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780" windowWidth="11880" windowHeight="3195" tabRatio="765" firstSheet="1" activeTab="1"/>
  </bookViews>
  <sheets>
    <sheet name="CME VACIO" sheetId="4" state="hidden" r:id="rId1"/>
    <sheet name="Cuadro resumen" sheetId="27" r:id="rId2"/>
    <sheet name="Presupuesto" sheetId="38" r:id="rId3"/>
    <sheet name="Actividades de Impacto" sheetId="49" r:id="rId4"/>
    <sheet name="1. TALLERES SEMINARIOS" sheetId="7" r:id="rId5"/>
    <sheet name="2. CONTRATACION DE PERSONAL" sheetId="8" r:id="rId6"/>
    <sheet name="3. EQUIPO DE OFICINA" sheetId="9" r:id="rId7"/>
    <sheet name="4. EQUIPO TECNOLÓGICOS" sheetId="10" r:id="rId8"/>
    <sheet name="5. ACTIVIDADES ESPECIALES" sheetId="12" r:id="rId9"/>
    <sheet name="6. Becas" sheetId="40" r:id="rId10"/>
    <sheet name="7. Infraestructura" sheetId="42" r:id="rId11"/>
    <sheet name="8. Venta de Servicios" sheetId="43" r:id="rId12"/>
    <sheet name="1Desarrollo e Innov. Curricular" sheetId="28" r:id="rId13"/>
    <sheet name="2 Investigación Científica" sheetId="21" r:id="rId14"/>
    <sheet name="3Vinculación Univ. Sociedad" sheetId="22" r:id="rId15"/>
    <sheet name="4Docencia y Profesorado Univers" sheetId="29" r:id="rId16"/>
    <sheet name="5Estudiantes y Graduados" sheetId="30" r:id="rId17"/>
    <sheet name="6Gestión del Conocimiento" sheetId="23" r:id="rId18"/>
    <sheet name="7Lo Esencial de la Reforma Univ" sheetId="45" r:id="rId19"/>
    <sheet name="8Aseguramiento de la calidad" sheetId="33" r:id="rId20"/>
    <sheet name="9Cultura de Innovación Insti..." sheetId="47" r:id="rId21"/>
    <sheet name="10Posgrado" sheetId="48" r:id="rId22"/>
    <sheet name="11Gestion Administrativa" sheetId="24" r:id="rId23"/>
    <sheet name="12Gestión del Talento Humano" sheetId="44" r:id="rId24"/>
    <sheet name="13Gestión Académica" sheetId="31" r:id="rId25"/>
    <sheet name="14Internacionalización de la ES" sheetId="46" r:id="rId26"/>
    <sheet name="15Gobernabilidad y Procesos..." sheetId="34" r:id="rId27"/>
  </sheets>
  <externalReferences>
    <externalReference r:id="rId28"/>
    <externalReference r:id="rId29"/>
  </externalReferences>
  <definedNames>
    <definedName name="_xlnm._FilterDatabase" localSheetId="4" hidden="1">'1. TALLERES SEMINARIOS'!$K$17:$K$23</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12">'1Desarrollo e Innov. Curricular'!$5:$7</definedName>
    <definedName name="_xlnm.Print_Titles" localSheetId="13">'2 Investigación Científica'!#REF!</definedName>
    <definedName name="_xlnm.Print_Titles" localSheetId="14">'3Vinculación Univ. Sociedad'!#REF!</definedName>
    <definedName name="_xlnm.Print_Titles" localSheetId="0">'CME VACIO'!$1:$9</definedName>
  </definedNames>
  <calcPr calcId="124519"/>
</workbook>
</file>

<file path=xl/calcChain.xml><?xml version="1.0" encoding="utf-8"?>
<calcChain xmlns="http://schemas.openxmlformats.org/spreadsheetml/2006/main">
  <c r="F9" i="27"/>
  <c r="F8"/>
  <c r="E9"/>
  <c r="E8"/>
  <c r="O11" i="21"/>
  <c r="I12" i="31" l="1"/>
  <c r="I297" i="12"/>
  <c r="I296"/>
  <c r="I295"/>
  <c r="I294"/>
  <c r="I293"/>
  <c r="I292"/>
  <c r="I289"/>
  <c r="I288"/>
  <c r="I287"/>
  <c r="I286"/>
  <c r="I285"/>
  <c r="I284"/>
  <c r="I283"/>
  <c r="I282"/>
  <c r="I281"/>
  <c r="I278"/>
  <c r="I277"/>
  <c r="I276"/>
  <c r="I275"/>
  <c r="I274"/>
  <c r="I273"/>
  <c r="I272"/>
  <c r="I271"/>
  <c r="I270"/>
  <c r="I269"/>
  <c r="I268"/>
  <c r="I267"/>
  <c r="I266"/>
  <c r="I263"/>
  <c r="I262"/>
  <c r="I261"/>
  <c r="I260"/>
  <c r="I259"/>
  <c r="I258"/>
  <c r="I257"/>
  <c r="I256"/>
  <c r="I255"/>
  <c r="I254"/>
  <c r="I253"/>
  <c r="I252"/>
  <c r="I249"/>
  <c r="I248"/>
  <c r="I247"/>
  <c r="I246"/>
  <c r="I245"/>
  <c r="I244"/>
  <c r="I243"/>
  <c r="I242"/>
  <c r="I241"/>
  <c r="I240"/>
  <c r="I239"/>
  <c r="I238"/>
  <c r="I237"/>
  <c r="I234"/>
  <c r="I233"/>
  <c r="I232"/>
  <c r="I231"/>
  <c r="I230"/>
  <c r="I229"/>
  <c r="I228"/>
  <c r="I227"/>
  <c r="I226"/>
  <c r="I225"/>
  <c r="I224"/>
  <c r="I223"/>
  <c r="I220"/>
  <c r="I219"/>
  <c r="I218"/>
  <c r="I217"/>
  <c r="I216"/>
  <c r="I215"/>
  <c r="I214"/>
  <c r="I213"/>
  <c r="I212"/>
  <c r="I211"/>
  <c r="I210"/>
  <c r="I209"/>
  <c r="I208"/>
  <c r="I207"/>
  <c r="I206"/>
  <c r="I203"/>
  <c r="I202"/>
  <c r="I201"/>
  <c r="I200"/>
  <c r="I199"/>
  <c r="I198"/>
  <c r="I197"/>
  <c r="I196"/>
  <c r="I195"/>
  <c r="I194"/>
  <c r="I193"/>
  <c r="I192"/>
  <c r="I191"/>
  <c r="I190"/>
  <c r="I189"/>
  <c r="I188"/>
  <c r="I187"/>
  <c r="I186"/>
  <c r="I185"/>
  <c r="I184"/>
  <c r="I183"/>
  <c r="I182"/>
  <c r="I181"/>
  <c r="I178"/>
  <c r="I177"/>
  <c r="I176"/>
  <c r="I175"/>
  <c r="I174"/>
  <c r="I173"/>
  <c r="I172"/>
  <c r="I169"/>
  <c r="I168"/>
  <c r="I167"/>
  <c r="I166"/>
  <c r="I165"/>
  <c r="I164"/>
  <c r="I161"/>
  <c r="I158"/>
  <c r="I157"/>
  <c r="I156"/>
  <c r="I155"/>
  <c r="I154"/>
  <c r="I153"/>
  <c r="I152"/>
  <c r="I149"/>
  <c r="I148"/>
  <c r="I147"/>
  <c r="I146"/>
  <c r="I145"/>
  <c r="I144"/>
  <c r="I143"/>
  <c r="I142"/>
  <c r="I141"/>
  <c r="J33" i="9"/>
  <c r="C12" i="12"/>
  <c r="E15"/>
  <c r="F15"/>
  <c r="I15"/>
  <c r="O29" i="24"/>
  <c r="O28"/>
  <c r="O27"/>
  <c r="O26"/>
  <c r="O25"/>
  <c r="O24"/>
  <c r="O30"/>
  <c r="J179" i="8"/>
  <c r="J178"/>
  <c r="J177"/>
  <c r="G177"/>
  <c r="F179" s="1"/>
  <c r="G179" s="1"/>
  <c r="J176"/>
  <c r="J175"/>
  <c r="F175"/>
  <c r="G175" s="1"/>
  <c r="J174"/>
  <c r="G174"/>
  <c r="F176" s="1"/>
  <c r="G176" s="1"/>
  <c r="J173"/>
  <c r="J172"/>
  <c r="J171"/>
  <c r="G171"/>
  <c r="F173" s="1"/>
  <c r="G173" s="1"/>
  <c r="J170"/>
  <c r="J169"/>
  <c r="J168"/>
  <c r="G168"/>
  <c r="F170" s="1"/>
  <c r="G170" s="1"/>
  <c r="J167"/>
  <c r="J166"/>
  <c r="J165"/>
  <c r="G165"/>
  <c r="F167" s="1"/>
  <c r="G167" s="1"/>
  <c r="C162"/>
  <c r="K253"/>
  <c r="J253"/>
  <c r="G253"/>
  <c r="K252"/>
  <c r="J252"/>
  <c r="G252"/>
  <c r="K251"/>
  <c r="J251"/>
  <c r="G251"/>
  <c r="K250"/>
  <c r="J250"/>
  <c r="K249"/>
  <c r="J249"/>
  <c r="K248"/>
  <c r="J248"/>
  <c r="G248"/>
  <c r="F250" s="1"/>
  <c r="G250" s="1"/>
  <c r="K247"/>
  <c r="J247"/>
  <c r="K246"/>
  <c r="J246"/>
  <c r="K245"/>
  <c r="J245"/>
  <c r="F245"/>
  <c r="G245" s="1"/>
  <c r="K244"/>
  <c r="J244"/>
  <c r="K243"/>
  <c r="J243"/>
  <c r="K242"/>
  <c r="J242"/>
  <c r="F242"/>
  <c r="G242" s="1"/>
  <c r="K241"/>
  <c r="J241"/>
  <c r="K240"/>
  <c r="J240"/>
  <c r="K239"/>
  <c r="J239"/>
  <c r="F239"/>
  <c r="G239" s="1"/>
  <c r="K238"/>
  <c r="J238"/>
  <c r="K237"/>
  <c r="J237"/>
  <c r="K236"/>
  <c r="J236"/>
  <c r="F236"/>
  <c r="G236" s="1"/>
  <c r="K235"/>
  <c r="J235"/>
  <c r="K234"/>
  <c r="J234"/>
  <c r="K233"/>
  <c r="J233"/>
  <c r="F233"/>
  <c r="G233" s="1"/>
  <c r="K232"/>
  <c r="J232"/>
  <c r="K231"/>
  <c r="J231"/>
  <c r="K230"/>
  <c r="J230"/>
  <c r="F230"/>
  <c r="G230" s="1"/>
  <c r="K229"/>
  <c r="J229"/>
  <c r="K228"/>
  <c r="J228"/>
  <c r="K227"/>
  <c r="J227"/>
  <c r="F227"/>
  <c r="G227" s="1"/>
  <c r="K226"/>
  <c r="J226"/>
  <c r="K225"/>
  <c r="J225"/>
  <c r="K224"/>
  <c r="J224"/>
  <c r="F224"/>
  <c r="G224" s="1"/>
  <c r="K223"/>
  <c r="J223"/>
  <c r="K222"/>
  <c r="J222"/>
  <c r="K221"/>
  <c r="J221"/>
  <c r="F221"/>
  <c r="G221" s="1"/>
  <c r="K220"/>
  <c r="J220"/>
  <c r="K219"/>
  <c r="J219"/>
  <c r="K218"/>
  <c r="J218"/>
  <c r="F218"/>
  <c r="G218" s="1"/>
  <c r="K217"/>
  <c r="J217"/>
  <c r="K216"/>
  <c r="J216"/>
  <c r="K215"/>
  <c r="J215"/>
  <c r="F215"/>
  <c r="G215" s="1"/>
  <c r="K214"/>
  <c r="J214"/>
  <c r="K213"/>
  <c r="J213"/>
  <c r="K212"/>
  <c r="J212"/>
  <c r="F212"/>
  <c r="G212" s="1"/>
  <c r="K211"/>
  <c r="J211"/>
  <c r="K210"/>
  <c r="J210"/>
  <c r="K209"/>
  <c r="J209"/>
  <c r="F209"/>
  <c r="G209" s="1"/>
  <c r="K208"/>
  <c r="J208"/>
  <c r="K207"/>
  <c r="J207"/>
  <c r="J206"/>
  <c r="F206"/>
  <c r="G206" s="1"/>
  <c r="C203"/>
  <c r="K153"/>
  <c r="J153"/>
  <c r="K152"/>
  <c r="J152"/>
  <c r="K151"/>
  <c r="J151"/>
  <c r="F151"/>
  <c r="G151" s="1"/>
  <c r="K150"/>
  <c r="J150"/>
  <c r="K149"/>
  <c r="J149"/>
  <c r="K148"/>
  <c r="J148"/>
  <c r="F148"/>
  <c r="G148" s="1"/>
  <c r="K147"/>
  <c r="J147"/>
  <c r="K146"/>
  <c r="J146"/>
  <c r="J145"/>
  <c r="F145"/>
  <c r="G145" s="1"/>
  <c r="C142"/>
  <c r="K135"/>
  <c r="J135"/>
  <c r="K134"/>
  <c r="J134"/>
  <c r="K133"/>
  <c r="J133"/>
  <c r="F133"/>
  <c r="G133" s="1"/>
  <c r="C130"/>
  <c r="K122"/>
  <c r="J122"/>
  <c r="K121"/>
  <c r="J121"/>
  <c r="J120"/>
  <c r="F120"/>
  <c r="G120" s="1"/>
  <c r="C117"/>
  <c r="K111"/>
  <c r="J111"/>
  <c r="K110"/>
  <c r="J110"/>
  <c r="K109"/>
  <c r="J109"/>
  <c r="F109"/>
  <c r="G109" s="1"/>
  <c r="K108"/>
  <c r="J108"/>
  <c r="K107"/>
  <c r="J107"/>
  <c r="J106"/>
  <c r="F106"/>
  <c r="G106" s="1"/>
  <c r="F108" s="1"/>
  <c r="G108" s="1"/>
  <c r="C103"/>
  <c r="K95"/>
  <c r="J95"/>
  <c r="K94"/>
  <c r="J94"/>
  <c r="K93"/>
  <c r="J93"/>
  <c r="F93"/>
  <c r="G93" s="1"/>
  <c r="F95" s="1"/>
  <c r="G95" s="1"/>
  <c r="K92"/>
  <c r="J92"/>
  <c r="K91"/>
  <c r="J91"/>
  <c r="K90"/>
  <c r="J90"/>
  <c r="F90"/>
  <c r="G90" s="1"/>
  <c r="F92" s="1"/>
  <c r="G92" s="1"/>
  <c r="K89"/>
  <c r="J89"/>
  <c r="K88"/>
  <c r="J88"/>
  <c r="J87"/>
  <c r="F87"/>
  <c r="G87" s="1"/>
  <c r="C84"/>
  <c r="K76"/>
  <c r="J76"/>
  <c r="K75"/>
  <c r="J75"/>
  <c r="K74"/>
  <c r="J74"/>
  <c r="F74"/>
  <c r="G74" s="1"/>
  <c r="C71"/>
  <c r="O19" i="24"/>
  <c r="I130" i="42"/>
  <c r="I129"/>
  <c r="I128"/>
  <c r="I127"/>
  <c r="I126"/>
  <c r="I125"/>
  <c r="I124"/>
  <c r="I123"/>
  <c r="I122"/>
  <c r="I121"/>
  <c r="I119"/>
  <c r="I118"/>
  <c r="I117"/>
  <c r="I116"/>
  <c r="F130"/>
  <c r="F129"/>
  <c r="F128"/>
  <c r="F127"/>
  <c r="F126"/>
  <c r="F125"/>
  <c r="F124"/>
  <c r="F123"/>
  <c r="F122"/>
  <c r="F121"/>
  <c r="F119"/>
  <c r="F118"/>
  <c r="F117"/>
  <c r="F116"/>
  <c r="F115"/>
  <c r="F114"/>
  <c r="F113"/>
  <c r="F112"/>
  <c r="F111"/>
  <c r="F110"/>
  <c r="D158"/>
  <c r="C161"/>
  <c r="O20" i="24"/>
  <c r="O18"/>
  <c r="O17"/>
  <c r="O16"/>
  <c r="O14"/>
  <c r="O11"/>
  <c r="O13"/>
  <c r="O12"/>
  <c r="F178" i="8" l="1"/>
  <c r="G178" s="1"/>
  <c r="D102" i="42"/>
  <c r="P19" i="24" s="1"/>
  <c r="J19" s="1"/>
  <c r="D8" i="12"/>
  <c r="F166" i="8"/>
  <c r="G166" s="1"/>
  <c r="D158" s="1"/>
  <c r="P30" i="24" s="1"/>
  <c r="F169" i="8"/>
  <c r="G169" s="1"/>
  <c r="F172"/>
  <c r="G172" s="1"/>
  <c r="F214"/>
  <c r="G214" s="1"/>
  <c r="F213"/>
  <c r="G213" s="1"/>
  <c r="F226"/>
  <c r="G226" s="1"/>
  <c r="F225"/>
  <c r="G225" s="1"/>
  <c r="F238"/>
  <c r="G238" s="1"/>
  <c r="F237"/>
  <c r="G237" s="1"/>
  <c r="F211"/>
  <c r="G211" s="1"/>
  <c r="F210"/>
  <c r="G210" s="1"/>
  <c r="F223"/>
  <c r="G223" s="1"/>
  <c r="F222"/>
  <c r="G222" s="1"/>
  <c r="F235"/>
  <c r="G235" s="1"/>
  <c r="F234"/>
  <c r="G234" s="1"/>
  <c r="F247"/>
  <c r="G247" s="1"/>
  <c r="F246"/>
  <c r="G246" s="1"/>
  <c r="F219"/>
  <c r="G219" s="1"/>
  <c r="F220"/>
  <c r="G220" s="1"/>
  <c r="F232"/>
  <c r="G232" s="1"/>
  <c r="F231"/>
  <c r="G231" s="1"/>
  <c r="F244"/>
  <c r="G244" s="1"/>
  <c r="F243"/>
  <c r="G243" s="1"/>
  <c r="F208"/>
  <c r="G208" s="1"/>
  <c r="F207"/>
  <c r="G207" s="1"/>
  <c r="F217"/>
  <c r="G217" s="1"/>
  <c r="F216"/>
  <c r="G216" s="1"/>
  <c r="F229"/>
  <c r="G229" s="1"/>
  <c r="F228"/>
  <c r="G228" s="1"/>
  <c r="F241"/>
  <c r="G241" s="1"/>
  <c r="F240"/>
  <c r="G240" s="1"/>
  <c r="F249"/>
  <c r="G249" s="1"/>
  <c r="F153"/>
  <c r="G153" s="1"/>
  <c r="F152"/>
  <c r="G152" s="1"/>
  <c r="F149"/>
  <c r="G149" s="1"/>
  <c r="F150"/>
  <c r="G150" s="1"/>
  <c r="F147"/>
  <c r="G147" s="1"/>
  <c r="D138" s="1"/>
  <c r="F146"/>
  <c r="G146" s="1"/>
  <c r="F135"/>
  <c r="G135" s="1"/>
  <c r="F134"/>
  <c r="G134" s="1"/>
  <c r="D126" s="1"/>
  <c r="F121"/>
  <c r="G121" s="1"/>
  <c r="D113" s="1"/>
  <c r="F122"/>
  <c r="G122" s="1"/>
  <c r="F111"/>
  <c r="G111" s="1"/>
  <c r="F110"/>
  <c r="G110" s="1"/>
  <c r="F107"/>
  <c r="G107" s="1"/>
  <c r="D99" s="1"/>
  <c r="F89"/>
  <c r="G89" s="1"/>
  <c r="F88"/>
  <c r="G88" s="1"/>
  <c r="D80" s="1"/>
  <c r="F91"/>
  <c r="G91" s="1"/>
  <c r="F94"/>
  <c r="G94" s="1"/>
  <c r="F76"/>
  <c r="G76" s="1"/>
  <c r="F75"/>
  <c r="G75" s="1"/>
  <c r="D67" s="1"/>
  <c r="N30" i="24" l="1"/>
  <c r="H30"/>
  <c r="L30"/>
  <c r="J30"/>
  <c r="H19"/>
  <c r="N19"/>
  <c r="L19"/>
  <c r="P29"/>
  <c r="D199" i="8"/>
  <c r="P24" i="24"/>
  <c r="P26"/>
  <c r="P28"/>
  <c r="P25"/>
  <c r="P27"/>
  <c r="J48" i="9" l="1"/>
  <c r="J42" i="10"/>
  <c r="J67"/>
  <c r="I67"/>
  <c r="F67"/>
  <c r="J66"/>
  <c r="I66"/>
  <c r="F66"/>
  <c r="J65"/>
  <c r="I65"/>
  <c r="F65"/>
  <c r="J64"/>
  <c r="I64"/>
  <c r="F64"/>
  <c r="J63"/>
  <c r="I63"/>
  <c r="F63"/>
  <c r="J62"/>
  <c r="I62"/>
  <c r="F62"/>
  <c r="J61"/>
  <c r="I61"/>
  <c r="F61"/>
  <c r="J60"/>
  <c r="I60"/>
  <c r="F60"/>
  <c r="J59"/>
  <c r="I59"/>
  <c r="F59"/>
  <c r="J58"/>
  <c r="I58"/>
  <c r="F58"/>
  <c r="J57"/>
  <c r="I57"/>
  <c r="F57"/>
  <c r="J56"/>
  <c r="I56"/>
  <c r="F56"/>
  <c r="J55"/>
  <c r="I55"/>
  <c r="E55"/>
  <c r="F55" s="1"/>
  <c r="I54"/>
  <c r="E54"/>
  <c r="F54" s="1"/>
  <c r="C51"/>
  <c r="J369" i="12"/>
  <c r="I369"/>
  <c r="F369"/>
  <c r="J368"/>
  <c r="I368"/>
  <c r="F368"/>
  <c r="J367"/>
  <c r="I367"/>
  <c r="F367"/>
  <c r="J366"/>
  <c r="I366"/>
  <c r="F366"/>
  <c r="J365"/>
  <c r="I365"/>
  <c r="F365"/>
  <c r="J364"/>
  <c r="I364"/>
  <c r="F364"/>
  <c r="J363"/>
  <c r="I363"/>
  <c r="F363"/>
  <c r="J362"/>
  <c r="I362"/>
  <c r="F362"/>
  <c r="J361"/>
  <c r="I361"/>
  <c r="F361"/>
  <c r="J360"/>
  <c r="I360"/>
  <c r="F360"/>
  <c r="J359"/>
  <c r="I359"/>
  <c r="F359"/>
  <c r="J358"/>
  <c r="I358"/>
  <c r="F358"/>
  <c r="J357"/>
  <c r="I357"/>
  <c r="F357"/>
  <c r="J356"/>
  <c r="I356"/>
  <c r="F356"/>
  <c r="J355"/>
  <c r="I355"/>
  <c r="F355"/>
  <c r="J354"/>
  <c r="I354"/>
  <c r="F354"/>
  <c r="J353"/>
  <c r="I353"/>
  <c r="F353"/>
  <c r="J352"/>
  <c r="I352"/>
  <c r="F352"/>
  <c r="J351"/>
  <c r="I351"/>
  <c r="F351"/>
  <c r="J350"/>
  <c r="I350"/>
  <c r="F350"/>
  <c r="J349"/>
  <c r="I349"/>
  <c r="F349"/>
  <c r="J348"/>
  <c r="I348"/>
  <c r="F348"/>
  <c r="J347"/>
  <c r="I347"/>
  <c r="F347"/>
  <c r="J346"/>
  <c r="I346"/>
  <c r="F346"/>
  <c r="J345"/>
  <c r="I345"/>
  <c r="F345"/>
  <c r="J344"/>
  <c r="I344"/>
  <c r="F344"/>
  <c r="J343"/>
  <c r="I343"/>
  <c r="F343"/>
  <c r="J342"/>
  <c r="I342"/>
  <c r="F342"/>
  <c r="J341"/>
  <c r="I341"/>
  <c r="F341"/>
  <c r="J340"/>
  <c r="I340"/>
  <c r="F340"/>
  <c r="J339"/>
  <c r="I339"/>
  <c r="F339"/>
  <c r="J338"/>
  <c r="I338"/>
  <c r="F338"/>
  <c r="J337"/>
  <c r="I337"/>
  <c r="F337"/>
  <c r="J336"/>
  <c r="I336"/>
  <c r="F336"/>
  <c r="I335"/>
  <c r="E335"/>
  <c r="F335" s="1"/>
  <c r="C332"/>
  <c r="I326"/>
  <c r="F326"/>
  <c r="I325"/>
  <c r="E325"/>
  <c r="F325" s="1"/>
  <c r="C322"/>
  <c r="I98" i="42"/>
  <c r="F98"/>
  <c r="D90" s="1"/>
  <c r="C93"/>
  <c r="J44" i="10"/>
  <c r="I44"/>
  <c r="F44"/>
  <c r="J43"/>
  <c r="I43"/>
  <c r="F43"/>
  <c r="I42"/>
  <c r="E42"/>
  <c r="F42" s="1"/>
  <c r="C39"/>
  <c r="J70" i="9"/>
  <c r="I70"/>
  <c r="F70"/>
  <c r="J69"/>
  <c r="I69"/>
  <c r="F69"/>
  <c r="J68"/>
  <c r="I68"/>
  <c r="F68"/>
  <c r="J67"/>
  <c r="I67"/>
  <c r="F67"/>
  <c r="J66"/>
  <c r="I66"/>
  <c r="F66"/>
  <c r="J65"/>
  <c r="I65"/>
  <c r="F65"/>
  <c r="J64"/>
  <c r="I64"/>
  <c r="F64"/>
  <c r="J63"/>
  <c r="I63"/>
  <c r="F63"/>
  <c r="J62"/>
  <c r="I62"/>
  <c r="F62"/>
  <c r="I61"/>
  <c r="F61"/>
  <c r="C58"/>
  <c r="J51"/>
  <c r="I51"/>
  <c r="F51"/>
  <c r="J50"/>
  <c r="I50"/>
  <c r="F50"/>
  <c r="J49"/>
  <c r="I49"/>
  <c r="F49"/>
  <c r="I48"/>
  <c r="F48"/>
  <c r="C45"/>
  <c r="J37"/>
  <c r="I37"/>
  <c r="F37"/>
  <c r="J36"/>
  <c r="I36"/>
  <c r="F36"/>
  <c r="J35"/>
  <c r="I35"/>
  <c r="F35"/>
  <c r="J34"/>
  <c r="I34"/>
  <c r="F34"/>
  <c r="I33"/>
  <c r="F33"/>
  <c r="C30"/>
  <c r="F297" i="12"/>
  <c r="F296"/>
  <c r="F295"/>
  <c r="F294"/>
  <c r="F293"/>
  <c r="F292"/>
  <c r="F289"/>
  <c r="F288"/>
  <c r="F287"/>
  <c r="F286"/>
  <c r="F285"/>
  <c r="F284"/>
  <c r="F283"/>
  <c r="F282"/>
  <c r="F281"/>
  <c r="F278"/>
  <c r="F277"/>
  <c r="F276"/>
  <c r="F275"/>
  <c r="F274"/>
  <c r="F273"/>
  <c r="F272"/>
  <c r="F271"/>
  <c r="F270"/>
  <c r="F269"/>
  <c r="F268"/>
  <c r="F267"/>
  <c r="F266"/>
  <c r="F263"/>
  <c r="F262"/>
  <c r="F261"/>
  <c r="F260"/>
  <c r="F259"/>
  <c r="F258"/>
  <c r="F257"/>
  <c r="F256"/>
  <c r="F255"/>
  <c r="F254"/>
  <c r="F253"/>
  <c r="F252"/>
  <c r="F249"/>
  <c r="F248"/>
  <c r="F247"/>
  <c r="F246"/>
  <c r="F245"/>
  <c r="F244"/>
  <c r="F243"/>
  <c r="F242"/>
  <c r="F241"/>
  <c r="F240"/>
  <c r="F239"/>
  <c r="F238"/>
  <c r="F237"/>
  <c r="F234"/>
  <c r="F233"/>
  <c r="F232"/>
  <c r="F231"/>
  <c r="F230"/>
  <c r="F229"/>
  <c r="F228"/>
  <c r="F227"/>
  <c r="F226"/>
  <c r="F225"/>
  <c r="F224"/>
  <c r="F223"/>
  <c r="F220"/>
  <c r="F219"/>
  <c r="F218"/>
  <c r="F217"/>
  <c r="F216"/>
  <c r="F215"/>
  <c r="F214"/>
  <c r="F213"/>
  <c r="F212"/>
  <c r="F211"/>
  <c r="F210"/>
  <c r="F209"/>
  <c r="F208"/>
  <c r="F207"/>
  <c r="F206"/>
  <c r="F203"/>
  <c r="F202"/>
  <c r="F201"/>
  <c r="F200"/>
  <c r="F199"/>
  <c r="F198"/>
  <c r="F197"/>
  <c r="F196"/>
  <c r="F195"/>
  <c r="F194"/>
  <c r="F193"/>
  <c r="F192"/>
  <c r="F191"/>
  <c r="F190"/>
  <c r="F189"/>
  <c r="F188"/>
  <c r="F187"/>
  <c r="F186"/>
  <c r="F185"/>
  <c r="F184"/>
  <c r="F183"/>
  <c r="F182"/>
  <c r="F181"/>
  <c r="F178"/>
  <c r="F177"/>
  <c r="F176"/>
  <c r="F175"/>
  <c r="F174"/>
  <c r="F173"/>
  <c r="F172"/>
  <c r="F169"/>
  <c r="F168"/>
  <c r="F167"/>
  <c r="F166"/>
  <c r="F165"/>
  <c r="F164"/>
  <c r="F161"/>
  <c r="C307"/>
  <c r="E310"/>
  <c r="F152"/>
  <c r="F153"/>
  <c r="F154"/>
  <c r="F155"/>
  <c r="F156"/>
  <c r="F157"/>
  <c r="F158"/>
  <c r="I86" i="42"/>
  <c r="I85"/>
  <c r="F86"/>
  <c r="F85"/>
  <c r="F84"/>
  <c r="I84"/>
  <c r="C79"/>
  <c r="F73"/>
  <c r="D65" s="1"/>
  <c r="P13" i="24" s="1"/>
  <c r="I73" i="42"/>
  <c r="C68"/>
  <c r="F49"/>
  <c r="E62"/>
  <c r="F62" s="1"/>
  <c r="D54" s="1"/>
  <c r="I229"/>
  <c r="I228"/>
  <c r="I227"/>
  <c r="I226"/>
  <c r="I225"/>
  <c r="I224"/>
  <c r="I223"/>
  <c r="I222"/>
  <c r="I221"/>
  <c r="I220"/>
  <c r="I219"/>
  <c r="I218"/>
  <c r="I217"/>
  <c r="I216"/>
  <c r="C211"/>
  <c r="D208"/>
  <c r="I204"/>
  <c r="I203"/>
  <c r="I202"/>
  <c r="I201"/>
  <c r="I200"/>
  <c r="I199"/>
  <c r="I198"/>
  <c r="I197"/>
  <c r="I196"/>
  <c r="I195"/>
  <c r="I194"/>
  <c r="I193"/>
  <c r="I192"/>
  <c r="I191"/>
  <c r="C186"/>
  <c r="D183"/>
  <c r="I179"/>
  <c r="I178"/>
  <c r="I177"/>
  <c r="I176"/>
  <c r="I175"/>
  <c r="I174"/>
  <c r="I173"/>
  <c r="I172"/>
  <c r="I171"/>
  <c r="I170"/>
  <c r="I169"/>
  <c r="I168"/>
  <c r="I167"/>
  <c r="I166"/>
  <c r="I155"/>
  <c r="I154"/>
  <c r="I153"/>
  <c r="I152"/>
  <c r="I151"/>
  <c r="I150"/>
  <c r="I149"/>
  <c r="I148"/>
  <c r="I147"/>
  <c r="I146"/>
  <c r="I145"/>
  <c r="I144"/>
  <c r="I143"/>
  <c r="I142"/>
  <c r="C137"/>
  <c r="D134"/>
  <c r="I115"/>
  <c r="I114"/>
  <c r="I113"/>
  <c r="I112"/>
  <c r="I111"/>
  <c r="I110"/>
  <c r="C105"/>
  <c r="I62"/>
  <c r="C57"/>
  <c r="O10" i="24"/>
  <c r="I49" i="42"/>
  <c r="C44"/>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D10" s="1"/>
  <c r="D76" l="1"/>
  <c r="P14" i="24" s="1"/>
  <c r="J14" s="1"/>
  <c r="H13"/>
  <c r="N13"/>
  <c r="L13"/>
  <c r="J13"/>
  <c r="D318" i="12"/>
  <c r="P20" i="24" s="1"/>
  <c r="D36" i="10"/>
  <c r="D48"/>
  <c r="D328" i="12"/>
  <c r="D26" i="9"/>
  <c r="D54"/>
  <c r="D41"/>
  <c r="D41" i="42"/>
  <c r="P11" i="24" s="1"/>
  <c r="P18" l="1"/>
  <c r="H18" s="1"/>
  <c r="J18"/>
  <c r="N14"/>
  <c r="L14"/>
  <c r="N20"/>
  <c r="L20"/>
  <c r="J20"/>
  <c r="H20"/>
  <c r="H14"/>
  <c r="H11"/>
  <c r="N11"/>
  <c r="L11"/>
  <c r="J11"/>
  <c r="O9"/>
  <c r="E192" i="7"/>
  <c r="G192" s="1"/>
  <c r="J199"/>
  <c r="F199"/>
  <c r="G199" s="1"/>
  <c r="J198"/>
  <c r="G198"/>
  <c r="J197"/>
  <c r="E197"/>
  <c r="G197" s="1"/>
  <c r="J196"/>
  <c r="E196"/>
  <c r="G196" s="1"/>
  <c r="J195"/>
  <c r="E195"/>
  <c r="G195" s="1"/>
  <c r="J194"/>
  <c r="G194"/>
  <c r="J193"/>
  <c r="G193"/>
  <c r="J192"/>
  <c r="J191"/>
  <c r="E191"/>
  <c r="G191" s="1"/>
  <c r="J190"/>
  <c r="G190"/>
  <c r="C187"/>
  <c r="O7" i="47"/>
  <c r="O8" i="33"/>
  <c r="I124" i="12"/>
  <c r="E124"/>
  <c r="F124" s="1"/>
  <c r="I123"/>
  <c r="E123"/>
  <c r="F123" s="1"/>
  <c r="O7" i="45"/>
  <c r="O6"/>
  <c r="I110" i="12"/>
  <c r="E110"/>
  <c r="F110" s="1"/>
  <c r="I315"/>
  <c r="F315"/>
  <c r="I314"/>
  <c r="F314"/>
  <c r="I313"/>
  <c r="F313"/>
  <c r="I312"/>
  <c r="F312"/>
  <c r="I311"/>
  <c r="F311"/>
  <c r="I310"/>
  <c r="F310"/>
  <c r="F149"/>
  <c r="F148"/>
  <c r="F147"/>
  <c r="F146"/>
  <c r="F145"/>
  <c r="F144"/>
  <c r="F143"/>
  <c r="F142"/>
  <c r="F141"/>
  <c r="I139"/>
  <c r="E139"/>
  <c r="F139" s="1"/>
  <c r="C136"/>
  <c r="I125"/>
  <c r="F125"/>
  <c r="I122"/>
  <c r="E122"/>
  <c r="F122" s="1"/>
  <c r="C119"/>
  <c r="I111"/>
  <c r="F111"/>
  <c r="I109"/>
  <c r="E109"/>
  <c r="F109" s="1"/>
  <c r="C106"/>
  <c r="O8" i="23"/>
  <c r="O7"/>
  <c r="N18" i="24" l="1"/>
  <c r="L18"/>
  <c r="D303" i="12"/>
  <c r="D183" i="7"/>
  <c r="P7" i="47" s="1"/>
  <c r="D115" i="12"/>
  <c r="P7" i="45" s="1"/>
  <c r="P8" s="1"/>
  <c r="D132" i="12"/>
  <c r="P12" i="24" s="1"/>
  <c r="D102" i="12"/>
  <c r="P8" i="23" s="1"/>
  <c r="O22" i="30"/>
  <c r="O21"/>
  <c r="O11" i="29"/>
  <c r="N11"/>
  <c r="L11"/>
  <c r="J11"/>
  <c r="H11"/>
  <c r="O17" i="30"/>
  <c r="L17"/>
  <c r="O19"/>
  <c r="O18"/>
  <c r="O16"/>
  <c r="O15"/>
  <c r="O14"/>
  <c r="O13"/>
  <c r="O12"/>
  <c r="O11"/>
  <c r="O10"/>
  <c r="O9"/>
  <c r="H12" i="24" l="1"/>
  <c r="N12"/>
  <c r="L12"/>
  <c r="J12"/>
  <c r="O8" i="29"/>
  <c r="O10"/>
  <c r="O12"/>
  <c r="O7"/>
  <c r="O10" i="22" l="1"/>
  <c r="O11"/>
  <c r="O12"/>
  <c r="O13"/>
  <c r="O14"/>
  <c r="O15"/>
  <c r="O9"/>
  <c r="G33" i="7"/>
  <c r="J33"/>
  <c r="O24" i="21"/>
  <c r="K137" i="7"/>
  <c r="J137"/>
  <c r="F137"/>
  <c r="G137" s="1"/>
  <c r="K136"/>
  <c r="J136"/>
  <c r="G136"/>
  <c r="K135"/>
  <c r="J135"/>
  <c r="G135"/>
  <c r="K134"/>
  <c r="J134"/>
  <c r="G134"/>
  <c r="K133"/>
  <c r="J133"/>
  <c r="G133"/>
  <c r="K132"/>
  <c r="J132"/>
  <c r="G132"/>
  <c r="K131"/>
  <c r="J131"/>
  <c r="G131"/>
  <c r="K130"/>
  <c r="J130"/>
  <c r="G130"/>
  <c r="K129"/>
  <c r="J129"/>
  <c r="G129"/>
  <c r="J128"/>
  <c r="G128"/>
  <c r="K116"/>
  <c r="J116"/>
  <c r="F116"/>
  <c r="G116" s="1"/>
  <c r="K115"/>
  <c r="J115"/>
  <c r="G115"/>
  <c r="K114"/>
  <c r="J114"/>
  <c r="G114"/>
  <c r="K113"/>
  <c r="J113"/>
  <c r="G113"/>
  <c r="K112"/>
  <c r="J112"/>
  <c r="G112"/>
  <c r="K111"/>
  <c r="J111"/>
  <c r="G111"/>
  <c r="K110"/>
  <c r="J110"/>
  <c r="G110"/>
  <c r="K109"/>
  <c r="J109"/>
  <c r="G109"/>
  <c r="K108"/>
  <c r="J108"/>
  <c r="G108"/>
  <c r="J107"/>
  <c r="G107"/>
  <c r="J178"/>
  <c r="F178"/>
  <c r="G178" s="1"/>
  <c r="J177"/>
  <c r="G177"/>
  <c r="J176"/>
  <c r="E176"/>
  <c r="G176" s="1"/>
  <c r="J175"/>
  <c r="E175"/>
  <c r="G175" s="1"/>
  <c r="J174"/>
  <c r="E174"/>
  <c r="G174" s="1"/>
  <c r="J173"/>
  <c r="G173"/>
  <c r="J172"/>
  <c r="G172"/>
  <c r="J171"/>
  <c r="G171"/>
  <c r="J170"/>
  <c r="E170"/>
  <c r="G170" s="1"/>
  <c r="J169"/>
  <c r="G169"/>
  <c r="C166"/>
  <c r="J158"/>
  <c r="F158"/>
  <c r="G158" s="1"/>
  <c r="J157"/>
  <c r="G157"/>
  <c r="J156"/>
  <c r="E156"/>
  <c r="G156" s="1"/>
  <c r="J155"/>
  <c r="E155"/>
  <c r="G155" s="1"/>
  <c r="J154"/>
  <c r="E154"/>
  <c r="G154" s="1"/>
  <c r="J153"/>
  <c r="G153"/>
  <c r="J152"/>
  <c r="G152"/>
  <c r="J151"/>
  <c r="E151"/>
  <c r="G151" s="1"/>
  <c r="J150"/>
  <c r="E150"/>
  <c r="G150" s="1"/>
  <c r="J149"/>
  <c r="G149"/>
  <c r="C146"/>
  <c r="O23" i="21"/>
  <c r="O21"/>
  <c r="O22"/>
  <c r="O20"/>
  <c r="O17"/>
  <c r="K97" i="7"/>
  <c r="J97"/>
  <c r="F97"/>
  <c r="G97" s="1"/>
  <c r="K96"/>
  <c r="J96"/>
  <c r="G96"/>
  <c r="K95"/>
  <c r="J95"/>
  <c r="G95"/>
  <c r="K94"/>
  <c r="J94"/>
  <c r="G94"/>
  <c r="K93"/>
  <c r="J93"/>
  <c r="G93"/>
  <c r="K92"/>
  <c r="J92"/>
  <c r="G92"/>
  <c r="K91"/>
  <c r="J91"/>
  <c r="G91"/>
  <c r="K90"/>
  <c r="J90"/>
  <c r="G90"/>
  <c r="K89"/>
  <c r="J89"/>
  <c r="G89"/>
  <c r="J88"/>
  <c r="G88"/>
  <c r="K78"/>
  <c r="J78"/>
  <c r="F78"/>
  <c r="G78" s="1"/>
  <c r="K77"/>
  <c r="J77"/>
  <c r="G77"/>
  <c r="K76"/>
  <c r="J76"/>
  <c r="G76"/>
  <c r="K75"/>
  <c r="J75"/>
  <c r="G75"/>
  <c r="K74"/>
  <c r="J74"/>
  <c r="G74"/>
  <c r="K73"/>
  <c r="J73"/>
  <c r="G73"/>
  <c r="K72"/>
  <c r="J72"/>
  <c r="G72"/>
  <c r="K71"/>
  <c r="J71"/>
  <c r="G71"/>
  <c r="K70"/>
  <c r="J70"/>
  <c r="G70"/>
  <c r="J69"/>
  <c r="G69"/>
  <c r="K40"/>
  <c r="J40"/>
  <c r="F40"/>
  <c r="G40" s="1"/>
  <c r="K39"/>
  <c r="J39"/>
  <c r="E39"/>
  <c r="G39" s="1"/>
  <c r="K38"/>
  <c r="J38"/>
  <c r="E38"/>
  <c r="G38" s="1"/>
  <c r="K37"/>
  <c r="J37"/>
  <c r="E37"/>
  <c r="G37" s="1"/>
  <c r="K36"/>
  <c r="J36"/>
  <c r="G36"/>
  <c r="K35"/>
  <c r="J35"/>
  <c r="E35"/>
  <c r="G35" s="1"/>
  <c r="K34"/>
  <c r="J34"/>
  <c r="G34"/>
  <c r="C30"/>
  <c r="O19" i="21"/>
  <c r="O18"/>
  <c r="N13"/>
  <c r="N11"/>
  <c r="N10"/>
  <c r="L11"/>
  <c r="J11"/>
  <c r="H11"/>
  <c r="O9"/>
  <c r="N9"/>
  <c r="L9"/>
  <c r="J9"/>
  <c r="H9"/>
  <c r="O8"/>
  <c r="N8"/>
  <c r="L8"/>
  <c r="J8"/>
  <c r="H8"/>
  <c r="N20"/>
  <c r="N23"/>
  <c r="N24"/>
  <c r="N7"/>
  <c r="L13"/>
  <c r="L20"/>
  <c r="L23"/>
  <c r="L24"/>
  <c r="L10"/>
  <c r="L7"/>
  <c r="J20"/>
  <c r="J23"/>
  <c r="J24"/>
  <c r="J10"/>
  <c r="J7"/>
  <c r="H10"/>
  <c r="H20"/>
  <c r="H23"/>
  <c r="H24"/>
  <c r="H7"/>
  <c r="O10"/>
  <c r="O12"/>
  <c r="O13"/>
  <c r="O14"/>
  <c r="O15"/>
  <c r="O16"/>
  <c r="O7"/>
  <c r="J8" i="28"/>
  <c r="O9"/>
  <c r="O10"/>
  <c r="O11"/>
  <c r="H11"/>
  <c r="H8"/>
  <c r="J11"/>
  <c r="L11"/>
  <c r="N11"/>
  <c r="O8"/>
  <c r="H11" i="30"/>
  <c r="H14"/>
  <c r="H15"/>
  <c r="H16"/>
  <c r="H18"/>
  <c r="H19"/>
  <c r="H12"/>
  <c r="J11"/>
  <c r="J14"/>
  <c r="J15"/>
  <c r="J16"/>
  <c r="J18"/>
  <c r="J19"/>
  <c r="J12"/>
  <c r="L11"/>
  <c r="L14"/>
  <c r="L15"/>
  <c r="L16"/>
  <c r="L18"/>
  <c r="L19"/>
  <c r="L12"/>
  <c r="N11"/>
  <c r="N14"/>
  <c r="N15"/>
  <c r="N16"/>
  <c r="N18"/>
  <c r="N19"/>
  <c r="N12"/>
  <c r="D26" i="7" l="1"/>
  <c r="P19" i="21" s="1"/>
  <c r="J19" s="1"/>
  <c r="D121" i="7"/>
  <c r="D162"/>
  <c r="P12" i="29" s="1"/>
  <c r="J12" s="1"/>
  <c r="D142" i="7"/>
  <c r="P10" i="29" s="1"/>
  <c r="H19" i="21"/>
  <c r="H13"/>
  <c r="J13"/>
  <c r="N8" i="28"/>
  <c r="L8"/>
  <c r="K62" i="8"/>
  <c r="J62"/>
  <c r="K61"/>
  <c r="J61"/>
  <c r="K60"/>
  <c r="J60"/>
  <c r="F60"/>
  <c r="G60" s="1"/>
  <c r="K59"/>
  <c r="J59"/>
  <c r="K58"/>
  <c r="J58"/>
  <c r="K57"/>
  <c r="J57"/>
  <c r="F57"/>
  <c r="G57" s="1"/>
  <c r="K56"/>
  <c r="J56"/>
  <c r="K55"/>
  <c r="J55"/>
  <c r="K54"/>
  <c r="J54"/>
  <c r="F54"/>
  <c r="G54" s="1"/>
  <c r="K53"/>
  <c r="J53"/>
  <c r="K52"/>
  <c r="J52"/>
  <c r="K51"/>
  <c r="J51"/>
  <c r="F51"/>
  <c r="G51" s="1"/>
  <c r="K50"/>
  <c r="J50"/>
  <c r="K49"/>
  <c r="J49"/>
  <c r="K48"/>
  <c r="J48"/>
  <c r="F48"/>
  <c r="G48" s="1"/>
  <c r="K47"/>
  <c r="J47"/>
  <c r="K46"/>
  <c r="J46"/>
  <c r="J45"/>
  <c r="F45"/>
  <c r="G45" s="1"/>
  <c r="C42"/>
  <c r="O23" i="24"/>
  <c r="L19" i="21" l="1"/>
  <c r="N19"/>
  <c r="J10" i="29"/>
  <c r="N10"/>
  <c r="F47" i="8"/>
  <c r="G47" s="1"/>
  <c r="F46"/>
  <c r="G46" s="1"/>
  <c r="D38" s="1"/>
  <c r="F56"/>
  <c r="G56" s="1"/>
  <c r="F55"/>
  <c r="G55" s="1"/>
  <c r="F53"/>
  <c r="G53" s="1"/>
  <c r="F52"/>
  <c r="G52" s="1"/>
  <c r="F50"/>
  <c r="G50" s="1"/>
  <c r="F49"/>
  <c r="G49" s="1"/>
  <c r="F61"/>
  <c r="G61" s="1"/>
  <c r="F62"/>
  <c r="G62" s="1"/>
  <c r="F59"/>
  <c r="G59" s="1"/>
  <c r="F58"/>
  <c r="G58" s="1"/>
  <c r="N9" i="30"/>
  <c r="L9"/>
  <c r="J9"/>
  <c r="H9"/>
  <c r="P23" i="24" l="1"/>
  <c r="I50" i="12"/>
  <c r="F50"/>
  <c r="I49"/>
  <c r="F49"/>
  <c r="I48"/>
  <c r="F48"/>
  <c r="I47"/>
  <c r="F47"/>
  <c r="I46"/>
  <c r="F46"/>
  <c r="I45"/>
  <c r="F45"/>
  <c r="I44"/>
  <c r="F44"/>
  <c r="C41"/>
  <c r="F63"/>
  <c r="F62"/>
  <c r="F61"/>
  <c r="F60"/>
  <c r="I63"/>
  <c r="I62"/>
  <c r="I61"/>
  <c r="I60"/>
  <c r="C57"/>
  <c r="D37" l="1"/>
  <c r="P15" i="24" s="1"/>
  <c r="N29"/>
  <c r="H28"/>
  <c r="J27"/>
  <c r="L26"/>
  <c r="N25"/>
  <c r="H24"/>
  <c r="L29"/>
  <c r="N28"/>
  <c r="H27"/>
  <c r="J26"/>
  <c r="L25"/>
  <c r="N24"/>
  <c r="J29"/>
  <c r="L28"/>
  <c r="N27"/>
  <c r="H26"/>
  <c r="J25"/>
  <c r="L24"/>
  <c r="H29"/>
  <c r="J28"/>
  <c r="L27"/>
  <c r="N26"/>
  <c r="H25"/>
  <c r="J24"/>
  <c r="D53" i="12"/>
  <c r="P15" i="21" s="1"/>
  <c r="L23" i="24"/>
  <c r="J23"/>
  <c r="H23"/>
  <c r="N23"/>
  <c r="L15" l="1"/>
  <c r="J15"/>
  <c r="H15"/>
  <c r="N15"/>
  <c r="J15" i="21"/>
  <c r="N15"/>
  <c r="L15"/>
  <c r="H15"/>
  <c r="E77" i="12"/>
  <c r="F77" s="1"/>
  <c r="E76"/>
  <c r="F76" s="1"/>
  <c r="I31"/>
  <c r="F31"/>
  <c r="I97"/>
  <c r="F97"/>
  <c r="I96"/>
  <c r="F96"/>
  <c r="I95"/>
  <c r="F95"/>
  <c r="I94"/>
  <c r="E94"/>
  <c r="F94" s="1"/>
  <c r="C91"/>
  <c r="I81"/>
  <c r="F81"/>
  <c r="I80"/>
  <c r="F80"/>
  <c r="I79"/>
  <c r="F79"/>
  <c r="I78"/>
  <c r="F78"/>
  <c r="I77"/>
  <c r="I76"/>
  <c r="C73"/>
  <c r="I33"/>
  <c r="F33"/>
  <c r="I32"/>
  <c r="F32"/>
  <c r="I30"/>
  <c r="F30"/>
  <c r="I29"/>
  <c r="F29"/>
  <c r="I28"/>
  <c r="F28"/>
  <c r="I27"/>
  <c r="F27"/>
  <c r="I26"/>
  <c r="F26"/>
  <c r="C23"/>
  <c r="D19" l="1"/>
  <c r="D5" s="1"/>
  <c r="D69"/>
  <c r="P12" i="21" s="1"/>
  <c r="D87" i="12"/>
  <c r="P7" i="23" s="1"/>
  <c r="P10" i="28" l="1"/>
  <c r="H10" s="1"/>
  <c r="N12" i="21"/>
  <c r="J12"/>
  <c r="H12"/>
  <c r="L12"/>
  <c r="G17" i="7"/>
  <c r="J17"/>
  <c r="E20"/>
  <c r="G19"/>
  <c r="C125"/>
  <c r="C104"/>
  <c r="C85"/>
  <c r="C66"/>
  <c r="K59"/>
  <c r="J59"/>
  <c r="F59"/>
  <c r="G59" s="1"/>
  <c r="K58"/>
  <c r="J58"/>
  <c r="G58"/>
  <c r="K57"/>
  <c r="J57"/>
  <c r="E57"/>
  <c r="G57" s="1"/>
  <c r="K56"/>
  <c r="J56"/>
  <c r="E56"/>
  <c r="G56" s="1"/>
  <c r="K55"/>
  <c r="J55"/>
  <c r="E55"/>
  <c r="G55" s="1"/>
  <c r="K54"/>
  <c r="J54"/>
  <c r="G54"/>
  <c r="K53"/>
  <c r="J53"/>
  <c r="G53"/>
  <c r="K52"/>
  <c r="J52"/>
  <c r="G52"/>
  <c r="K51"/>
  <c r="J51"/>
  <c r="G51"/>
  <c r="J50"/>
  <c r="G50"/>
  <c r="C47"/>
  <c r="N10" i="28" l="1"/>
  <c r="J10"/>
  <c r="L10"/>
  <c r="D43" i="7"/>
  <c r="P14" i="21" s="1"/>
  <c r="P22"/>
  <c r="D100" i="7"/>
  <c r="P21" i="21" s="1"/>
  <c r="D81" i="7"/>
  <c r="P18" i="21" s="1"/>
  <c r="D62" i="7"/>
  <c r="P16" i="21" s="1"/>
  <c r="J33" i="10"/>
  <c r="I33"/>
  <c r="F33"/>
  <c r="J32"/>
  <c r="I32"/>
  <c r="F32"/>
  <c r="I31"/>
  <c r="E31"/>
  <c r="F31" s="1"/>
  <c r="C28"/>
  <c r="P25" i="21" l="1"/>
  <c r="D25" i="10"/>
  <c r="P17" i="24" s="1"/>
  <c r="J18" i="21"/>
  <c r="H18"/>
  <c r="N18"/>
  <c r="L18"/>
  <c r="J22"/>
  <c r="H22"/>
  <c r="N22"/>
  <c r="L22"/>
  <c r="N21"/>
  <c r="L21"/>
  <c r="H21"/>
  <c r="J21"/>
  <c r="L16"/>
  <c r="H16"/>
  <c r="J16"/>
  <c r="N16"/>
  <c r="L14"/>
  <c r="N14"/>
  <c r="H14"/>
  <c r="C14" i="43"/>
  <c r="C13" i="42"/>
  <c r="D5" s="1"/>
  <c r="C14" i="40"/>
  <c r="C14" i="10"/>
  <c r="C14" i="9"/>
  <c r="C14" i="8"/>
  <c r="C14" i="7"/>
  <c r="J17" i="24" l="1"/>
  <c r="H17"/>
  <c r="N17"/>
  <c r="L17"/>
  <c r="J50" i="40"/>
  <c r="J49"/>
  <c r="J48"/>
  <c r="J47"/>
  <c r="J46"/>
  <c r="J45"/>
  <c r="J44"/>
  <c r="J43"/>
  <c r="J42"/>
  <c r="J41"/>
  <c r="J40"/>
  <c r="J39"/>
  <c r="J38"/>
  <c r="J37"/>
  <c r="J36"/>
  <c r="J35"/>
  <c r="J34"/>
  <c r="J33"/>
  <c r="J32"/>
  <c r="J31"/>
  <c r="J30"/>
  <c r="J29"/>
  <c r="J28"/>
  <c r="J27"/>
  <c r="J26"/>
  <c r="J25"/>
  <c r="J24"/>
  <c r="J23"/>
  <c r="J22"/>
  <c r="J21"/>
  <c r="J20"/>
  <c r="J19"/>
  <c r="J23" i="10"/>
  <c r="J22"/>
  <c r="J21"/>
  <c r="J20"/>
  <c r="J19"/>
  <c r="J18"/>
  <c r="J22" i="9"/>
  <c r="J21"/>
  <c r="J20"/>
  <c r="J19"/>
  <c r="K34" i="8"/>
  <c r="K33"/>
  <c r="K32"/>
  <c r="K31"/>
  <c r="K30"/>
  <c r="K29"/>
  <c r="K28"/>
  <c r="K27"/>
  <c r="K26"/>
  <c r="K25"/>
  <c r="K24"/>
  <c r="K23"/>
  <c r="K22"/>
  <c r="K21"/>
  <c r="K20"/>
  <c r="K19"/>
  <c r="K22" i="7"/>
  <c r="K21"/>
  <c r="K20"/>
  <c r="K19"/>
  <c r="K18"/>
  <c r="I19" i="27"/>
  <c r="I20"/>
  <c r="I21"/>
  <c r="I22"/>
  <c r="P42" i="48"/>
  <c r="I13" i="27" s="1"/>
  <c r="O42" i="48"/>
  <c r="N42"/>
  <c r="M42"/>
  <c r="L42"/>
  <c r="K42"/>
  <c r="J42"/>
  <c r="I42"/>
  <c r="H42"/>
  <c r="G42"/>
  <c r="P8" i="47" l="1"/>
  <c r="I12" i="27" s="1"/>
  <c r="O8" i="47"/>
  <c r="N8"/>
  <c r="M8"/>
  <c r="L8"/>
  <c r="K8"/>
  <c r="J8"/>
  <c r="I8"/>
  <c r="H8"/>
  <c r="G8"/>
  <c r="D341" i="38"/>
  <c r="E341"/>
  <c r="Z341"/>
  <c r="AA341"/>
  <c r="AB341"/>
  <c r="AD341"/>
  <c r="AE341"/>
  <c r="AF341"/>
  <c r="AH341"/>
  <c r="AI341"/>
  <c r="AJ341"/>
  <c r="AL341"/>
  <c r="AM341"/>
  <c r="AN341"/>
  <c r="D225"/>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O51" i="46"/>
  <c r="P51"/>
  <c r="O8" i="45"/>
  <c r="I10" i="27"/>
  <c r="O15" i="44"/>
  <c r="P15"/>
  <c r="P9" i="23"/>
  <c r="I9" i="27" s="1"/>
  <c r="P9" i="33"/>
  <c r="I11" i="27" s="1"/>
  <c r="P12" i="31"/>
  <c r="P23" i="30"/>
  <c r="I8" i="27" s="1"/>
  <c r="P13" i="29"/>
  <c r="I7" i="27" s="1"/>
  <c r="P16" i="22"/>
  <c r="I6" i="27" s="1"/>
  <c r="AP341" i="38" l="1"/>
  <c r="H341"/>
  <c r="J51" i="40"/>
  <c r="N51" i="46" l="1"/>
  <c r="M51"/>
  <c r="L51"/>
  <c r="K51"/>
  <c r="J51"/>
  <c r="I51"/>
  <c r="H51"/>
  <c r="G51"/>
  <c r="E17" i="10" l="1"/>
  <c r="I560" i="38"/>
  <c r="G560"/>
  <c r="AN565"/>
  <c r="AM565"/>
  <c r="AL565"/>
  <c r="AJ565"/>
  <c r="AI565"/>
  <c r="AH565"/>
  <c r="AF565"/>
  <c r="AE565"/>
  <c r="AB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D538"/>
  <c r="E538"/>
  <c r="Z538"/>
  <c r="AA538"/>
  <c r="AB538"/>
  <c r="AD538"/>
  <c r="AE538"/>
  <c r="AF538"/>
  <c r="AH538"/>
  <c r="AI538"/>
  <c r="AJ538"/>
  <c r="AL538"/>
  <c r="AM538"/>
  <c r="AN538"/>
  <c r="D539"/>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D534"/>
  <c r="E534"/>
  <c r="Z534"/>
  <c r="AA534"/>
  <c r="AB534"/>
  <c r="AD534"/>
  <c r="AE534"/>
  <c r="AF534"/>
  <c r="AH534"/>
  <c r="AI534"/>
  <c r="AJ534"/>
  <c r="AL534"/>
  <c r="AM534"/>
  <c r="AN534"/>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I509"/>
  <c r="G509"/>
  <c r="AN520"/>
  <c r="AM520"/>
  <c r="AL520"/>
  <c r="AJ520"/>
  <c r="AI520"/>
  <c r="AH520"/>
  <c r="AF520"/>
  <c r="AE520"/>
  <c r="AD520"/>
  <c r="AB520"/>
  <c r="AA520"/>
  <c r="Z520"/>
  <c r="E520"/>
  <c r="D520"/>
  <c r="AN522"/>
  <c r="AM522"/>
  <c r="AL522"/>
  <c r="AJ522"/>
  <c r="AI522"/>
  <c r="AH522"/>
  <c r="AF522"/>
  <c r="AE522"/>
  <c r="AD522"/>
  <c r="AB522"/>
  <c r="AA522"/>
  <c r="Z522"/>
  <c r="E522"/>
  <c r="D522"/>
  <c r="AN521"/>
  <c r="AM521"/>
  <c r="AL521"/>
  <c r="AJ521"/>
  <c r="AI521"/>
  <c r="AH521"/>
  <c r="AF521"/>
  <c r="AE521"/>
  <c r="AD521"/>
  <c r="AB521"/>
  <c r="AA521"/>
  <c r="Z521"/>
  <c r="E521"/>
  <c r="D521"/>
  <c r="AN519"/>
  <c r="AM519"/>
  <c r="AL519"/>
  <c r="AJ519"/>
  <c r="AI519"/>
  <c r="AH519"/>
  <c r="AF519"/>
  <c r="AE519"/>
  <c r="AD519"/>
  <c r="AB519"/>
  <c r="AA519"/>
  <c r="Z519"/>
  <c r="E519"/>
  <c r="D519"/>
  <c r="AN510"/>
  <c r="AM510"/>
  <c r="AL510"/>
  <c r="AJ510"/>
  <c r="AI510"/>
  <c r="AH510"/>
  <c r="AF510"/>
  <c r="AE510"/>
  <c r="AD510"/>
  <c r="AB510"/>
  <c r="AA510"/>
  <c r="Z510"/>
  <c r="E510"/>
  <c r="D510"/>
  <c r="AN524"/>
  <c r="AM524"/>
  <c r="AL524"/>
  <c r="AJ524"/>
  <c r="AI524"/>
  <c r="AH524"/>
  <c r="AF524"/>
  <c r="AE524"/>
  <c r="AD524"/>
  <c r="AB524"/>
  <c r="AA524"/>
  <c r="Z524"/>
  <c r="E524"/>
  <c r="D524"/>
  <c r="AN523"/>
  <c r="AM523"/>
  <c r="AL523"/>
  <c r="AJ523"/>
  <c r="AI523"/>
  <c r="AH523"/>
  <c r="AF523"/>
  <c r="AE523"/>
  <c r="AD523"/>
  <c r="AB523"/>
  <c r="AA523"/>
  <c r="Z523"/>
  <c r="E523"/>
  <c r="D523"/>
  <c r="AN525"/>
  <c r="AM525"/>
  <c r="AL525"/>
  <c r="AJ525"/>
  <c r="AI525"/>
  <c r="AH525"/>
  <c r="AF525"/>
  <c r="AE525"/>
  <c r="AD525"/>
  <c r="AB525"/>
  <c r="AA525"/>
  <c r="Z525"/>
  <c r="E525"/>
  <c r="D525"/>
  <c r="D505"/>
  <c r="E505"/>
  <c r="Z505"/>
  <c r="AA505"/>
  <c r="AB505"/>
  <c r="AD505"/>
  <c r="AE505"/>
  <c r="AF505"/>
  <c r="AH505"/>
  <c r="AI505"/>
  <c r="AJ505"/>
  <c r="AL505"/>
  <c r="AM505"/>
  <c r="AN505"/>
  <c r="D506"/>
  <c r="E506"/>
  <c r="Z506"/>
  <c r="AA506"/>
  <c r="AB506"/>
  <c r="AD506"/>
  <c r="AE506"/>
  <c r="AF506"/>
  <c r="AH506"/>
  <c r="AI506"/>
  <c r="AJ506"/>
  <c r="AL506"/>
  <c r="AM506"/>
  <c r="AN506"/>
  <c r="D507"/>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I489"/>
  <c r="G489"/>
  <c r="AN491"/>
  <c r="AM491"/>
  <c r="AL491"/>
  <c r="AJ491"/>
  <c r="AI491"/>
  <c r="AH491"/>
  <c r="AF491"/>
  <c r="AE491"/>
  <c r="AD491"/>
  <c r="AB491"/>
  <c r="AA491"/>
  <c r="Z491"/>
  <c r="E491"/>
  <c r="D491"/>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0"/>
  <c r="AM490"/>
  <c r="AL490"/>
  <c r="AJ490"/>
  <c r="AI490"/>
  <c r="AH490"/>
  <c r="AF490"/>
  <c r="AE490"/>
  <c r="AD490"/>
  <c r="AB490"/>
  <c r="AA490"/>
  <c r="Z490"/>
  <c r="E490"/>
  <c r="D490"/>
  <c r="AN496"/>
  <c r="AM496"/>
  <c r="AL496"/>
  <c r="AJ496"/>
  <c r="AI496"/>
  <c r="AH496"/>
  <c r="AF496"/>
  <c r="AE496"/>
  <c r="AD496"/>
  <c r="AB496"/>
  <c r="AA496"/>
  <c r="Z496"/>
  <c r="E496"/>
  <c r="D496"/>
  <c r="AN495"/>
  <c r="AM495"/>
  <c r="AL495"/>
  <c r="AJ495"/>
  <c r="AI495"/>
  <c r="AH495"/>
  <c r="AF495"/>
  <c r="AE495"/>
  <c r="AD495"/>
  <c r="AB495"/>
  <c r="AA495"/>
  <c r="Z495"/>
  <c r="E495"/>
  <c r="D495"/>
  <c r="AN497"/>
  <c r="AM497"/>
  <c r="AL497"/>
  <c r="AJ497"/>
  <c r="AI497"/>
  <c r="AH497"/>
  <c r="AF497"/>
  <c r="AE497"/>
  <c r="AD497"/>
  <c r="AB497"/>
  <c r="AA497"/>
  <c r="Z497"/>
  <c r="E497"/>
  <c r="D497"/>
  <c r="I485"/>
  <c r="G485"/>
  <c r="AN486"/>
  <c r="AM486"/>
  <c r="AL486"/>
  <c r="AJ486"/>
  <c r="AI486"/>
  <c r="AH486"/>
  <c r="AF486"/>
  <c r="AE486"/>
  <c r="AD486"/>
  <c r="AB486"/>
  <c r="AA486"/>
  <c r="Z486"/>
  <c r="E486"/>
  <c r="D486"/>
  <c r="AN487"/>
  <c r="AM487"/>
  <c r="AL487"/>
  <c r="AJ487"/>
  <c r="AI487"/>
  <c r="AH487"/>
  <c r="AF487"/>
  <c r="AE487"/>
  <c r="AD487"/>
  <c r="AB487"/>
  <c r="AA487"/>
  <c r="Z487"/>
  <c r="E487"/>
  <c r="D487"/>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83"/>
  <c r="AM483"/>
  <c r="AL483"/>
  <c r="AJ483"/>
  <c r="AI483"/>
  <c r="AH483"/>
  <c r="AF483"/>
  <c r="AE483"/>
  <c r="AD483"/>
  <c r="AB483"/>
  <c r="AA483"/>
  <c r="Z483"/>
  <c r="E483"/>
  <c r="D483"/>
  <c r="AN482"/>
  <c r="AM482"/>
  <c r="AL482"/>
  <c r="AJ482"/>
  <c r="AI482"/>
  <c r="AH482"/>
  <c r="AF482"/>
  <c r="AE482"/>
  <c r="AD482"/>
  <c r="AB482"/>
  <c r="AA482"/>
  <c r="Z482"/>
  <c r="E482"/>
  <c r="D482"/>
  <c r="AN484"/>
  <c r="AM484"/>
  <c r="AL484"/>
  <c r="AJ484"/>
  <c r="AI484"/>
  <c r="AH484"/>
  <c r="AF484"/>
  <c r="AE484"/>
  <c r="AD484"/>
  <c r="AB484"/>
  <c r="AA484"/>
  <c r="Z484"/>
  <c r="E484"/>
  <c r="D484"/>
  <c r="I467"/>
  <c r="G467"/>
  <c r="AN468"/>
  <c r="AM468"/>
  <c r="AL468"/>
  <c r="AJ468"/>
  <c r="AI468"/>
  <c r="AH468"/>
  <c r="AF468"/>
  <c r="AE468"/>
  <c r="AD468"/>
  <c r="AB468"/>
  <c r="AA468"/>
  <c r="Z468"/>
  <c r="E468"/>
  <c r="D468"/>
  <c r="I459"/>
  <c r="G459"/>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AN464"/>
  <c r="AM464"/>
  <c r="AL464"/>
  <c r="AJ464"/>
  <c r="AI464"/>
  <c r="AH464"/>
  <c r="AF464"/>
  <c r="AE464"/>
  <c r="AD464"/>
  <c r="AB464"/>
  <c r="AA464"/>
  <c r="Z464"/>
  <c r="E464"/>
  <c r="D464"/>
  <c r="AN463"/>
  <c r="AM463"/>
  <c r="AL463"/>
  <c r="AJ463"/>
  <c r="AI463"/>
  <c r="AH463"/>
  <c r="AF463"/>
  <c r="AE463"/>
  <c r="AD463"/>
  <c r="AB463"/>
  <c r="AA463"/>
  <c r="Z463"/>
  <c r="E463"/>
  <c r="D463"/>
  <c r="AN465"/>
  <c r="AM465"/>
  <c r="AL465"/>
  <c r="AJ465"/>
  <c r="AI465"/>
  <c r="AH465"/>
  <c r="AF465"/>
  <c r="AE465"/>
  <c r="AD465"/>
  <c r="AB465"/>
  <c r="AA465"/>
  <c r="Z465"/>
  <c r="E465"/>
  <c r="D465"/>
  <c r="AN456"/>
  <c r="AM456"/>
  <c r="AL456"/>
  <c r="AJ456"/>
  <c r="AI456"/>
  <c r="AH456"/>
  <c r="AF456"/>
  <c r="AE456"/>
  <c r="AD456"/>
  <c r="AB456"/>
  <c r="AA456"/>
  <c r="Z456"/>
  <c r="E456"/>
  <c r="D456"/>
  <c r="AN453"/>
  <c r="AM453"/>
  <c r="AL453"/>
  <c r="AJ453"/>
  <c r="AI453"/>
  <c r="AH453"/>
  <c r="AF453"/>
  <c r="AE453"/>
  <c r="AD453"/>
  <c r="AB453"/>
  <c r="AA453"/>
  <c r="Z453"/>
  <c r="E453"/>
  <c r="D45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Z424"/>
  <c r="E424"/>
  <c r="D424"/>
  <c r="AN423"/>
  <c r="AM423"/>
  <c r="AL423"/>
  <c r="AJ423"/>
  <c r="AI423"/>
  <c r="AH423"/>
  <c r="AF423"/>
  <c r="AE423"/>
  <c r="AD423"/>
  <c r="AB423"/>
  <c r="Z423"/>
  <c r="E423"/>
  <c r="D423"/>
  <c r="AN422"/>
  <c r="AM422"/>
  <c r="AL422"/>
  <c r="AJ422"/>
  <c r="AI422"/>
  <c r="AH422"/>
  <c r="AF422"/>
  <c r="AE422"/>
  <c r="AD422"/>
  <c r="AB422"/>
  <c r="Z422"/>
  <c r="E422"/>
  <c r="D422"/>
  <c r="AN421"/>
  <c r="AM421"/>
  <c r="AL421"/>
  <c r="AJ421"/>
  <c r="AI421"/>
  <c r="AH421"/>
  <c r="AF421"/>
  <c r="AE421"/>
  <c r="AD421"/>
  <c r="AB421"/>
  <c r="Z421"/>
  <c r="E421"/>
  <c r="D421"/>
  <c r="AN420"/>
  <c r="AM420"/>
  <c r="AL420"/>
  <c r="AJ420"/>
  <c r="AI420"/>
  <c r="AH420"/>
  <c r="AF420"/>
  <c r="AE420"/>
  <c r="AD420"/>
  <c r="AB420"/>
  <c r="Z420"/>
  <c r="E420"/>
  <c r="D420"/>
  <c r="AN419"/>
  <c r="AM419"/>
  <c r="AL419"/>
  <c r="AJ419"/>
  <c r="AI419"/>
  <c r="AH419"/>
  <c r="AF419"/>
  <c r="AE419"/>
  <c r="AD419"/>
  <c r="AB419"/>
  <c r="Z419"/>
  <c r="E419"/>
  <c r="D419"/>
  <c r="AN418"/>
  <c r="AM418"/>
  <c r="AL418"/>
  <c r="AJ418"/>
  <c r="AI418"/>
  <c r="AH418"/>
  <c r="AF418"/>
  <c r="AE418"/>
  <c r="AD418"/>
  <c r="AB418"/>
  <c r="Z418"/>
  <c r="E418"/>
  <c r="D418"/>
  <c r="AN417"/>
  <c r="AM417"/>
  <c r="AL417"/>
  <c r="AJ417"/>
  <c r="AI417"/>
  <c r="AH417"/>
  <c r="AF417"/>
  <c r="AE417"/>
  <c r="AD417"/>
  <c r="AB417"/>
  <c r="Z417"/>
  <c r="E417"/>
  <c r="D417"/>
  <c r="AN416"/>
  <c r="AM416"/>
  <c r="AL416"/>
  <c r="AJ416"/>
  <c r="AI416"/>
  <c r="AH416"/>
  <c r="AF416"/>
  <c r="AE416"/>
  <c r="AD416"/>
  <c r="AB416"/>
  <c r="Z416"/>
  <c r="E416"/>
  <c r="D416"/>
  <c r="AN415"/>
  <c r="AM415"/>
  <c r="AL415"/>
  <c r="AJ415"/>
  <c r="AI415"/>
  <c r="AH415"/>
  <c r="AF415"/>
  <c r="AE415"/>
  <c r="AD415"/>
  <c r="AB415"/>
  <c r="Z415"/>
  <c r="E415"/>
  <c r="D415"/>
  <c r="AN414"/>
  <c r="AM414"/>
  <c r="AL414"/>
  <c r="AJ414"/>
  <c r="AI414"/>
  <c r="AH414"/>
  <c r="AF414"/>
  <c r="AE414"/>
  <c r="AD414"/>
  <c r="AB414"/>
  <c r="Z414"/>
  <c r="E414"/>
  <c r="D414"/>
  <c r="AN413"/>
  <c r="AM413"/>
  <c r="AL413"/>
  <c r="AJ413"/>
  <c r="AI413"/>
  <c r="AH413"/>
  <c r="AF413"/>
  <c r="AE413"/>
  <c r="AD413"/>
  <c r="AB413"/>
  <c r="Z413"/>
  <c r="E413"/>
  <c r="D413"/>
  <c r="AN412"/>
  <c r="AM412"/>
  <c r="AL412"/>
  <c r="AJ412"/>
  <c r="AI412"/>
  <c r="AH412"/>
  <c r="AF412"/>
  <c r="AE412"/>
  <c r="AD412"/>
  <c r="AB412"/>
  <c r="Z412"/>
  <c r="E412"/>
  <c r="D412"/>
  <c r="AN411"/>
  <c r="AM411"/>
  <c r="AL411"/>
  <c r="AJ411"/>
  <c r="AI411"/>
  <c r="AH411"/>
  <c r="AF411"/>
  <c r="AE411"/>
  <c r="AD411"/>
  <c r="AB411"/>
  <c r="Z411"/>
  <c r="E411"/>
  <c r="D411"/>
  <c r="AN410"/>
  <c r="AM410"/>
  <c r="AL410"/>
  <c r="AJ410"/>
  <c r="AI410"/>
  <c r="AH410"/>
  <c r="AF410"/>
  <c r="AE410"/>
  <c r="AD410"/>
  <c r="AB410"/>
  <c r="Z410"/>
  <c r="E410"/>
  <c r="D410"/>
  <c r="AN409"/>
  <c r="AM409"/>
  <c r="AL409"/>
  <c r="AI409"/>
  <c r="AH409"/>
  <c r="AF409"/>
  <c r="AE409"/>
  <c r="AD409"/>
  <c r="AB409"/>
  <c r="AA409"/>
  <c r="Z409"/>
  <c r="E409"/>
  <c r="D409"/>
  <c r="AN408"/>
  <c r="AM408"/>
  <c r="AL408"/>
  <c r="AJ408"/>
  <c r="AI408"/>
  <c r="AH408"/>
  <c r="AF408"/>
  <c r="AE408"/>
  <c r="AD408"/>
  <c r="AB408"/>
  <c r="Z408"/>
  <c r="E408"/>
  <c r="D408"/>
  <c r="AN407"/>
  <c r="AM407"/>
  <c r="AL407"/>
  <c r="AJ407"/>
  <c r="AI407"/>
  <c r="AH407"/>
  <c r="AF407"/>
  <c r="AE407"/>
  <c r="AD407"/>
  <c r="AB407"/>
  <c r="Z407"/>
  <c r="E407"/>
  <c r="D407"/>
  <c r="AN406"/>
  <c r="AM406"/>
  <c r="AL406"/>
  <c r="AJ406"/>
  <c r="AI406"/>
  <c r="AH406"/>
  <c r="AF406"/>
  <c r="AE406"/>
  <c r="AD406"/>
  <c r="AB406"/>
  <c r="Z406"/>
  <c r="E406"/>
  <c r="D406"/>
  <c r="AN405"/>
  <c r="AM405"/>
  <c r="AL405"/>
  <c r="AJ405"/>
  <c r="AI405"/>
  <c r="AH405"/>
  <c r="AF405"/>
  <c r="AE405"/>
  <c r="AD405"/>
  <c r="AB405"/>
  <c r="Z405"/>
  <c r="E405"/>
  <c r="D405"/>
  <c r="AN404"/>
  <c r="AM404"/>
  <c r="AL404"/>
  <c r="AJ404"/>
  <c r="AI404"/>
  <c r="AH404"/>
  <c r="AF404"/>
  <c r="AE404"/>
  <c r="AD404"/>
  <c r="AB404"/>
  <c r="AA404"/>
  <c r="E404"/>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55"/>
  <c r="AM455"/>
  <c r="AL455"/>
  <c r="AJ455"/>
  <c r="AI455"/>
  <c r="AH455"/>
  <c r="AF455"/>
  <c r="AE455"/>
  <c r="AD455"/>
  <c r="AB455"/>
  <c r="AA455"/>
  <c r="Z455"/>
  <c r="E455"/>
  <c r="D455"/>
  <c r="AN454"/>
  <c r="AM454"/>
  <c r="AL454"/>
  <c r="AJ454"/>
  <c r="AI454"/>
  <c r="AH454"/>
  <c r="AF454"/>
  <c r="AE454"/>
  <c r="AD454"/>
  <c r="AB454"/>
  <c r="AA454"/>
  <c r="Z454"/>
  <c r="E454"/>
  <c r="D454"/>
  <c r="AN396"/>
  <c r="AM396"/>
  <c r="AL396"/>
  <c r="AJ396"/>
  <c r="AI396"/>
  <c r="AH396"/>
  <c r="AF396"/>
  <c r="AE396"/>
  <c r="AD396"/>
  <c r="AB396"/>
  <c r="AA396"/>
  <c r="Z396"/>
  <c r="E396"/>
  <c r="D396"/>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I383"/>
  <c r="G383"/>
  <c r="AN385"/>
  <c r="AM385"/>
  <c r="AL385"/>
  <c r="AJ385"/>
  <c r="AI385"/>
  <c r="AF385"/>
  <c r="AE385"/>
  <c r="AD385"/>
  <c r="AB385"/>
  <c r="AA385"/>
  <c r="Z385"/>
  <c r="D385"/>
  <c r="AN386"/>
  <c r="AM386"/>
  <c r="AL386"/>
  <c r="AJ386"/>
  <c r="AI386"/>
  <c r="AH386"/>
  <c r="AF386"/>
  <c r="AE386"/>
  <c r="AD386"/>
  <c r="AB386"/>
  <c r="AA386"/>
  <c r="Z386"/>
  <c r="E386"/>
  <c r="D386"/>
  <c r="AN384"/>
  <c r="AM384"/>
  <c r="AL384"/>
  <c r="AJ384"/>
  <c r="AI384"/>
  <c r="AH384"/>
  <c r="AF384"/>
  <c r="AE384"/>
  <c r="AD384"/>
  <c r="AB384"/>
  <c r="AA384"/>
  <c r="Z384"/>
  <c r="E384"/>
  <c r="D384"/>
  <c r="D387"/>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Z360"/>
  <c r="E360"/>
  <c r="D360"/>
  <c r="AN359"/>
  <c r="AM359"/>
  <c r="AL359"/>
  <c r="AJ359"/>
  <c r="AI359"/>
  <c r="AH359"/>
  <c r="AF359"/>
  <c r="AE359"/>
  <c r="AD359"/>
  <c r="AB359"/>
  <c r="AA359"/>
  <c r="Z359"/>
  <c r="E359"/>
  <c r="D359"/>
  <c r="AN358"/>
  <c r="AM358"/>
  <c r="AL358"/>
  <c r="AJ358"/>
  <c r="AI358"/>
  <c r="AH358"/>
  <c r="AF358"/>
  <c r="AE358"/>
  <c r="AD358"/>
  <c r="AB358"/>
  <c r="AA358"/>
  <c r="Z358"/>
  <c r="E358"/>
  <c r="D358"/>
  <c r="AN357"/>
  <c r="AL357"/>
  <c r="AJ357"/>
  <c r="AI357"/>
  <c r="AH357"/>
  <c r="AF357"/>
  <c r="AE357"/>
  <c r="AD357"/>
  <c r="AA357"/>
  <c r="Z357"/>
  <c r="D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L350"/>
  <c r="AJ350"/>
  <c r="AI350"/>
  <c r="AF350"/>
  <c r="AE350"/>
  <c r="AD350"/>
  <c r="AA350"/>
  <c r="D350"/>
  <c r="AN349"/>
  <c r="AM349"/>
  <c r="AL349"/>
  <c r="AJ349"/>
  <c r="AI349"/>
  <c r="AH349"/>
  <c r="AF349"/>
  <c r="AE349"/>
  <c r="AD349"/>
  <c r="AA349"/>
  <c r="Z349"/>
  <c r="D349"/>
  <c r="AM348"/>
  <c r="AL348"/>
  <c r="AJ348"/>
  <c r="AI348"/>
  <c r="AH348"/>
  <c r="AF348"/>
  <c r="AE348"/>
  <c r="AD348"/>
  <c r="Z348"/>
  <c r="D348"/>
  <c r="AN347"/>
  <c r="AM347"/>
  <c r="AL347"/>
  <c r="AJ347"/>
  <c r="AI347"/>
  <c r="AH347"/>
  <c r="AF347"/>
  <c r="AE347"/>
  <c r="AD347"/>
  <c r="AB347"/>
  <c r="AA347"/>
  <c r="Z347"/>
  <c r="E347"/>
  <c r="D347"/>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E366"/>
  <c r="AD366"/>
  <c r="D366"/>
  <c r="AN365"/>
  <c r="AM365"/>
  <c r="AL365"/>
  <c r="AJ365"/>
  <c r="AI365"/>
  <c r="AH365"/>
  <c r="AF365"/>
  <c r="AE365"/>
  <c r="AD365"/>
  <c r="AB365"/>
  <c r="AA365"/>
  <c r="Z365"/>
  <c r="E365"/>
  <c r="D365"/>
  <c r="AN364"/>
  <c r="AM364"/>
  <c r="AL364"/>
  <c r="AJ364"/>
  <c r="AI364"/>
  <c r="AH364"/>
  <c r="AF364"/>
  <c r="AE364"/>
  <c r="AD364"/>
  <c r="AB364"/>
  <c r="AA364"/>
  <c r="Z364"/>
  <c r="E364"/>
  <c r="D364"/>
  <c r="AN363"/>
  <c r="AM363"/>
  <c r="AL363"/>
  <c r="AJ363"/>
  <c r="AI363"/>
  <c r="AH363"/>
  <c r="AF363"/>
  <c r="AE363"/>
  <c r="AD363"/>
  <c r="AB363"/>
  <c r="AA363"/>
  <c r="Z363"/>
  <c r="E363"/>
  <c r="D36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42"/>
  <c r="AM342"/>
  <c r="AL342"/>
  <c r="AJ342"/>
  <c r="AI342"/>
  <c r="AH342"/>
  <c r="AF342"/>
  <c r="AE342"/>
  <c r="AD342"/>
  <c r="AB342"/>
  <c r="AA342"/>
  <c r="Z342"/>
  <c r="E342"/>
  <c r="D342"/>
  <c r="AN343"/>
  <c r="AM343"/>
  <c r="AL343"/>
  <c r="AJ343"/>
  <c r="AI343"/>
  <c r="AH343"/>
  <c r="AF343"/>
  <c r="AE343"/>
  <c r="AD343"/>
  <c r="AB343"/>
  <c r="AA343"/>
  <c r="Z343"/>
  <c r="E343"/>
  <c r="D343"/>
  <c r="AN340"/>
  <c r="AM340"/>
  <c r="AL340"/>
  <c r="AJ340"/>
  <c r="AI340"/>
  <c r="AH340"/>
  <c r="AF340"/>
  <c r="AE340"/>
  <c r="AD340"/>
  <c r="AB340"/>
  <c r="AA340"/>
  <c r="Z340"/>
  <c r="E340"/>
  <c r="D340"/>
  <c r="AN337"/>
  <c r="AM337"/>
  <c r="AL337"/>
  <c r="AJ337"/>
  <c r="AI337"/>
  <c r="AH337"/>
  <c r="AF337"/>
  <c r="AE337"/>
  <c r="AD337"/>
  <c r="AB337"/>
  <c r="AA337"/>
  <c r="Z337"/>
  <c r="E337"/>
  <c r="D337"/>
  <c r="AN336"/>
  <c r="AM336"/>
  <c r="AL336"/>
  <c r="AJ336"/>
  <c r="AI336"/>
  <c r="AH336"/>
  <c r="AF336"/>
  <c r="AE336"/>
  <c r="AD336"/>
  <c r="AB336"/>
  <c r="AA336"/>
  <c r="Z336"/>
  <c r="E336"/>
  <c r="D336"/>
  <c r="AN334"/>
  <c r="AM334"/>
  <c r="AL334"/>
  <c r="AJ334"/>
  <c r="AI334"/>
  <c r="AH334"/>
  <c r="AF334"/>
  <c r="AE334"/>
  <c r="AD334"/>
  <c r="AB334"/>
  <c r="AA334"/>
  <c r="Z334"/>
  <c r="E334"/>
  <c r="D334"/>
  <c r="AN331"/>
  <c r="AM331"/>
  <c r="AL331"/>
  <c r="AJ331"/>
  <c r="AI331"/>
  <c r="AH331"/>
  <c r="AF331"/>
  <c r="AE331"/>
  <c r="AD331"/>
  <c r="AB331"/>
  <c r="AA331"/>
  <c r="Z331"/>
  <c r="E331"/>
  <c r="D331"/>
  <c r="AN333"/>
  <c r="AM333"/>
  <c r="AL333"/>
  <c r="AJ333"/>
  <c r="AI333"/>
  <c r="AH333"/>
  <c r="AF333"/>
  <c r="AE333"/>
  <c r="AD333"/>
  <c r="AB333"/>
  <c r="AA333"/>
  <c r="Z333"/>
  <c r="E333"/>
  <c r="D333"/>
  <c r="AN332"/>
  <c r="AM332"/>
  <c r="AL332"/>
  <c r="AJ332"/>
  <c r="AI332"/>
  <c r="AH332"/>
  <c r="AF332"/>
  <c r="AE332"/>
  <c r="AD332"/>
  <c r="AB332"/>
  <c r="AA332"/>
  <c r="Z332"/>
  <c r="E332"/>
  <c r="D332"/>
  <c r="AN319"/>
  <c r="AM319"/>
  <c r="AL319"/>
  <c r="AJ319"/>
  <c r="AI319"/>
  <c r="AH319"/>
  <c r="AF319"/>
  <c r="AE319"/>
  <c r="AD319"/>
  <c r="AB319"/>
  <c r="AA319"/>
  <c r="Z319"/>
  <c r="E319"/>
  <c r="D319"/>
  <c r="AN318"/>
  <c r="AM318"/>
  <c r="AL318"/>
  <c r="AJ318"/>
  <c r="AI318"/>
  <c r="AH318"/>
  <c r="AF318"/>
  <c r="AE318"/>
  <c r="AD318"/>
  <c r="AB318"/>
  <c r="AA318"/>
  <c r="Z318"/>
  <c r="E318"/>
  <c r="D318"/>
  <c r="AN317"/>
  <c r="AM317"/>
  <c r="AL317"/>
  <c r="AJ317"/>
  <c r="AI317"/>
  <c r="AH317"/>
  <c r="AF317"/>
  <c r="AE317"/>
  <c r="AD317"/>
  <c r="AA317"/>
  <c r="Z317"/>
  <c r="D317"/>
  <c r="AN316"/>
  <c r="AM316"/>
  <c r="AL316"/>
  <c r="AJ316"/>
  <c r="AI316"/>
  <c r="AH316"/>
  <c r="AF316"/>
  <c r="AE316"/>
  <c r="AD316"/>
  <c r="AB316"/>
  <c r="AA316"/>
  <c r="Z316"/>
  <c r="E316"/>
  <c r="D316"/>
  <c r="AN315"/>
  <c r="AM315"/>
  <c r="AL315"/>
  <c r="AJ315"/>
  <c r="AI315"/>
  <c r="AH315"/>
  <c r="AF315"/>
  <c r="AE315"/>
  <c r="AD315"/>
  <c r="AB315"/>
  <c r="Z315"/>
  <c r="E315"/>
  <c r="AN314"/>
  <c r="AM314"/>
  <c r="AL314"/>
  <c r="AJ314"/>
  <c r="AI314"/>
  <c r="AH314"/>
  <c r="AF314"/>
  <c r="AE314"/>
  <c r="AD314"/>
  <c r="AB314"/>
  <c r="AA314"/>
  <c r="Z314"/>
  <c r="E314"/>
  <c r="D314"/>
  <c r="AN323"/>
  <c r="AM323"/>
  <c r="AL323"/>
  <c r="AJ323"/>
  <c r="AI323"/>
  <c r="AH323"/>
  <c r="AF323"/>
  <c r="AE323"/>
  <c r="AD323"/>
  <c r="AB323"/>
  <c r="AA323"/>
  <c r="Z323"/>
  <c r="E323"/>
  <c r="D323"/>
  <c r="AN322"/>
  <c r="AM322"/>
  <c r="AL322"/>
  <c r="AJ322"/>
  <c r="AI322"/>
  <c r="AH322"/>
  <c r="AF322"/>
  <c r="AE322"/>
  <c r="AD322"/>
  <c r="AA322"/>
  <c r="E322"/>
  <c r="D322"/>
  <c r="AN321"/>
  <c r="AM321"/>
  <c r="AL321"/>
  <c r="AJ321"/>
  <c r="AI321"/>
  <c r="AH321"/>
  <c r="AF321"/>
  <c r="AE321"/>
  <c r="AD321"/>
  <c r="AB321"/>
  <c r="AA321"/>
  <c r="Z321"/>
  <c r="E321"/>
  <c r="D321"/>
  <c r="AN320"/>
  <c r="AM320"/>
  <c r="AL320"/>
  <c r="AJ320"/>
  <c r="AI320"/>
  <c r="AH320"/>
  <c r="AF320"/>
  <c r="AE320"/>
  <c r="AD320"/>
  <c r="AB320"/>
  <c r="AA320"/>
  <c r="Z320"/>
  <c r="E320"/>
  <c r="D320"/>
  <c r="AN325"/>
  <c r="AM325"/>
  <c r="AL325"/>
  <c r="AJ325"/>
  <c r="AI325"/>
  <c r="AH325"/>
  <c r="AF325"/>
  <c r="AE325"/>
  <c r="AD325"/>
  <c r="AB325"/>
  <c r="AA325"/>
  <c r="Z325"/>
  <c r="E325"/>
  <c r="D325"/>
  <c r="AN324"/>
  <c r="AM324"/>
  <c r="AL324"/>
  <c r="AJ324"/>
  <c r="AI324"/>
  <c r="AH324"/>
  <c r="AF324"/>
  <c r="AE324"/>
  <c r="AD324"/>
  <c r="AB324"/>
  <c r="AA324"/>
  <c r="Z324"/>
  <c r="E324"/>
  <c r="D324"/>
  <c r="AN326"/>
  <c r="AM326"/>
  <c r="AL326"/>
  <c r="AJ326"/>
  <c r="AI326"/>
  <c r="AH326"/>
  <c r="AF326"/>
  <c r="AE326"/>
  <c r="AD326"/>
  <c r="AB326"/>
  <c r="AA326"/>
  <c r="Z326"/>
  <c r="E326"/>
  <c r="D326"/>
  <c r="AN300"/>
  <c r="AM300"/>
  <c r="AL300"/>
  <c r="AJ300"/>
  <c r="AI300"/>
  <c r="AH300"/>
  <c r="AF300"/>
  <c r="AE300"/>
  <c r="AD300"/>
  <c r="AB300"/>
  <c r="AA300"/>
  <c r="Z300"/>
  <c r="E300"/>
  <c r="D300"/>
  <c r="AN299"/>
  <c r="AM299"/>
  <c r="AL299"/>
  <c r="AJ299"/>
  <c r="AI299"/>
  <c r="AH299"/>
  <c r="AF299"/>
  <c r="AE299"/>
  <c r="AD299"/>
  <c r="AB299"/>
  <c r="AA299"/>
  <c r="Z299"/>
  <c r="E299"/>
  <c r="D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AA296"/>
  <c r="Z296"/>
  <c r="E296"/>
  <c r="D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I260"/>
  <c r="G260"/>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Z248"/>
  <c r="E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I235"/>
  <c r="G235"/>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AN241"/>
  <c r="AM241"/>
  <c r="AL241"/>
  <c r="AJ241"/>
  <c r="AI241"/>
  <c r="AH241"/>
  <c r="AF241"/>
  <c r="AE241"/>
  <c r="AD241"/>
  <c r="AB241"/>
  <c r="AA241"/>
  <c r="Z241"/>
  <c r="E241"/>
  <c r="D241"/>
  <c r="AN240"/>
  <c r="AM240"/>
  <c r="AL240"/>
  <c r="AJ240"/>
  <c r="AI240"/>
  <c r="AH240"/>
  <c r="AF240"/>
  <c r="AE240"/>
  <c r="AD240"/>
  <c r="AB240"/>
  <c r="AA240"/>
  <c r="Z240"/>
  <c r="E240"/>
  <c r="D240"/>
  <c r="AN242"/>
  <c r="AM242"/>
  <c r="AL242"/>
  <c r="AJ242"/>
  <c r="AI242"/>
  <c r="AH242"/>
  <c r="AF242"/>
  <c r="AE242"/>
  <c r="AD242"/>
  <c r="AB242"/>
  <c r="AA242"/>
  <c r="Z242"/>
  <c r="E242"/>
  <c r="D242"/>
  <c r="AN226"/>
  <c r="AM226"/>
  <c r="AL226"/>
  <c r="AJ226"/>
  <c r="AI226"/>
  <c r="AH226"/>
  <c r="AF226"/>
  <c r="AE226"/>
  <c r="AD226"/>
  <c r="AB226"/>
  <c r="AA226"/>
  <c r="Z226"/>
  <c r="AN225"/>
  <c r="AM225"/>
  <c r="AL225"/>
  <c r="AJ225"/>
  <c r="AI225"/>
  <c r="AH225"/>
  <c r="AF225"/>
  <c r="AE225"/>
  <c r="AB225"/>
  <c r="AA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D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D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B202"/>
  <c r="AA202"/>
  <c r="Z202"/>
  <c r="AN201"/>
  <c r="AM201"/>
  <c r="AL201"/>
  <c r="AJ201"/>
  <c r="AI201"/>
  <c r="AH201"/>
  <c r="AF201"/>
  <c r="AE201"/>
  <c r="AD201"/>
  <c r="AB201"/>
  <c r="Z201"/>
  <c r="AN205"/>
  <c r="AM205"/>
  <c r="AL205"/>
  <c r="AJ205"/>
  <c r="AI205"/>
  <c r="AH205"/>
  <c r="AF205"/>
  <c r="AE205"/>
  <c r="AD205"/>
  <c r="AB205"/>
  <c r="AA205"/>
  <c r="Z205"/>
  <c r="I191"/>
  <c r="G191"/>
  <c r="AN193"/>
  <c r="AM193"/>
  <c r="AL193"/>
  <c r="AJ193"/>
  <c r="AI193"/>
  <c r="AH193"/>
  <c r="AF193"/>
  <c r="AE193"/>
  <c r="AD193"/>
  <c r="AB193"/>
  <c r="AA193"/>
  <c r="Z193"/>
  <c r="AN194"/>
  <c r="AM194"/>
  <c r="AL194"/>
  <c r="AJ194"/>
  <c r="AI194"/>
  <c r="AH194"/>
  <c r="AF194"/>
  <c r="AE194"/>
  <c r="AD194"/>
  <c r="AB194"/>
  <c r="AA194"/>
  <c r="Z194"/>
  <c r="AN192"/>
  <c r="AM192"/>
  <c r="AL192"/>
  <c r="AJ192"/>
  <c r="AI192"/>
  <c r="AH192"/>
  <c r="AF192"/>
  <c r="AE192"/>
  <c r="AD192"/>
  <c r="AB192"/>
  <c r="AA192"/>
  <c r="Z192"/>
  <c r="E192"/>
  <c r="D192"/>
  <c r="D191" s="1"/>
  <c r="AN196"/>
  <c r="AM196"/>
  <c r="AL196"/>
  <c r="AJ196"/>
  <c r="AI196"/>
  <c r="AH196"/>
  <c r="AF196"/>
  <c r="AE196"/>
  <c r="AD196"/>
  <c r="AB196"/>
  <c r="AA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AA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AA179"/>
  <c r="Z179"/>
  <c r="AN178"/>
  <c r="AM178"/>
  <c r="AL178"/>
  <c r="AJ178"/>
  <c r="AI178"/>
  <c r="AH178"/>
  <c r="AF178"/>
  <c r="AE178"/>
  <c r="AD178"/>
  <c r="AB178"/>
  <c r="AA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M171"/>
  <c r="AL171"/>
  <c r="AJ171"/>
  <c r="AI171"/>
  <c r="AH171"/>
  <c r="AF171"/>
  <c r="AE171"/>
  <c r="AD171"/>
  <c r="Z171"/>
  <c r="AN170"/>
  <c r="AM170"/>
  <c r="AL170"/>
  <c r="AJ170"/>
  <c r="AI170"/>
  <c r="AH170"/>
  <c r="AF170"/>
  <c r="AE170"/>
  <c r="AD170"/>
  <c r="AB170"/>
  <c r="AA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AA187"/>
  <c r="Z187"/>
  <c r="AN186"/>
  <c r="AM186"/>
  <c r="AL186"/>
  <c r="AJ186"/>
  <c r="AI186"/>
  <c r="AH186"/>
  <c r="AF186"/>
  <c r="AE186"/>
  <c r="AD186"/>
  <c r="AB186"/>
  <c r="AA186"/>
  <c r="Z186"/>
  <c r="AN166"/>
  <c r="AM166"/>
  <c r="AL166"/>
  <c r="AJ166"/>
  <c r="AI166"/>
  <c r="AH166"/>
  <c r="AF166"/>
  <c r="AE166"/>
  <c r="AD166"/>
  <c r="AB166"/>
  <c r="AA166"/>
  <c r="Z166"/>
  <c r="AN167"/>
  <c r="AM167"/>
  <c r="AL167"/>
  <c r="AJ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J158"/>
  <c r="AI158"/>
  <c r="AH158"/>
  <c r="AF158"/>
  <c r="AE158"/>
  <c r="AD158"/>
  <c r="AB158"/>
  <c r="AA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AA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AA140"/>
  <c r="Z140"/>
  <c r="AN139"/>
  <c r="AM139"/>
  <c r="AL139"/>
  <c r="AJ139"/>
  <c r="AI139"/>
  <c r="AH139"/>
  <c r="AF139"/>
  <c r="AE139"/>
  <c r="AD139"/>
  <c r="AB139"/>
  <c r="AA139"/>
  <c r="Z139"/>
  <c r="Z141"/>
  <c r="AA141"/>
  <c r="AB141"/>
  <c r="AD141"/>
  <c r="AE141"/>
  <c r="AF141"/>
  <c r="AH141"/>
  <c r="AI141"/>
  <c r="AJ141"/>
  <c r="AL141"/>
  <c r="AM141"/>
  <c r="AN141"/>
  <c r="Z142"/>
  <c r="AA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AA145"/>
  <c r="Z145"/>
  <c r="AN144"/>
  <c r="AM144"/>
  <c r="AL144"/>
  <c r="AJ144"/>
  <c r="AI144"/>
  <c r="AH144"/>
  <c r="AF144"/>
  <c r="AE144"/>
  <c r="AD144"/>
  <c r="AB144"/>
  <c r="AA144"/>
  <c r="Z144"/>
  <c r="AN146"/>
  <c r="AM146"/>
  <c r="AL146"/>
  <c r="AJ146"/>
  <c r="AI146"/>
  <c r="AH146"/>
  <c r="AF146"/>
  <c r="AE146"/>
  <c r="AD146"/>
  <c r="AB146"/>
  <c r="AA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A128"/>
  <c r="Z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D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Z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B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D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D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17"/>
  <c r="H417" s="1"/>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F419"/>
  <c r="J419" s="1"/>
  <c r="AK424"/>
  <c r="AO425"/>
  <c r="AC426"/>
  <c r="F427"/>
  <c r="J427" s="1"/>
  <c r="AK428"/>
  <c r="AK434"/>
  <c r="AC436"/>
  <c r="F437"/>
  <c r="J437" s="1"/>
  <c r="AG437"/>
  <c r="AO438"/>
  <c r="F441"/>
  <c r="H441" s="1"/>
  <c r="AK442"/>
  <c r="AK404"/>
  <c r="F439"/>
  <c r="J439" s="1"/>
  <c r="AG407"/>
  <c r="AO408"/>
  <c r="AO409"/>
  <c r="F411"/>
  <c r="J411" s="1"/>
  <c r="F418"/>
  <c r="H418"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F416"/>
  <c r="J416" s="1"/>
  <c r="AG417"/>
  <c r="AK419"/>
  <c r="AG420"/>
  <c r="AK421"/>
  <c r="AO422"/>
  <c r="F423"/>
  <c r="J423" s="1"/>
  <c r="AG424"/>
  <c r="AK425"/>
  <c r="AO426"/>
  <c r="AK450"/>
  <c r="AK430"/>
  <c r="AG431"/>
  <c r="AK435"/>
  <c r="AC438"/>
  <c r="AO442"/>
  <c r="AO404"/>
  <c r="AO405"/>
  <c r="AK407"/>
  <c r="AC409"/>
  <c r="F410"/>
  <c r="H410" s="1"/>
  <c r="AO411"/>
  <c r="AG412"/>
  <c r="F413"/>
  <c r="H413" s="1"/>
  <c r="AG413"/>
  <c r="AG416"/>
  <c r="AK417"/>
  <c r="AO419"/>
  <c r="AK420"/>
  <c r="AO421"/>
  <c r="AO424"/>
  <c r="AC425"/>
  <c r="F426"/>
  <c r="H426" s="1"/>
  <c r="AG427"/>
  <c r="AC428"/>
  <c r="AO445"/>
  <c r="AC446"/>
  <c r="AK438"/>
  <c r="AC443"/>
  <c r="AG404"/>
  <c r="AK408"/>
  <c r="AG411"/>
  <c r="AO412"/>
  <c r="AO413"/>
  <c r="AO416"/>
  <c r="AG419"/>
  <c r="F420"/>
  <c r="H420" s="1"/>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6"/>
  <c r="J396" s="1"/>
  <c r="AC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D383"/>
  <c r="AG385"/>
  <c r="AI383"/>
  <c r="AN383"/>
  <c r="F387"/>
  <c r="H387" s="1"/>
  <c r="AC385"/>
  <c r="AL383"/>
  <c r="AO388"/>
  <c r="AK387"/>
  <c r="AC388"/>
  <c r="F388"/>
  <c r="J388" s="1"/>
  <c r="AD383"/>
  <c r="AO387"/>
  <c r="AC387"/>
  <c r="AG386"/>
  <c r="AG368"/>
  <c r="AC369"/>
  <c r="AC370"/>
  <c r="AC371"/>
  <c r="F372"/>
  <c r="H372" s="1"/>
  <c r="AC375"/>
  <c r="F376"/>
  <c r="J376" s="1"/>
  <c r="AO376"/>
  <c r="AO378"/>
  <c r="AC347"/>
  <c r="AG387"/>
  <c r="AC386"/>
  <c r="F351"/>
  <c r="J351" s="1"/>
  <c r="AO352"/>
  <c r="F355"/>
  <c r="H355" s="1"/>
  <c r="F362"/>
  <c r="J362" s="1"/>
  <c r="AO367"/>
  <c r="AC368"/>
  <c r="F369"/>
  <c r="J369" s="1"/>
  <c r="AO371"/>
  <c r="F373"/>
  <c r="J373" s="1"/>
  <c r="F377"/>
  <c r="J377" s="1"/>
  <c r="AK360"/>
  <c r="F364"/>
  <c r="J364" s="1"/>
  <c r="AK364"/>
  <c r="F352"/>
  <c r="J352" s="1"/>
  <c r="AG356"/>
  <c r="AO358"/>
  <c r="AC359"/>
  <c r="F360"/>
  <c r="J360" s="1"/>
  <c r="AO360"/>
  <c r="AO362"/>
  <c r="F353"/>
  <c r="J353" s="1"/>
  <c r="AG360"/>
  <c r="AG351"/>
  <c r="AK356"/>
  <c r="AC360"/>
  <c r="AG361"/>
  <c r="AC362"/>
  <c r="AK348"/>
  <c r="AK352"/>
  <c r="AG348"/>
  <c r="AC352"/>
  <c r="AG352"/>
  <c r="AO353"/>
  <c r="AK354"/>
  <c r="AO355"/>
  <c r="AC356"/>
  <c r="AK358"/>
  <c r="AO359"/>
  <c r="F361"/>
  <c r="J361" s="1"/>
  <c r="AC378"/>
  <c r="F347"/>
  <c r="J347" s="1"/>
  <c r="AG347"/>
  <c r="AK349"/>
  <c r="AK351"/>
  <c r="AG354"/>
  <c r="AK355"/>
  <c r="AO356"/>
  <c r="AK376"/>
  <c r="AG349"/>
  <c r="AG350"/>
  <c r="AK353"/>
  <c r="AC361"/>
  <c r="AC364"/>
  <c r="AO368"/>
  <c r="AG376"/>
  <c r="AO347"/>
  <c r="AC351"/>
  <c r="AG353"/>
  <c r="F354"/>
  <c r="H354" s="1"/>
  <c r="AC354"/>
  <c r="AG355"/>
  <c r="AK357"/>
  <c r="AG358"/>
  <c r="AK359"/>
  <c r="AO361"/>
  <c r="AK362"/>
  <c r="AG364"/>
  <c r="AO365"/>
  <c r="AO366"/>
  <c r="AK379"/>
  <c r="AO380"/>
  <c r="AK363"/>
  <c r="F365"/>
  <c r="J365" s="1"/>
  <c r="AK367"/>
  <c r="AK380"/>
  <c r="F363"/>
  <c r="J363" s="1"/>
  <c r="AG363"/>
  <c r="AO364"/>
  <c r="F367"/>
  <c r="H367" s="1"/>
  <c r="AK368"/>
  <c r="AG373"/>
  <c r="F374"/>
  <c r="J374" s="1"/>
  <c r="AG374"/>
  <c r="F375"/>
  <c r="H375" s="1"/>
  <c r="AG375"/>
  <c r="AC376"/>
  <c r="AK377"/>
  <c r="AG378"/>
  <c r="AK347"/>
  <c r="AO349"/>
  <c r="AO351"/>
  <c r="AC353"/>
  <c r="AO354"/>
  <c r="AC355"/>
  <c r="F356"/>
  <c r="J356" s="1"/>
  <c r="AG357"/>
  <c r="F358"/>
  <c r="J358" s="1"/>
  <c r="AC358"/>
  <c r="F359"/>
  <c r="H359" s="1"/>
  <c r="AG359"/>
  <c r="AK361"/>
  <c r="AG362"/>
  <c r="F382"/>
  <c r="J382" s="1"/>
  <c r="AK365"/>
  <c r="AK366"/>
  <c r="AO369"/>
  <c r="AO370"/>
  <c r="AC373"/>
  <c r="AC374"/>
  <c r="AG377"/>
  <c r="F378"/>
  <c r="J378" s="1"/>
  <c r="AG380"/>
  <c r="AC381"/>
  <c r="AO382"/>
  <c r="AC363"/>
  <c r="AG365"/>
  <c r="AG366"/>
  <c r="AG367"/>
  <c r="AK369"/>
  <c r="AK370"/>
  <c r="AK371"/>
  <c r="AO373"/>
  <c r="AO374"/>
  <c r="AO375"/>
  <c r="AC377"/>
  <c r="AO379"/>
  <c r="AC380"/>
  <c r="F381"/>
  <c r="J381" s="1"/>
  <c r="AK382"/>
  <c r="AO363"/>
  <c r="AC365"/>
  <c r="AC367"/>
  <c r="F368"/>
  <c r="J368" s="1"/>
  <c r="AG369"/>
  <c r="F370"/>
  <c r="J370" s="1"/>
  <c r="AG370"/>
  <c r="F371"/>
  <c r="H371" s="1"/>
  <c r="AG371"/>
  <c r="AK373"/>
  <c r="AK374"/>
  <c r="AK375"/>
  <c r="AO377"/>
  <c r="AK378"/>
  <c r="AO381"/>
  <c r="F379"/>
  <c r="J379" s="1"/>
  <c r="AG379"/>
  <c r="AK381"/>
  <c r="AG382"/>
  <c r="AC379"/>
  <c r="F380"/>
  <c r="H380" s="1"/>
  <c r="AG381"/>
  <c r="AC382"/>
  <c r="F343"/>
  <c r="H343" s="1"/>
  <c r="AO342"/>
  <c r="AK342"/>
  <c r="AO343"/>
  <c r="AC342"/>
  <c r="F342"/>
  <c r="J342" s="1"/>
  <c r="AG342"/>
  <c r="AG340"/>
  <c r="AK343"/>
  <c r="AG343"/>
  <c r="AC343"/>
  <c r="F340"/>
  <c r="J340" s="1"/>
  <c r="AC340"/>
  <c r="F337"/>
  <c r="J337" s="1"/>
  <c r="AG337"/>
  <c r="AO340"/>
  <c r="AK340"/>
  <c r="F336"/>
  <c r="H336" s="1"/>
  <c r="AK337"/>
  <c r="F334"/>
  <c r="J334" s="1"/>
  <c r="AC337"/>
  <c r="AO337"/>
  <c r="AC334"/>
  <c r="AG336"/>
  <c r="AC336"/>
  <c r="AO336"/>
  <c r="AK336"/>
  <c r="AG334"/>
  <c r="AO334"/>
  <c r="AK334"/>
  <c r="F332"/>
  <c r="J332" s="1"/>
  <c r="AK333"/>
  <c r="AO331"/>
  <c r="AO332"/>
  <c r="AO333"/>
  <c r="F331"/>
  <c r="H331" s="1"/>
  <c r="AC331"/>
  <c r="AK331"/>
  <c r="AG331"/>
  <c r="AK332"/>
  <c r="F318"/>
  <c r="J318" s="1"/>
  <c r="AG332"/>
  <c r="F333"/>
  <c r="H333" s="1"/>
  <c r="AG333"/>
  <c r="AC332"/>
  <c r="AC333"/>
  <c r="AK317"/>
  <c r="AK320"/>
  <c r="AO321"/>
  <c r="AO315"/>
  <c r="AC316"/>
  <c r="AG317"/>
  <c r="AO319"/>
  <c r="F316"/>
  <c r="J316" s="1"/>
  <c r="AG316"/>
  <c r="AO318"/>
  <c r="F320"/>
  <c r="H320" s="1"/>
  <c r="AK321"/>
  <c r="F314"/>
  <c r="J314" s="1"/>
  <c r="AK319"/>
  <c r="AO317"/>
  <c r="AC321"/>
  <c r="F322"/>
  <c r="J322" s="1"/>
  <c r="AO322"/>
  <c r="AK323"/>
  <c r="AC314"/>
  <c r="AG315"/>
  <c r="AK316"/>
  <c r="AC318"/>
  <c r="AC319"/>
  <c r="F325"/>
  <c r="H325" s="1"/>
  <c r="F323"/>
  <c r="H323" s="1"/>
  <c r="AO314"/>
  <c r="AK318"/>
  <c r="AG324"/>
  <c r="AG321"/>
  <c r="AG314"/>
  <c r="AK314"/>
  <c r="AK315"/>
  <c r="AO316"/>
  <c r="AG318"/>
  <c r="F319"/>
  <c r="J319" s="1"/>
  <c r="AG319"/>
  <c r="AC325"/>
  <c r="AG320"/>
  <c r="AK322"/>
  <c r="AG323"/>
  <c r="F326"/>
  <c r="J326" s="1"/>
  <c r="AG326"/>
  <c r="AC320"/>
  <c r="F321"/>
  <c r="J321" s="1"/>
  <c r="AG322"/>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F299"/>
  <c r="J299"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AC299"/>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F296"/>
  <c r="H296" s="1"/>
  <c r="AO299"/>
  <c r="AK285"/>
  <c r="AC287"/>
  <c r="AC289"/>
  <c r="AK291"/>
  <c r="AK293"/>
  <c r="AC295"/>
  <c r="AC297"/>
  <c r="AK299"/>
  <c r="F269"/>
  <c r="AK269"/>
  <c r="AC272"/>
  <c r="F273"/>
  <c r="AK273"/>
  <c r="AC276"/>
  <c r="F277"/>
  <c r="AK277"/>
  <c r="AC280"/>
  <c r="F281"/>
  <c r="AK281"/>
  <c r="AC284"/>
  <c r="F285"/>
  <c r="AC288"/>
  <c r="AC292"/>
  <c r="AC296"/>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K225"/>
  <c r="AO226"/>
  <c r="AC242"/>
  <c r="F225"/>
  <c r="J225" s="1"/>
  <c r="AO242"/>
  <c r="F227"/>
  <c r="H227" s="1"/>
  <c r="AC225"/>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J216"/>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4"/>
  <c r="J204" s="1"/>
  <c r="AG192"/>
  <c r="F202"/>
  <c r="J202" s="1"/>
  <c r="AK203"/>
  <c r="AC204"/>
  <c r="AO201"/>
  <c r="AO204"/>
  <c r="F193"/>
  <c r="J193" s="1"/>
  <c r="AK201"/>
  <c r="AK204"/>
  <c r="AG201"/>
  <c r="AG204"/>
  <c r="AK202"/>
  <c r="AO203"/>
  <c r="F205"/>
  <c r="H205" s="1"/>
  <c r="F203"/>
  <c r="J203" s="1"/>
  <c r="AG203"/>
  <c r="AO202"/>
  <c r="AC203"/>
  <c r="AC192"/>
  <c r="AG205"/>
  <c r="AO192"/>
  <c r="AG202"/>
  <c r="AK192"/>
  <c r="AC202"/>
  <c r="F192"/>
  <c r="H192" s="1"/>
  <c r="AK194"/>
  <c r="AO193"/>
  <c r="AK205"/>
  <c r="AC205"/>
  <c r="AO205"/>
  <c r="AO194"/>
  <c r="AC193"/>
  <c r="AC195"/>
  <c r="F194"/>
  <c r="J194" s="1"/>
  <c r="AK193"/>
  <c r="F196"/>
  <c r="J196" s="1"/>
  <c r="AG193"/>
  <c r="AO195"/>
  <c r="AC196"/>
  <c r="AC170"/>
  <c r="AC174"/>
  <c r="AG197"/>
  <c r="F195"/>
  <c r="H195" s="1"/>
  <c r="AK195"/>
  <c r="AG194"/>
  <c r="AG195"/>
  <c r="AK196"/>
  <c r="AC194"/>
  <c r="AO196"/>
  <c r="AG196"/>
  <c r="F197"/>
  <c r="H197" s="1"/>
  <c r="AK197"/>
  <c r="AC197"/>
  <c r="AO197"/>
  <c r="AG170"/>
  <c r="AG174"/>
  <c r="AC181"/>
  <c r="F182"/>
  <c r="H182" s="1"/>
  <c r="AG182"/>
  <c r="AK183"/>
  <c r="AO170"/>
  <c r="F166"/>
  <c r="J166" s="1"/>
  <c r="AK170"/>
  <c r="AK186"/>
  <c r="AK171"/>
  <c r="AK172"/>
  <c r="AK173"/>
  <c r="AO174"/>
  <c r="F176"/>
  <c r="J176" s="1"/>
  <c r="AO176"/>
  <c r="AO177"/>
  <c r="F180"/>
  <c r="J180" s="1"/>
  <c r="F170"/>
  <c r="H170" s="1"/>
  <c r="F173"/>
  <c r="H173" s="1"/>
  <c r="AG173"/>
  <c r="AK174"/>
  <c r="AG183"/>
  <c r="AC183"/>
  <c r="AO184"/>
  <c r="AK185"/>
  <c r="AO186"/>
  <c r="F178"/>
  <c r="H178" s="1"/>
  <c r="AK180"/>
  <c r="AG181"/>
  <c r="AK182"/>
  <c r="AO183"/>
  <c r="F184"/>
  <c r="J184" s="1"/>
  <c r="AG185"/>
  <c r="AG180"/>
  <c r="F181"/>
  <c r="J181" s="1"/>
  <c r="AK184"/>
  <c r="AG186"/>
  <c r="AC187"/>
  <c r="AG188"/>
  <c r="F189"/>
  <c r="H189" s="1"/>
  <c r="AG189"/>
  <c r="AO178"/>
  <c r="AC179"/>
  <c r="AC180"/>
  <c r="AO181"/>
  <c r="AC182"/>
  <c r="F183"/>
  <c r="H183" s="1"/>
  <c r="AG184"/>
  <c r="F185"/>
  <c r="J185" s="1"/>
  <c r="AC185"/>
  <c r="AC186"/>
  <c r="F187"/>
  <c r="J187" s="1"/>
  <c r="AO180"/>
  <c r="AK181"/>
  <c r="AO182"/>
  <c r="AC184"/>
  <c r="AP184" s="1"/>
  <c r="AO185"/>
  <c r="AG177"/>
  <c r="AG172"/>
  <c r="AC172"/>
  <c r="AC173"/>
  <c r="F174"/>
  <c r="J174" s="1"/>
  <c r="AG171"/>
  <c r="F172"/>
  <c r="H172" s="1"/>
  <c r="AO171"/>
  <c r="AO172"/>
  <c r="AO173"/>
  <c r="AO179"/>
  <c r="AK179"/>
  <c r="AG175"/>
  <c r="F177"/>
  <c r="J177" s="1"/>
  <c r="F175"/>
  <c r="J175" s="1"/>
  <c r="AG179"/>
  <c r="AC175"/>
  <c r="AK176"/>
  <c r="AK177"/>
  <c r="AK178"/>
  <c r="AO175"/>
  <c r="AG176"/>
  <c r="AG178"/>
  <c r="AK175"/>
  <c r="AC176"/>
  <c r="AC177"/>
  <c r="AC178"/>
  <c r="F179"/>
  <c r="H179" s="1"/>
  <c r="H174"/>
  <c r="AO187"/>
  <c r="AC188"/>
  <c r="AC189"/>
  <c r="AK187"/>
  <c r="AO188"/>
  <c r="AO189"/>
  <c r="F186"/>
  <c r="J186" s="1"/>
  <c r="AG187"/>
  <c r="F188"/>
  <c r="H188" s="1"/>
  <c r="AK188"/>
  <c r="AK189"/>
  <c r="AO166"/>
  <c r="AK167"/>
  <c r="AC166"/>
  <c r="F167"/>
  <c r="J167" s="1"/>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K158"/>
  <c r="AG158"/>
  <c r="AO157"/>
  <c r="AC157"/>
  <c r="AK157"/>
  <c r="AG155"/>
  <c r="AG154"/>
  <c r="F155"/>
  <c r="J155" s="1"/>
  <c r="AK151"/>
  <c r="AO152"/>
  <c r="AC154"/>
  <c r="AO155"/>
  <c r="AG151"/>
  <c r="AK152"/>
  <c r="AO154"/>
  <c r="AK155"/>
  <c r="AO159"/>
  <c r="AO160"/>
  <c r="AK161"/>
  <c r="AC161"/>
  <c r="AK160"/>
  <c r="F160"/>
  <c r="H160" s="1"/>
  <c r="AC160"/>
  <c r="AG160"/>
  <c r="F161"/>
  <c r="J161" s="1"/>
  <c r="AG161"/>
  <c r="F143"/>
  <c r="J143" s="1"/>
  <c r="F140"/>
  <c r="J140" s="1"/>
  <c r="AC159"/>
  <c r="AK159"/>
  <c r="AG159"/>
  <c r="AG142"/>
  <c r="AG139"/>
  <c r="AC140"/>
  <c r="F138"/>
  <c r="J138" s="1"/>
  <c r="AO142"/>
  <c r="AO139"/>
  <c r="AO140"/>
  <c r="AC142"/>
  <c r="AO141"/>
  <c r="F139"/>
  <c r="H139" s="1"/>
  <c r="AK139"/>
  <c r="AK142"/>
  <c r="AC139"/>
  <c r="F142"/>
  <c r="H142" s="1"/>
  <c r="AC141"/>
  <c r="AG144"/>
  <c r="F145"/>
  <c r="J145" s="1"/>
  <c r="AG138"/>
  <c r="AO143"/>
  <c r="AG141"/>
  <c r="F141"/>
  <c r="H141" s="1"/>
  <c r="AK140"/>
  <c r="AK141"/>
  <c r="AG140"/>
  <c r="AK138"/>
  <c r="AC143"/>
  <c r="AC144"/>
  <c r="AO145"/>
  <c r="AC138"/>
  <c r="AK143"/>
  <c r="F129"/>
  <c r="J129" s="1"/>
  <c r="F144"/>
  <c r="J144" s="1"/>
  <c r="AO138"/>
  <c r="AG143"/>
  <c r="AG146"/>
  <c r="AC145"/>
  <c r="AO144"/>
  <c r="AK145"/>
  <c r="AK146"/>
  <c r="AK144"/>
  <c r="AG145"/>
  <c r="F137"/>
  <c r="J137" s="1"/>
  <c r="AK136"/>
  <c r="AO137"/>
  <c r="F146"/>
  <c r="H146" s="1"/>
  <c r="AC146"/>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F128"/>
  <c r="H128" s="1"/>
  <c r="AC128"/>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F78"/>
  <c r="J78" s="1"/>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AC78"/>
  <c r="F65"/>
  <c r="H65" s="1"/>
  <c r="F80"/>
  <c r="J80" s="1"/>
  <c r="AG79"/>
  <c r="AK81"/>
  <c r="AO80"/>
  <c r="AC79"/>
  <c r="F82"/>
  <c r="J82" s="1"/>
  <c r="AG80"/>
  <c r="AO81"/>
  <c r="AC80"/>
  <c r="AK72"/>
  <c r="AC82"/>
  <c r="AG81"/>
  <c r="F72"/>
  <c r="J72" s="1"/>
  <c r="AC81"/>
  <c r="F63"/>
  <c r="J63" s="1"/>
  <c r="AG63"/>
  <c r="AO72"/>
  <c r="AG82"/>
  <c r="AG72"/>
  <c r="AO82"/>
  <c r="F64"/>
  <c r="J64" s="1"/>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AK27"/>
  <c r="AO29"/>
  <c r="AK29"/>
  <c r="AG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6"/>
  <c r="J16" s="1"/>
  <c r="AC23"/>
  <c r="AC16"/>
  <c r="AG16"/>
  <c r="AO15"/>
  <c r="AK15"/>
  <c r="AG15"/>
  <c r="AN542"/>
  <c r="AN541" s="1"/>
  <c r="AM542"/>
  <c r="AM541" s="1"/>
  <c r="AL542"/>
  <c r="AL541" s="1"/>
  <c r="AJ542"/>
  <c r="AJ541" s="1"/>
  <c r="AI542"/>
  <c r="AI541" s="1"/>
  <c r="AH542"/>
  <c r="AH541" s="1"/>
  <c r="AF542"/>
  <c r="AF541" s="1"/>
  <c r="AE542"/>
  <c r="AE541" s="1"/>
  <c r="AD542"/>
  <c r="AD541" s="1"/>
  <c r="AB542"/>
  <c r="AB541" s="1"/>
  <c r="AA542"/>
  <c r="AA541" s="1"/>
  <c r="Z542"/>
  <c r="Z541" s="1"/>
  <c r="E542"/>
  <c r="D542"/>
  <c r="D541" s="1"/>
  <c r="AN528"/>
  <c r="AM528"/>
  <c r="AL528"/>
  <c r="AJ528"/>
  <c r="AI528"/>
  <c r="AH528"/>
  <c r="AH527" s="1"/>
  <c r="AF528"/>
  <c r="AE528"/>
  <c r="AD528"/>
  <c r="AD527" s="1"/>
  <c r="AB528"/>
  <c r="AA528"/>
  <c r="Z528"/>
  <c r="E528"/>
  <c r="D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D501"/>
  <c r="AN403"/>
  <c r="AM403"/>
  <c r="AL403"/>
  <c r="AJ403"/>
  <c r="AI403"/>
  <c r="AH403"/>
  <c r="AF403"/>
  <c r="AE403"/>
  <c r="AD403"/>
  <c r="AB403"/>
  <c r="AA403"/>
  <c r="Z403"/>
  <c r="E403"/>
  <c r="D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9"/>
  <c r="D467" s="1"/>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D457"/>
  <c r="AN399"/>
  <c r="AM399"/>
  <c r="AL399"/>
  <c r="AJ399"/>
  <c r="AI399"/>
  <c r="AH399"/>
  <c r="AF399"/>
  <c r="AE399"/>
  <c r="AD399"/>
  <c r="AB399"/>
  <c r="AA399"/>
  <c r="Z399"/>
  <c r="E399"/>
  <c r="D399"/>
  <c r="AN344"/>
  <c r="AM344"/>
  <c r="AL344"/>
  <c r="AJ344"/>
  <c r="AI344"/>
  <c r="AH344"/>
  <c r="AF344"/>
  <c r="AE344"/>
  <c r="AD344"/>
  <c r="AB344"/>
  <c r="AA344"/>
  <c r="Z344"/>
  <c r="E344"/>
  <c r="D344"/>
  <c r="AN338"/>
  <c r="AM338"/>
  <c r="AL338"/>
  <c r="AJ338"/>
  <c r="AI338"/>
  <c r="AH338"/>
  <c r="AF338"/>
  <c r="AE338"/>
  <c r="AD338"/>
  <c r="AB338"/>
  <c r="AA338"/>
  <c r="Z338"/>
  <c r="E338"/>
  <c r="D338"/>
  <c r="AN335"/>
  <c r="AM335"/>
  <c r="AL335"/>
  <c r="AJ335"/>
  <c r="AI335"/>
  <c r="AH335"/>
  <c r="AF335"/>
  <c r="AE335"/>
  <c r="AD335"/>
  <c r="AB335"/>
  <c r="AA335"/>
  <c r="Z335"/>
  <c r="E335"/>
  <c r="D335"/>
  <c r="AN330"/>
  <c r="AM330"/>
  <c r="AL330"/>
  <c r="AJ330"/>
  <c r="AI330"/>
  <c r="AH330"/>
  <c r="AF330"/>
  <c r="AE330"/>
  <c r="AD330"/>
  <c r="AB330"/>
  <c r="AA330"/>
  <c r="Z330"/>
  <c r="E330"/>
  <c r="D330"/>
  <c r="AN395"/>
  <c r="AM395"/>
  <c r="AL395"/>
  <c r="AJ395"/>
  <c r="AI395"/>
  <c r="AH395"/>
  <c r="AF395"/>
  <c r="AE395"/>
  <c r="AD395"/>
  <c r="AB395"/>
  <c r="AA395"/>
  <c r="Z395"/>
  <c r="E395"/>
  <c r="D395"/>
  <c r="AN390"/>
  <c r="AM390"/>
  <c r="AL390"/>
  <c r="AJ390"/>
  <c r="AI390"/>
  <c r="AH390"/>
  <c r="AF390"/>
  <c r="AE390"/>
  <c r="AD390"/>
  <c r="AB390"/>
  <c r="AA390"/>
  <c r="Z390"/>
  <c r="E390"/>
  <c r="D390"/>
  <c r="AN346"/>
  <c r="AM346"/>
  <c r="AL346"/>
  <c r="AJ346"/>
  <c r="AI346"/>
  <c r="AH346"/>
  <c r="AF346"/>
  <c r="AE346"/>
  <c r="AD346"/>
  <c r="AB346"/>
  <c r="AA346"/>
  <c r="Z346"/>
  <c r="E346"/>
  <c r="D346"/>
  <c r="AN339"/>
  <c r="AM339"/>
  <c r="AL339"/>
  <c r="AJ339"/>
  <c r="AI339"/>
  <c r="AH339"/>
  <c r="AF339"/>
  <c r="AE339"/>
  <c r="AD339"/>
  <c r="AB339"/>
  <c r="AA339"/>
  <c r="Z339"/>
  <c r="E339"/>
  <c r="D339"/>
  <c r="AN329"/>
  <c r="AM329"/>
  <c r="AL329"/>
  <c r="AJ329"/>
  <c r="AI329"/>
  <c r="AH329"/>
  <c r="AF329"/>
  <c r="AE329"/>
  <c r="AD329"/>
  <c r="AB329"/>
  <c r="AA329"/>
  <c r="Z329"/>
  <c r="E329"/>
  <c r="D329"/>
  <c r="AN234"/>
  <c r="AM234"/>
  <c r="AL234"/>
  <c r="AJ234"/>
  <c r="AI234"/>
  <c r="AH234"/>
  <c r="AF234"/>
  <c r="AE234"/>
  <c r="AD234"/>
  <c r="AB234"/>
  <c r="AA234"/>
  <c r="Z234"/>
  <c r="AN313"/>
  <c r="AM313"/>
  <c r="AL313"/>
  <c r="AJ313"/>
  <c r="AI313"/>
  <c r="AH313"/>
  <c r="AF313"/>
  <c r="AE313"/>
  <c r="AD313"/>
  <c r="AB313"/>
  <c r="AA313"/>
  <c r="Z313"/>
  <c r="E313"/>
  <c r="D313"/>
  <c r="AN268"/>
  <c r="AM268"/>
  <c r="AL268"/>
  <c r="AJ268"/>
  <c r="AI268"/>
  <c r="AH268"/>
  <c r="AF268"/>
  <c r="AE268"/>
  <c r="AD268"/>
  <c r="AB268"/>
  <c r="AA268"/>
  <c r="Z268"/>
  <c r="E268"/>
  <c r="D268"/>
  <c r="AN244"/>
  <c r="AM244"/>
  <c r="AL244"/>
  <c r="AJ244"/>
  <c r="AI244"/>
  <c r="AH244"/>
  <c r="AF244"/>
  <c r="AE244"/>
  <c r="AD244"/>
  <c r="AB244"/>
  <c r="AA244"/>
  <c r="Z244"/>
  <c r="E244"/>
  <c r="D244"/>
  <c r="AN224"/>
  <c r="AM224"/>
  <c r="AL224"/>
  <c r="AJ224"/>
  <c r="AI224"/>
  <c r="AH224"/>
  <c r="AF224"/>
  <c r="AE224"/>
  <c r="AD224"/>
  <c r="AB224"/>
  <c r="AA224"/>
  <c r="Z224"/>
  <c r="E224"/>
  <c r="D224"/>
  <c r="AN206"/>
  <c r="AM206"/>
  <c r="AL206"/>
  <c r="AJ206"/>
  <c r="AI206"/>
  <c r="AH206"/>
  <c r="AF206"/>
  <c r="AE206"/>
  <c r="AD206"/>
  <c r="AB206"/>
  <c r="AA206"/>
  <c r="Z206"/>
  <c r="AN200"/>
  <c r="AM200"/>
  <c r="AL200"/>
  <c r="AJ200"/>
  <c r="AI200"/>
  <c r="AH200"/>
  <c r="AF200"/>
  <c r="AE200"/>
  <c r="AD200"/>
  <c r="AB200"/>
  <c r="AA200"/>
  <c r="Z200"/>
  <c r="E200"/>
  <c r="D200"/>
  <c r="AN198"/>
  <c r="AN191" s="1"/>
  <c r="AM198"/>
  <c r="AM191" s="1"/>
  <c r="AL198"/>
  <c r="AL191" s="1"/>
  <c r="AJ198"/>
  <c r="AJ191" s="1"/>
  <c r="AI198"/>
  <c r="AI191" s="1"/>
  <c r="AH198"/>
  <c r="AH191" s="1"/>
  <c r="AF198"/>
  <c r="AF191" s="1"/>
  <c r="AE198"/>
  <c r="AE191" s="1"/>
  <c r="AD198"/>
  <c r="AD191" s="1"/>
  <c r="AB198"/>
  <c r="AB191" s="1"/>
  <c r="AA198"/>
  <c r="AA191" s="1"/>
  <c r="Z198"/>
  <c r="Z191" s="1"/>
  <c r="E19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D165"/>
  <c r="AN163"/>
  <c r="AM163"/>
  <c r="AL163"/>
  <c r="AJ163"/>
  <c r="AI163"/>
  <c r="AH163"/>
  <c r="AF163"/>
  <c r="AE163"/>
  <c r="AD163"/>
  <c r="AB163"/>
  <c r="AA163"/>
  <c r="Z163"/>
  <c r="AN162"/>
  <c r="AM162"/>
  <c r="AL162"/>
  <c r="AJ162"/>
  <c r="AI162"/>
  <c r="AH162"/>
  <c r="AF162"/>
  <c r="AE162"/>
  <c r="AD162"/>
  <c r="AB162"/>
  <c r="AA162"/>
  <c r="AN150"/>
  <c r="AM150"/>
  <c r="AL150"/>
  <c r="AJ150"/>
  <c r="AI150"/>
  <c r="AH150"/>
  <c r="AF150"/>
  <c r="AE150"/>
  <c r="AD150"/>
  <c r="AB150"/>
  <c r="AA150"/>
  <c r="Z150"/>
  <c r="E150"/>
  <c r="D150"/>
  <c r="AN148"/>
  <c r="AM148"/>
  <c r="AL148"/>
  <c r="AJ148"/>
  <c r="AI148"/>
  <c r="AH148"/>
  <c r="AF148"/>
  <c r="AE148"/>
  <c r="AD148"/>
  <c r="AB148"/>
  <c r="AA148"/>
  <c r="Z148"/>
  <c r="AN134"/>
  <c r="AM134"/>
  <c r="AL134"/>
  <c r="AJ134"/>
  <c r="AI134"/>
  <c r="AH134"/>
  <c r="AF134"/>
  <c r="AE134"/>
  <c r="AD134"/>
  <c r="AB134"/>
  <c r="AA134"/>
  <c r="Z134"/>
  <c r="E134"/>
  <c r="D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D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D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H379" l="1"/>
  <c r="D328"/>
  <c r="J20"/>
  <c r="H347"/>
  <c r="H108"/>
  <c r="J463"/>
  <c r="J146"/>
  <c r="J333"/>
  <c r="G13"/>
  <c r="G12" s="1"/>
  <c r="I13"/>
  <c r="H386"/>
  <c r="J251"/>
  <c r="H78"/>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J418"/>
  <c r="H414"/>
  <c r="H465"/>
  <c r="H464"/>
  <c r="AP463"/>
  <c r="AP465"/>
  <c r="AP464"/>
  <c r="AP462"/>
  <c r="H424"/>
  <c r="H416"/>
  <c r="H376"/>
  <c r="J354"/>
  <c r="AP440"/>
  <c r="AP429"/>
  <c r="J402"/>
  <c r="AP401"/>
  <c r="AP443"/>
  <c r="AP438"/>
  <c r="H451"/>
  <c r="H436"/>
  <c r="J433"/>
  <c r="H415"/>
  <c r="J420"/>
  <c r="J417"/>
  <c r="J426"/>
  <c r="H401"/>
  <c r="J372"/>
  <c r="H447"/>
  <c r="J446"/>
  <c r="H439"/>
  <c r="J438"/>
  <c r="AP444"/>
  <c r="AP456"/>
  <c r="AP400"/>
  <c r="H361"/>
  <c r="H360"/>
  <c r="H384"/>
  <c r="H440"/>
  <c r="H408"/>
  <c r="H431"/>
  <c r="H423"/>
  <c r="H453"/>
  <c r="J400"/>
  <c r="AP453"/>
  <c r="H454"/>
  <c r="J429"/>
  <c r="AP432"/>
  <c r="J422"/>
  <c r="AP439"/>
  <c r="E398"/>
  <c r="AP427"/>
  <c r="AP436"/>
  <c r="H444"/>
  <c r="AP452"/>
  <c r="H419"/>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AP358"/>
  <c r="H373"/>
  <c r="J392"/>
  <c r="J394"/>
  <c r="H396"/>
  <c r="AP396"/>
  <c r="AP393"/>
  <c r="AP394"/>
  <c r="J387"/>
  <c r="AP392"/>
  <c r="H287"/>
  <c r="AP386"/>
  <c r="AP372"/>
  <c r="H368"/>
  <c r="H316"/>
  <c r="H378"/>
  <c r="H362"/>
  <c r="H322"/>
  <c r="AP387"/>
  <c r="H351"/>
  <c r="AP356"/>
  <c r="AP365"/>
  <c r="H374"/>
  <c r="J371"/>
  <c r="H364"/>
  <c r="AP378"/>
  <c r="H358"/>
  <c r="AP368"/>
  <c r="AP379"/>
  <c r="AP371"/>
  <c r="AP369"/>
  <c r="AP362"/>
  <c r="AP355"/>
  <c r="AP377"/>
  <c r="AP364"/>
  <c r="H279"/>
  <c r="AP367"/>
  <c r="AP353"/>
  <c r="AP360"/>
  <c r="H311"/>
  <c r="H288"/>
  <c r="H353"/>
  <c r="H352"/>
  <c r="AP359"/>
  <c r="AP347"/>
  <c r="H381"/>
  <c r="AP370"/>
  <c r="AP352"/>
  <c r="AP382"/>
  <c r="AP376"/>
  <c r="AP361"/>
  <c r="H340"/>
  <c r="H370"/>
  <c r="J380"/>
  <c r="AP363"/>
  <c r="AP351"/>
  <c r="AP381"/>
  <c r="H365"/>
  <c r="J367"/>
  <c r="AP375"/>
  <c r="AP380"/>
  <c r="AP373"/>
  <c r="AP374"/>
  <c r="H283"/>
  <c r="H284"/>
  <c r="H295"/>
  <c r="H286"/>
  <c r="H270"/>
  <c r="H298"/>
  <c r="H334"/>
  <c r="AP342"/>
  <c r="AP340"/>
  <c r="J296"/>
  <c r="J336"/>
  <c r="H342"/>
  <c r="H310"/>
  <c r="AP343"/>
  <c r="J274"/>
  <c r="AP337"/>
  <c r="J289"/>
  <c r="H337"/>
  <c r="AP334"/>
  <c r="AP294"/>
  <c r="J320"/>
  <c r="H332"/>
  <c r="J272"/>
  <c r="J305"/>
  <c r="AP306"/>
  <c r="J297"/>
  <c r="J325"/>
  <c r="H318"/>
  <c r="AP336"/>
  <c r="H306"/>
  <c r="AP332"/>
  <c r="AP331"/>
  <c r="AP333"/>
  <c r="J228"/>
  <c r="H291"/>
  <c r="H276"/>
  <c r="H314"/>
  <c r="J309"/>
  <c r="H302"/>
  <c r="H321"/>
  <c r="H275"/>
  <c r="AP274"/>
  <c r="AP307"/>
  <c r="J278"/>
  <c r="H319"/>
  <c r="H304"/>
  <c r="AP271"/>
  <c r="AP279"/>
  <c r="AP282"/>
  <c r="AP324"/>
  <c r="AP316"/>
  <c r="H324"/>
  <c r="J323"/>
  <c r="AP318"/>
  <c r="AP314"/>
  <c r="AP321"/>
  <c r="AP325"/>
  <c r="AP319"/>
  <c r="AP323"/>
  <c r="AP305"/>
  <c r="AP320"/>
  <c r="AP275"/>
  <c r="AP308"/>
  <c r="AP304"/>
  <c r="H257"/>
  <c r="H307"/>
  <c r="AP301"/>
  <c r="H299"/>
  <c r="H271"/>
  <c r="AP283"/>
  <c r="AP278"/>
  <c r="AP311"/>
  <c r="AP326"/>
  <c r="H226"/>
  <c r="J261"/>
  <c r="H303"/>
  <c r="J293"/>
  <c r="AP297"/>
  <c r="AP289"/>
  <c r="AP310"/>
  <c r="AP290"/>
  <c r="J290"/>
  <c r="H290"/>
  <c r="H240"/>
  <c r="J247"/>
  <c r="H280"/>
  <c r="AP295"/>
  <c r="AP286"/>
  <c r="H239"/>
  <c r="H292"/>
  <c r="H237"/>
  <c r="J266"/>
  <c r="J301"/>
  <c r="AP291"/>
  <c r="AP281"/>
  <c r="H294"/>
  <c r="AP287"/>
  <c r="AP270"/>
  <c r="AP298"/>
  <c r="H225"/>
  <c r="J236"/>
  <c r="H300"/>
  <c r="AP299"/>
  <c r="AP293"/>
  <c r="AP285"/>
  <c r="H308"/>
  <c r="AP273"/>
  <c r="AP302"/>
  <c r="AP296"/>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H202"/>
  <c r="AP239"/>
  <c r="AP238"/>
  <c r="AP240"/>
  <c r="H242"/>
  <c r="H220"/>
  <c r="H217"/>
  <c r="AP229"/>
  <c r="AP226"/>
  <c r="AP230"/>
  <c r="AP228"/>
  <c r="AP215"/>
  <c r="AP227"/>
  <c r="H215"/>
  <c r="AP217"/>
  <c r="AP219"/>
  <c r="J219"/>
  <c r="AP218"/>
  <c r="AP216"/>
  <c r="H196"/>
  <c r="AP220"/>
  <c r="AP210"/>
  <c r="H209"/>
  <c r="H193"/>
  <c r="J205"/>
  <c r="AP209"/>
  <c r="J208"/>
  <c r="H212"/>
  <c r="AP212"/>
  <c r="H204"/>
  <c r="AP211"/>
  <c r="H194"/>
  <c r="AP208"/>
  <c r="AP204"/>
  <c r="AP202"/>
  <c r="H203"/>
  <c r="AP203"/>
  <c r="AP192"/>
  <c r="AP205"/>
  <c r="J195"/>
  <c r="J192"/>
  <c r="AP193"/>
  <c r="AP196"/>
  <c r="AP195"/>
  <c r="J197"/>
  <c r="AP194"/>
  <c r="AP197"/>
  <c r="AP170"/>
  <c r="J151"/>
  <c r="J182"/>
  <c r="AP187"/>
  <c r="H185"/>
  <c r="H152"/>
  <c r="J173"/>
  <c r="AP172"/>
  <c r="AP174"/>
  <c r="H166"/>
  <c r="H153"/>
  <c r="H169"/>
  <c r="AP151"/>
  <c r="H156"/>
  <c r="H176"/>
  <c r="H175"/>
  <c r="J172"/>
  <c r="AP175"/>
  <c r="AP173"/>
  <c r="AP186"/>
  <c r="H145"/>
  <c r="AP142"/>
  <c r="H159"/>
  <c r="H154"/>
  <c r="H155"/>
  <c r="H167"/>
  <c r="AP166"/>
  <c r="J170"/>
  <c r="H138"/>
  <c r="H180"/>
  <c r="AP180"/>
  <c r="AP183"/>
  <c r="H187"/>
  <c r="H184"/>
  <c r="J178"/>
  <c r="AP181"/>
  <c r="J189"/>
  <c r="J188"/>
  <c r="AP179"/>
  <c r="H186"/>
  <c r="J183"/>
  <c r="H181"/>
  <c r="AP185"/>
  <c r="AP182"/>
  <c r="H177"/>
  <c r="J179"/>
  <c r="AP176"/>
  <c r="AP178"/>
  <c r="AP177"/>
  <c r="AP189"/>
  <c r="AP188"/>
  <c r="H140"/>
  <c r="AP167"/>
  <c r="H168"/>
  <c r="AP154"/>
  <c r="AP152"/>
  <c r="AP169"/>
  <c r="AP168"/>
  <c r="AP153"/>
  <c r="H143"/>
  <c r="AP155"/>
  <c r="H157"/>
  <c r="AP156"/>
  <c r="AP138"/>
  <c r="AP157"/>
  <c r="J142"/>
  <c r="J126"/>
  <c r="H137"/>
  <c r="H144"/>
  <c r="H161"/>
  <c r="J160"/>
  <c r="AP160"/>
  <c r="AP161"/>
  <c r="AP140"/>
  <c r="J141"/>
  <c r="AP123"/>
  <c r="AP159"/>
  <c r="J139"/>
  <c r="AP139"/>
  <c r="H129"/>
  <c r="AP144"/>
  <c r="H135"/>
  <c r="AP141"/>
  <c r="AP145"/>
  <c r="AP143"/>
  <c r="AP137"/>
  <c r="AP146"/>
  <c r="AP136"/>
  <c r="J136"/>
  <c r="AP135"/>
  <c r="J112"/>
  <c r="H127"/>
  <c r="H120"/>
  <c r="AP124"/>
  <c r="H124"/>
  <c r="H125"/>
  <c r="AP110"/>
  <c r="AP147"/>
  <c r="J122"/>
  <c r="J123"/>
  <c r="AP97"/>
  <c r="J128"/>
  <c r="H147"/>
  <c r="H109"/>
  <c r="AP130"/>
  <c r="AP120"/>
  <c r="AP122"/>
  <c r="AP126"/>
  <c r="H110"/>
  <c r="AP129"/>
  <c r="AP121"/>
  <c r="AP125"/>
  <c r="AP128"/>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D47"/>
  <c r="AD47"/>
  <c r="AI47"/>
  <c r="AN47"/>
  <c r="H80"/>
  <c r="AP79"/>
  <c r="AP78"/>
  <c r="H87"/>
  <c r="H81"/>
  <c r="H72"/>
  <c r="AP80"/>
  <c r="AP74"/>
  <c r="AE47"/>
  <c r="AJ47"/>
  <c r="H82"/>
  <c r="AP81"/>
  <c r="H74"/>
  <c r="AP73"/>
  <c r="AP82"/>
  <c r="H64"/>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AP33"/>
  <c r="J30"/>
  <c r="AP35"/>
  <c r="AP31"/>
  <c r="H33"/>
  <c r="AP30"/>
  <c r="H22"/>
  <c r="J25"/>
  <c r="H26"/>
  <c r="AE199"/>
  <c r="AE190" s="1"/>
  <c r="Z89"/>
  <c r="AJ133"/>
  <c r="AM312"/>
  <c r="AD328"/>
  <c r="AL389"/>
  <c r="AF398"/>
  <c r="AF397" s="1"/>
  <c r="H18"/>
  <c r="AP25"/>
  <c r="AP26"/>
  <c r="H24"/>
  <c r="AP24"/>
  <c r="AM199"/>
  <c r="AM190" s="1"/>
  <c r="AL312"/>
  <c r="AM389"/>
  <c r="H19"/>
  <c r="AH133"/>
  <c r="AL199"/>
  <c r="AL190" s="1"/>
  <c r="F224"/>
  <c r="H224" s="1"/>
  <c r="AP22"/>
  <c r="AB389"/>
  <c r="AI199"/>
  <c r="AI190" s="1"/>
  <c r="AE267"/>
  <c r="AH312"/>
  <c r="AE345"/>
  <c r="AH389"/>
  <c r="H23"/>
  <c r="AK191"/>
  <c r="AP19"/>
  <c r="AP20"/>
  <c r="Z199"/>
  <c r="AL223"/>
  <c r="AH243"/>
  <c r="AD312"/>
  <c r="H17"/>
  <c r="AM223"/>
  <c r="Z133"/>
  <c r="D89"/>
  <c r="AD89"/>
  <c r="Z267"/>
  <c r="AH328"/>
  <c r="AJ345"/>
  <c r="F131"/>
  <c r="H131" s="1"/>
  <c r="AJ328"/>
  <c r="F395"/>
  <c r="J395" s="1"/>
  <c r="F458"/>
  <c r="J458" s="1"/>
  <c r="AP16"/>
  <c r="AP18"/>
  <c r="AO191"/>
  <c r="F329"/>
  <c r="H329" s="1"/>
  <c r="AG399"/>
  <c r="F466"/>
  <c r="J466" s="1"/>
  <c r="H16"/>
  <c r="AK28"/>
  <c r="AG46"/>
  <c r="AK51"/>
  <c r="AO54"/>
  <c r="AB96"/>
  <c r="AH96"/>
  <c r="AM96"/>
  <c r="AK44"/>
  <c r="AC117"/>
  <c r="F119"/>
  <c r="J119" s="1"/>
  <c r="AC132"/>
  <c r="F134"/>
  <c r="J134" s="1"/>
  <c r="AD133"/>
  <c r="AK162"/>
  <c r="F163"/>
  <c r="J163" s="1"/>
  <c r="AH164"/>
  <c r="AO207"/>
  <c r="AH199"/>
  <c r="Z223"/>
  <c r="AC268"/>
  <c r="AJ267"/>
  <c r="AO399"/>
  <c r="F528"/>
  <c r="H528" s="1"/>
  <c r="AD199"/>
  <c r="AK399"/>
  <c r="AP23"/>
  <c r="AP17"/>
  <c r="AC36"/>
  <c r="AC119"/>
  <c r="AE118"/>
  <c r="AK131"/>
  <c r="AL133"/>
  <c r="AO162"/>
  <c r="AK165"/>
  <c r="AB223"/>
  <c r="Z243"/>
  <c r="AD243"/>
  <c r="AG268"/>
  <c r="AI312"/>
  <c r="AK234"/>
  <c r="AG339"/>
  <c r="AI328"/>
  <c r="AK346"/>
  <c r="AC390"/>
  <c r="AN389"/>
  <c r="AC399"/>
  <c r="AE13"/>
  <c r="F90"/>
  <c r="H90" s="1"/>
  <c r="AL96"/>
  <c r="AD118"/>
  <c r="AJ118"/>
  <c r="AM164"/>
  <c r="AD267"/>
  <c r="AG103"/>
  <c r="AE96"/>
  <c r="AO119"/>
  <c r="AL243"/>
  <c r="AK268"/>
  <c r="AD389"/>
  <c r="AG335"/>
  <c r="AK338"/>
  <c r="AC344"/>
  <c r="F399"/>
  <c r="J399" s="1"/>
  <c r="AB398"/>
  <c r="AB397" s="1"/>
  <c r="AO458"/>
  <c r="AC466"/>
  <c r="AG469"/>
  <c r="AK488"/>
  <c r="F198"/>
  <c r="J198" s="1"/>
  <c r="AI223"/>
  <c r="AO390"/>
  <c r="AM500"/>
  <c r="AM499" s="1"/>
  <c r="AC207"/>
  <c r="AG28"/>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C313"/>
  <c r="AB328"/>
  <c r="AG395"/>
  <c r="F330"/>
  <c r="H330" s="1"/>
  <c r="AO335"/>
  <c r="F501"/>
  <c r="J501" s="1"/>
  <c r="AN500"/>
  <c r="AN499" s="1"/>
  <c r="AK528"/>
  <c r="AK542"/>
  <c r="AI96"/>
  <c r="Z118"/>
  <c r="AG132"/>
  <c r="AI118"/>
  <c r="AB133"/>
  <c r="AO148"/>
  <c r="AC150"/>
  <c r="F162"/>
  <c r="J162" s="1"/>
  <c r="F165"/>
  <c r="J165" s="1"/>
  <c r="F200"/>
  <c r="H200" s="1"/>
  <c r="AN199"/>
  <c r="AN190" s="1"/>
  <c r="AK206"/>
  <c r="AF243"/>
  <c r="F268"/>
  <c r="H268" s="1"/>
  <c r="AF267"/>
  <c r="F313"/>
  <c r="J313" s="1"/>
  <c r="F390"/>
  <c r="H390" s="1"/>
  <c r="AG390"/>
  <c r="AC330"/>
  <c r="F335"/>
  <c r="F403"/>
  <c r="J403" s="1"/>
  <c r="F542"/>
  <c r="J542" s="1"/>
  <c r="AI89"/>
  <c r="AC107"/>
  <c r="AG54"/>
  <c r="AC62"/>
  <c r="AC85"/>
  <c r="F88"/>
  <c r="J88" s="1"/>
  <c r="AG88"/>
  <c r="AF89"/>
  <c r="AL89"/>
  <c r="AE89"/>
  <c r="AK119"/>
  <c r="AI133"/>
  <c r="AM149"/>
  <c r="AG162"/>
  <c r="AG165"/>
  <c r="AC213"/>
  <c r="AG221"/>
  <c r="AA223"/>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B199"/>
  <c r="AB190" s="1"/>
  <c r="AO206"/>
  <c r="AN223"/>
  <c r="E243"/>
  <c r="AE243"/>
  <c r="AJ243"/>
  <c r="AI267"/>
  <c r="AE312"/>
  <c r="F339"/>
  <c r="H339" s="1"/>
  <c r="AI345"/>
  <c r="AC335"/>
  <c r="F338"/>
  <c r="J338" s="1"/>
  <c r="AH398"/>
  <c r="AH397" s="1"/>
  <c r="AJ164"/>
  <c r="AC46"/>
  <c r="AC88"/>
  <c r="AA89"/>
  <c r="Z96"/>
  <c r="AC103"/>
  <c r="AA96"/>
  <c r="AG117"/>
  <c r="AF118"/>
  <c r="F132"/>
  <c r="J132" s="1"/>
  <c r="AA133"/>
  <c r="AG163"/>
  <c r="AF164"/>
  <c r="AK198"/>
  <c r="AJ199"/>
  <c r="AJ190" s="1"/>
  <c r="AG206"/>
  <c r="AG224"/>
  <c r="E223"/>
  <c r="AC395"/>
  <c r="AA389"/>
  <c r="AK335"/>
  <c r="F46"/>
  <c r="H46" s="1"/>
  <c r="AG51"/>
  <c r="AK62"/>
  <c r="AO36"/>
  <c r="AE149"/>
  <c r="E118"/>
  <c r="AO28"/>
  <c r="AO46"/>
  <c r="AC51"/>
  <c r="F54"/>
  <c r="J54" s="1"/>
  <c r="F85"/>
  <c r="J85" s="1"/>
  <c r="AO88"/>
  <c r="E89"/>
  <c r="AN89"/>
  <c r="AM89"/>
  <c r="AN96"/>
  <c r="AK36"/>
  <c r="AG44"/>
  <c r="AH118"/>
  <c r="AL118"/>
  <c r="AB118"/>
  <c r="AA118"/>
  <c r="AO132"/>
  <c r="AO134"/>
  <c r="AK148"/>
  <c r="AM133"/>
  <c r="AA149"/>
  <c r="AO150"/>
  <c r="AC163"/>
  <c r="E164"/>
  <c r="Z164"/>
  <c r="AD164"/>
  <c r="AO213"/>
  <c r="F221"/>
  <c r="J221" s="1"/>
  <c r="AC221"/>
  <c r="AG214"/>
  <c r="AG198"/>
  <c r="AF199"/>
  <c r="AF190" s="1"/>
  <c r="E199"/>
  <c r="E190" s="1"/>
  <c r="AC206"/>
  <c r="AC224"/>
  <c r="AI243"/>
  <c r="AN243"/>
  <c r="AN267"/>
  <c r="AM267"/>
  <c r="AK313"/>
  <c r="Z389"/>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AA267"/>
  <c r="AN312"/>
  <c r="AO234"/>
  <c r="AN328"/>
  <c r="AK339"/>
  <c r="AM328"/>
  <c r="AF345"/>
  <c r="AO346"/>
  <c r="AK395"/>
  <c r="AI389"/>
  <c r="AO338"/>
  <c r="AG344"/>
  <c r="AK457"/>
  <c r="AG458"/>
  <c r="AI398"/>
  <c r="AI397" s="1"/>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E389"/>
  <c r="AJ389"/>
  <c r="AF389"/>
  <c r="AO395"/>
  <c r="AO383"/>
  <c r="AD345"/>
  <c r="AL345"/>
  <c r="AC329"/>
  <c r="AG329"/>
  <c r="AK329"/>
  <c r="AO329"/>
  <c r="AF312"/>
  <c r="AJ312"/>
  <c r="AO313"/>
  <c r="AO260"/>
  <c r="F260"/>
  <c r="H260" s="1"/>
  <c r="AC260"/>
  <c r="AG260"/>
  <c r="AK260"/>
  <c r="F244"/>
  <c r="AC244"/>
  <c r="AG244"/>
  <c r="AK244"/>
  <c r="AO244"/>
  <c r="I222"/>
  <c r="F235"/>
  <c r="J235" s="1"/>
  <c r="AJ223"/>
  <c r="AF223"/>
  <c r="AO224"/>
  <c r="AC200"/>
  <c r="AG200"/>
  <c r="AK200"/>
  <c r="AO200"/>
  <c r="F206"/>
  <c r="AG191"/>
  <c r="AC191"/>
  <c r="F191"/>
  <c r="J191" s="1"/>
  <c r="AK214"/>
  <c r="AC214"/>
  <c r="AK207"/>
  <c r="AG207"/>
  <c r="F213"/>
  <c r="AE164"/>
  <c r="AN149"/>
  <c r="AJ149"/>
  <c r="AF149"/>
  <c r="AB149"/>
  <c r="AL149"/>
  <c r="AH149"/>
  <c r="AD149"/>
  <c r="AN133"/>
  <c r="AC134"/>
  <c r="AG134"/>
  <c r="F148"/>
  <c r="AN118"/>
  <c r="AC131"/>
  <c r="AG131"/>
  <c r="F117"/>
  <c r="AK117"/>
  <c r="AG36"/>
  <c r="AF96"/>
  <c r="AK103"/>
  <c r="AO103"/>
  <c r="AC90"/>
  <c r="AG90"/>
  <c r="AK90"/>
  <c r="AO90"/>
  <c r="F51"/>
  <c r="AG62"/>
  <c r="D500"/>
  <c r="E149"/>
  <c r="AC541"/>
  <c r="AH526"/>
  <c r="AL499"/>
  <c r="AC383"/>
  <c r="D267"/>
  <c r="AO235"/>
  <c r="D527"/>
  <c r="D389"/>
  <c r="AC235"/>
  <c r="AJ13"/>
  <c r="F467"/>
  <c r="D133"/>
  <c r="D223"/>
  <c r="F489"/>
  <c r="AG383"/>
  <c r="G327"/>
  <c r="AD526"/>
  <c r="AH499"/>
  <c r="Z499"/>
  <c r="F485"/>
  <c r="AO459"/>
  <c r="AK459"/>
  <c r="AG459"/>
  <c r="AC459"/>
  <c r="G222"/>
  <c r="D118"/>
  <c r="D96"/>
  <c r="I327"/>
  <c r="AG235"/>
  <c r="F207"/>
  <c r="AF13"/>
  <c r="E267"/>
  <c r="AK235"/>
  <c r="AO107"/>
  <c r="G106"/>
  <c r="I106"/>
  <c r="AK107"/>
  <c r="AM13"/>
  <c r="AH13"/>
  <c r="AK14"/>
  <c r="AL13"/>
  <c r="AO14"/>
  <c r="AD13"/>
  <c r="AG14"/>
  <c r="I12"/>
  <c r="F32" i="8"/>
  <c r="G32" s="1"/>
  <c r="F29"/>
  <c r="F26"/>
  <c r="F23"/>
  <c r="F20"/>
  <c r="F17"/>
  <c r="I566" i="38" l="1"/>
  <c r="G566"/>
  <c r="E328"/>
  <c r="F328" s="1"/>
  <c r="AA328"/>
  <c r="AC328" s="1"/>
  <c r="AE328"/>
  <c r="AE327" s="1"/>
  <c r="D345"/>
  <c r="AD190"/>
  <c r="AG190" s="1"/>
  <c r="AH190"/>
  <c r="AK190" s="1"/>
  <c r="Z190"/>
  <c r="E526"/>
  <c r="AP485"/>
  <c r="J330"/>
  <c r="J268"/>
  <c r="H150"/>
  <c r="F83"/>
  <c r="H83" s="1"/>
  <c r="AK312"/>
  <c r="H458"/>
  <c r="J224"/>
  <c r="J103"/>
  <c r="AG267"/>
  <c r="H134"/>
  <c r="H221"/>
  <c r="J46"/>
  <c r="F89"/>
  <c r="J89" s="1"/>
  <c r="J390"/>
  <c r="AO500"/>
  <c r="H395"/>
  <c r="J329"/>
  <c r="AK83"/>
  <c r="F96"/>
  <c r="H96" s="1"/>
  <c r="AC133"/>
  <c r="J457"/>
  <c r="H542"/>
  <c r="AC118"/>
  <c r="AP36"/>
  <c r="J131"/>
  <c r="F214"/>
  <c r="H214" s="1"/>
  <c r="J260"/>
  <c r="H54"/>
  <c r="AK118"/>
  <c r="H85"/>
  <c r="H162"/>
  <c r="AG527"/>
  <c r="AG118"/>
  <c r="AO389"/>
  <c r="J90"/>
  <c r="AP117"/>
  <c r="AL327"/>
  <c r="H466"/>
  <c r="J528"/>
  <c r="AM12"/>
  <c r="AJ12"/>
  <c r="H163"/>
  <c r="H338"/>
  <c r="AK267"/>
  <c r="AG199"/>
  <c r="AP191"/>
  <c r="AN222"/>
  <c r="AG164"/>
  <c r="AO164"/>
  <c r="AP224"/>
  <c r="AC527"/>
  <c r="AK527"/>
  <c r="H165"/>
  <c r="AG312"/>
  <c r="AP338"/>
  <c r="AM222"/>
  <c r="AP206"/>
  <c r="AO96"/>
  <c r="AC96"/>
  <c r="AD327"/>
  <c r="AI12"/>
  <c r="AK133"/>
  <c r="AP260"/>
  <c r="AM106"/>
  <c r="AI327"/>
  <c r="AO118"/>
  <c r="AG509"/>
  <c r="AP509" s="1"/>
  <c r="AP119"/>
  <c r="AP207"/>
  <c r="AO83"/>
  <c r="AO223"/>
  <c r="AG345"/>
  <c r="H191"/>
  <c r="F389"/>
  <c r="J389" s="1"/>
  <c r="AO243"/>
  <c r="AI222"/>
  <c r="AO190"/>
  <c r="AG389"/>
  <c r="AG398"/>
  <c r="AE499"/>
  <c r="AG499" s="1"/>
  <c r="AK243"/>
  <c r="AK199"/>
  <c r="H44"/>
  <c r="AF106"/>
  <c r="AP488"/>
  <c r="AO267"/>
  <c r="AE222"/>
  <c r="AP467"/>
  <c r="AC389"/>
  <c r="AP132"/>
  <c r="AC89"/>
  <c r="AO527"/>
  <c r="AP346"/>
  <c r="AG83"/>
  <c r="AP390"/>
  <c r="AI106"/>
  <c r="AP150"/>
  <c r="AC83"/>
  <c r="AG133"/>
  <c r="AH222"/>
  <c r="AO199"/>
  <c r="AO312"/>
  <c r="J36"/>
  <c r="AP313"/>
  <c r="AP54"/>
  <c r="AK500"/>
  <c r="AC223"/>
  <c r="H119"/>
  <c r="H198"/>
  <c r="J339"/>
  <c r="H399"/>
  <c r="AM526"/>
  <c r="AO526" s="1"/>
  <c r="AK328"/>
  <c r="F133"/>
  <c r="H133" s="1"/>
  <c r="AO133"/>
  <c r="H346"/>
  <c r="AJ327"/>
  <c r="AP344"/>
  <c r="AP339"/>
  <c r="AP213"/>
  <c r="AP163"/>
  <c r="AK89"/>
  <c r="AG89"/>
  <c r="AP268"/>
  <c r="AP399"/>
  <c r="AE106"/>
  <c r="AJ222"/>
  <c r="AM397"/>
  <c r="AO149"/>
  <c r="AP85"/>
  <c r="AC267"/>
  <c r="AO398"/>
  <c r="AP489"/>
  <c r="AP88"/>
  <c r="AJ106"/>
  <c r="AK164"/>
  <c r="AP330"/>
  <c r="AG243"/>
  <c r="AP165"/>
  <c r="AK149"/>
  <c r="F118"/>
  <c r="J118" s="1"/>
  <c r="AL222"/>
  <c r="AF327"/>
  <c r="E397"/>
  <c r="AO47"/>
  <c r="AE12"/>
  <c r="H62"/>
  <c r="AP103"/>
  <c r="AP131"/>
  <c r="H132"/>
  <c r="H234"/>
  <c r="AN397"/>
  <c r="AP403"/>
  <c r="AP528"/>
  <c r="AP466"/>
  <c r="AP221"/>
  <c r="AO89"/>
  <c r="AK96"/>
  <c r="J335"/>
  <c r="H335"/>
  <c r="AC500"/>
  <c r="AP62"/>
  <c r="AG96"/>
  <c r="AP214"/>
  <c r="J200"/>
  <c r="AP457"/>
  <c r="H403"/>
  <c r="H501"/>
  <c r="AP542"/>
  <c r="AO328"/>
  <c r="AP148"/>
  <c r="AP541"/>
  <c r="AG47"/>
  <c r="H88"/>
  <c r="H313"/>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AP244"/>
  <c r="H244"/>
  <c r="J244"/>
  <c r="H235"/>
  <c r="AK223"/>
  <c r="J206"/>
  <c r="H206"/>
  <c r="AP200"/>
  <c r="J213"/>
  <c r="H213"/>
  <c r="AN106"/>
  <c r="E106"/>
  <c r="AL106"/>
  <c r="AG149"/>
  <c r="AP134"/>
  <c r="J148"/>
  <c r="H148"/>
  <c r="AG107"/>
  <c r="AP107" s="1"/>
  <c r="J117"/>
  <c r="H117"/>
  <c r="AF12"/>
  <c r="AP90"/>
  <c r="H51"/>
  <c r="J51"/>
  <c r="J207"/>
  <c r="H207"/>
  <c r="J485"/>
  <c r="H485"/>
  <c r="J467"/>
  <c r="H467"/>
  <c r="D499"/>
  <c r="F499" s="1"/>
  <c r="F500"/>
  <c r="J489"/>
  <c r="H489"/>
  <c r="F267"/>
  <c r="AL12"/>
  <c r="F223"/>
  <c r="F107"/>
  <c r="AG13"/>
  <c r="AD12"/>
  <c r="AK13"/>
  <c r="AP459"/>
  <c r="AP235"/>
  <c r="D526"/>
  <c r="F527"/>
  <c r="J459"/>
  <c r="H459"/>
  <c r="J34" i="8"/>
  <c r="J33"/>
  <c r="J32"/>
  <c r="J25"/>
  <c r="J24"/>
  <c r="J23"/>
  <c r="G23"/>
  <c r="G26"/>
  <c r="J26"/>
  <c r="J27"/>
  <c r="J28"/>
  <c r="J31"/>
  <c r="J30"/>
  <c r="J29"/>
  <c r="G29"/>
  <c r="J22"/>
  <c r="J21"/>
  <c r="J20"/>
  <c r="G20"/>
  <c r="AG328" i="38" l="1"/>
  <c r="AP328" s="1"/>
  <c r="AI566"/>
  <c r="AE566"/>
  <c r="AF566"/>
  <c r="AL566"/>
  <c r="D327"/>
  <c r="AH106"/>
  <c r="AK106" s="1"/>
  <c r="AD106"/>
  <c r="AG106" s="1"/>
  <c r="F526"/>
  <c r="H526" s="1"/>
  <c r="F30" i="8"/>
  <c r="G30" s="1"/>
  <c r="F22"/>
  <c r="G22" s="1"/>
  <c r="F24"/>
  <c r="G24" s="1"/>
  <c r="F34"/>
  <c r="G34" s="1"/>
  <c r="F25"/>
  <c r="G25" s="1"/>
  <c r="F27"/>
  <c r="G27" s="1"/>
  <c r="J83" i="38"/>
  <c r="J214"/>
  <c r="J96"/>
  <c r="H89"/>
  <c r="AO222"/>
  <c r="AP118"/>
  <c r="AG327"/>
  <c r="AP267"/>
  <c r="AP527"/>
  <c r="AP500"/>
  <c r="J133"/>
  <c r="AK222"/>
  <c r="AP89"/>
  <c r="AO106"/>
  <c r="AP133"/>
  <c r="AP83"/>
  <c r="H389"/>
  <c r="AP389"/>
  <c r="AO397"/>
  <c r="H118"/>
  <c r="AP96"/>
  <c r="AP526"/>
  <c r="J541"/>
  <c r="AP499"/>
  <c r="AG12"/>
  <c r="J328"/>
  <c r="H328"/>
  <c r="H223"/>
  <c r="J223"/>
  <c r="H499"/>
  <c r="J499"/>
  <c r="H527"/>
  <c r="J527"/>
  <c r="J267"/>
  <c r="H267"/>
  <c r="H500"/>
  <c r="J500"/>
  <c r="J107"/>
  <c r="H107"/>
  <c r="F31" i="8"/>
  <c r="G31" s="1"/>
  <c r="F33"/>
  <c r="G33" s="1"/>
  <c r="F28"/>
  <c r="G28" s="1"/>
  <c r="F21"/>
  <c r="G21" s="1"/>
  <c r="J526" i="38" l="1"/>
  <c r="D92" i="27" l="1"/>
  <c r="D88"/>
  <c r="C100"/>
  <c r="C96"/>
  <c r="C92"/>
  <c r="C88"/>
  <c r="C95"/>
  <c r="C87"/>
  <c r="C98"/>
  <c r="C90"/>
  <c r="C86"/>
  <c r="D97"/>
  <c r="D85"/>
  <c r="C97"/>
  <c r="C93"/>
  <c r="C89"/>
  <c r="C85"/>
  <c r="C99"/>
  <c r="C91"/>
  <c r="D86"/>
  <c r="C94"/>
  <c r="C50"/>
  <c r="C46"/>
  <c r="C42"/>
  <c r="C38"/>
  <c r="C49"/>
  <c r="C45"/>
  <c r="C48"/>
  <c r="C40"/>
  <c r="C51"/>
  <c r="C47"/>
  <c r="C43"/>
  <c r="C39"/>
  <c r="C41"/>
  <c r="C44"/>
  <c r="D48"/>
  <c r="D45"/>
  <c r="D43"/>
  <c r="D46"/>
  <c r="D47"/>
  <c r="D49"/>
  <c r="D42"/>
  <c r="D44"/>
  <c r="D41"/>
  <c r="D40"/>
  <c r="D39"/>
  <c r="N8" i="45"/>
  <c r="M8"/>
  <c r="L8"/>
  <c r="J8"/>
  <c r="I8"/>
  <c r="H8"/>
  <c r="G8"/>
  <c r="N15" i="44"/>
  <c r="M15"/>
  <c r="L15"/>
  <c r="K15"/>
  <c r="J15"/>
  <c r="I15"/>
  <c r="H15"/>
  <c r="G15"/>
  <c r="G9" i="23"/>
  <c r="H9"/>
  <c r="J9"/>
  <c r="L9"/>
  <c r="N9"/>
  <c r="N9" i="33"/>
  <c r="L9"/>
  <c r="J9"/>
  <c r="H9"/>
  <c r="N23" i="30"/>
  <c r="L23"/>
  <c r="J23"/>
  <c r="H23"/>
  <c r="N16" i="22"/>
  <c r="L16"/>
  <c r="K16"/>
  <c r="J16"/>
  <c r="H16"/>
  <c r="G16"/>
  <c r="N25" i="21"/>
  <c r="H25"/>
  <c r="D77" i="27" l="1"/>
  <c r="G17" i="8"/>
  <c r="D54" i="27"/>
  <c r="D50" l="1"/>
  <c r="E15" i="38"/>
  <c r="F15" s="1"/>
  <c r="Z15"/>
  <c r="D53" i="27"/>
  <c r="D52"/>
  <c r="AB64" i="38"/>
  <c r="AB47" s="1"/>
  <c r="D51" i="27"/>
  <c r="AB15" i="38"/>
  <c r="D14"/>
  <c r="Z14"/>
  <c r="K23" i="7"/>
  <c r="J15" i="38" l="1"/>
  <c r="H15"/>
  <c r="AC15"/>
  <c r="AP15" s="1"/>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J19"/>
  <c r="I19"/>
  <c r="J18"/>
  <c r="I18"/>
  <c r="I17"/>
  <c r="E17"/>
  <c r="F17" s="1"/>
  <c r="I51" i="40"/>
  <c r="F51"/>
  <c r="I50"/>
  <c r="F50"/>
  <c r="I49"/>
  <c r="F49"/>
  <c r="I48"/>
  <c r="F48"/>
  <c r="I47"/>
  <c r="F47"/>
  <c r="I46"/>
  <c r="F46"/>
  <c r="I45"/>
  <c r="F45"/>
  <c r="I44"/>
  <c r="F44"/>
  <c r="I43"/>
  <c r="F43"/>
  <c r="I42"/>
  <c r="F42"/>
  <c r="I41"/>
  <c r="F41"/>
  <c r="I40"/>
  <c r="F40"/>
  <c r="I39"/>
  <c r="F39"/>
  <c r="I38"/>
  <c r="F38"/>
  <c r="I37"/>
  <c r="F37"/>
  <c r="AA424" i="38" s="1"/>
  <c r="AC424" s="1"/>
  <c r="AP424" s="1"/>
  <c r="I36" i="40"/>
  <c r="F36"/>
  <c r="AA423" i="38" s="1"/>
  <c r="AC423" s="1"/>
  <c r="AP423" s="1"/>
  <c r="I35" i="40"/>
  <c r="F35"/>
  <c r="AA422" i="38" s="1"/>
  <c r="AC422" s="1"/>
  <c r="AP422" s="1"/>
  <c r="I34" i="40"/>
  <c r="F34"/>
  <c r="AA421" i="38" s="1"/>
  <c r="AC421" s="1"/>
  <c r="AP421" s="1"/>
  <c r="I33" i="40"/>
  <c r="F33"/>
  <c r="AA420" i="38" s="1"/>
  <c r="AC420" s="1"/>
  <c r="AP420" s="1"/>
  <c r="I32" i="40"/>
  <c r="F32"/>
  <c r="AA419" i="38" s="1"/>
  <c r="AC419" s="1"/>
  <c r="AP419" s="1"/>
  <c r="I31" i="40"/>
  <c r="F31"/>
  <c r="AA418" i="38" s="1"/>
  <c r="AC418" s="1"/>
  <c r="AP418" s="1"/>
  <c r="I30" i="40"/>
  <c r="F30"/>
  <c r="AA417" i="38" s="1"/>
  <c r="AC417" s="1"/>
  <c r="AP417" s="1"/>
  <c r="I29" i="40"/>
  <c r="F29"/>
  <c r="AA416" i="38" s="1"/>
  <c r="AC416" s="1"/>
  <c r="AP416" s="1"/>
  <c r="I28" i="40"/>
  <c r="F28"/>
  <c r="AA415" i="38" s="1"/>
  <c r="AC415" s="1"/>
  <c r="AP415" s="1"/>
  <c r="I27" i="40"/>
  <c r="F27"/>
  <c r="AA414" i="38" s="1"/>
  <c r="AC414" s="1"/>
  <c r="AP414" s="1"/>
  <c r="I26" i="40"/>
  <c r="F26"/>
  <c r="AA413" i="38" s="1"/>
  <c r="AC413" s="1"/>
  <c r="AP413" s="1"/>
  <c r="I25" i="40"/>
  <c r="F25"/>
  <c r="AA412" i="38" s="1"/>
  <c r="AC412" s="1"/>
  <c r="AP412" s="1"/>
  <c r="I24" i="40"/>
  <c r="F24"/>
  <c r="AA411" i="38" s="1"/>
  <c r="AC411" s="1"/>
  <c r="AP411" s="1"/>
  <c r="I23" i="40"/>
  <c r="F23"/>
  <c r="AA410" i="38" s="1"/>
  <c r="AC410" s="1"/>
  <c r="AP410" s="1"/>
  <c r="I22" i="40"/>
  <c r="F22"/>
  <c r="AJ409" i="38" s="1"/>
  <c r="I21" i="40"/>
  <c r="F21"/>
  <c r="AA408" i="38" s="1"/>
  <c r="AC408" s="1"/>
  <c r="AP408" s="1"/>
  <c r="I20" i="40"/>
  <c r="F20"/>
  <c r="AA407" i="38" s="1"/>
  <c r="AC407" s="1"/>
  <c r="AP407" s="1"/>
  <c r="I19" i="40"/>
  <c r="F19"/>
  <c r="AA406" i="38" s="1"/>
  <c r="AC406" s="1"/>
  <c r="AP406" s="1"/>
  <c r="J18" i="40"/>
  <c r="I18"/>
  <c r="F18"/>
  <c r="AA405" i="38" s="1"/>
  <c r="I17" i="40"/>
  <c r="F17"/>
  <c r="D404" i="38" l="1"/>
  <c r="Z404"/>
  <c r="AC405"/>
  <c r="AP405" s="1"/>
  <c r="AA398"/>
  <c r="AA397" s="1"/>
  <c r="AK409"/>
  <c r="AP409" s="1"/>
  <c r="AJ398"/>
  <c r="Q40" i="43"/>
  <c r="Z32" i="38"/>
  <c r="AC32" s="1"/>
  <c r="AP32" s="1"/>
  <c r="F32"/>
  <c r="J51" i="43"/>
  <c r="Q24"/>
  <c r="Q22"/>
  <c r="Q38"/>
  <c r="Q30"/>
  <c r="Q46"/>
  <c r="Q32"/>
  <c r="Q48"/>
  <c r="Q20"/>
  <c r="Q28"/>
  <c r="Q36"/>
  <c r="Q44"/>
  <c r="Q26"/>
  <c r="Q34"/>
  <c r="Q42"/>
  <c r="Q50"/>
  <c r="P19"/>
  <c r="P21"/>
  <c r="P23"/>
  <c r="P25"/>
  <c r="P27"/>
  <c r="P29"/>
  <c r="P31"/>
  <c r="P33"/>
  <c r="P35"/>
  <c r="P37"/>
  <c r="P39"/>
  <c r="P41"/>
  <c r="P43"/>
  <c r="P45"/>
  <c r="P47"/>
  <c r="P49"/>
  <c r="P51"/>
  <c r="D10"/>
  <c r="P18"/>
  <c r="Q17"/>
  <c r="D10" i="40"/>
  <c r="D5" s="1"/>
  <c r="C9" i="27" s="1"/>
  <c r="J18" i="9"/>
  <c r="C10" i="27" l="1"/>
  <c r="P10" i="24"/>
  <c r="AJ397" i="38"/>
  <c r="AJ566" s="1"/>
  <c r="AK398"/>
  <c r="AC404"/>
  <c r="AP404" s="1"/>
  <c r="Z398"/>
  <c r="F404"/>
  <c r="D398"/>
  <c r="D5" i="43"/>
  <c r="C11" i="27" s="1"/>
  <c r="H32" i="38"/>
  <c r="J32"/>
  <c r="K18" i="8"/>
  <c r="F23" i="7"/>
  <c r="L10" i="24" l="1"/>
  <c r="H10"/>
  <c r="N10"/>
  <c r="J10"/>
  <c r="Z397" i="38"/>
  <c r="AC397" s="1"/>
  <c r="AC398"/>
  <c r="AP398" s="1"/>
  <c r="F398"/>
  <c r="D397"/>
  <c r="F397" s="1"/>
  <c r="H404"/>
  <c r="J404"/>
  <c r="AK397"/>
  <c r="G23" i="7"/>
  <c r="D201" i="38" l="1"/>
  <c r="AA201"/>
  <c r="H397"/>
  <c r="J397"/>
  <c r="H398"/>
  <c r="J398"/>
  <c r="AP397"/>
  <c r="AC201" l="1"/>
  <c r="AP201" s="1"/>
  <c r="AA199"/>
  <c r="F201"/>
  <c r="D199"/>
  <c r="I23" i="10"/>
  <c r="I22"/>
  <c r="I21"/>
  <c r="I20"/>
  <c r="I19"/>
  <c r="I18"/>
  <c r="I17"/>
  <c r="I17" i="9"/>
  <c r="I22"/>
  <c r="I21"/>
  <c r="I20"/>
  <c r="I19"/>
  <c r="I18"/>
  <c r="C84" i="27"/>
  <c r="C77"/>
  <c r="C76"/>
  <c r="C75"/>
  <c r="C74"/>
  <c r="C73"/>
  <c r="C72"/>
  <c r="C71"/>
  <c r="C70"/>
  <c r="C69"/>
  <c r="C68"/>
  <c r="C67"/>
  <c r="J19" i="8"/>
  <c r="J18"/>
  <c r="J17"/>
  <c r="AB28" i="38"/>
  <c r="C54" i="27"/>
  <c r="C53"/>
  <c r="C52"/>
  <c r="E18" i="7"/>
  <c r="G18" s="1"/>
  <c r="J18"/>
  <c r="J19"/>
  <c r="G20"/>
  <c r="J20"/>
  <c r="E21"/>
  <c r="G21" s="1"/>
  <c r="D315" i="38" s="1"/>
  <c r="J21" i="7"/>
  <c r="E22"/>
  <c r="G22" s="1"/>
  <c r="J22"/>
  <c r="J23"/>
  <c r="D190" i="38" l="1"/>
  <c r="F190" s="1"/>
  <c r="F199"/>
  <c r="J201"/>
  <c r="H201"/>
  <c r="D248"/>
  <c r="F248" s="1"/>
  <c r="AA190"/>
  <c r="AC190" s="1"/>
  <c r="AP190" s="1"/>
  <c r="AC199"/>
  <c r="AP199" s="1"/>
  <c r="F315"/>
  <c r="D312"/>
  <c r="AB171"/>
  <c r="AB164" s="1"/>
  <c r="AB106" s="1"/>
  <c r="D171"/>
  <c r="AA248"/>
  <c r="AC248" s="1"/>
  <c r="AP248" s="1"/>
  <c r="AA171"/>
  <c r="Z158"/>
  <c r="AC158" s="1"/>
  <c r="AP158" s="1"/>
  <c r="D158"/>
  <c r="AA315"/>
  <c r="AD565"/>
  <c r="AG565" s="1"/>
  <c r="AD225"/>
  <c r="E561"/>
  <c r="E560" s="1"/>
  <c r="Z69"/>
  <c r="Z561"/>
  <c r="D561"/>
  <c r="D560" s="1"/>
  <c r="AA565"/>
  <c r="C101" i="27"/>
  <c r="C55"/>
  <c r="D10" i="7"/>
  <c r="D243" i="38" l="1"/>
  <c r="F243" s="1"/>
  <c r="D5" i="7"/>
  <c r="C4" i="27" s="1"/>
  <c r="P9" i="28"/>
  <c r="H199" i="38"/>
  <c r="J199"/>
  <c r="J190"/>
  <c r="H190"/>
  <c r="AC171"/>
  <c r="AP171" s="1"/>
  <c r="D222"/>
  <c r="J248"/>
  <c r="H248"/>
  <c r="F171"/>
  <c r="D164"/>
  <c r="F164" s="1"/>
  <c r="J315"/>
  <c r="H315"/>
  <c r="AD560"/>
  <c r="AA164"/>
  <c r="AC164" s="1"/>
  <c r="AP164" s="1"/>
  <c r="AA243"/>
  <c r="AC243" s="1"/>
  <c r="AP243" s="1"/>
  <c r="F158"/>
  <c r="D149"/>
  <c r="AG225"/>
  <c r="AP225" s="1"/>
  <c r="AD223"/>
  <c r="AC315"/>
  <c r="AP315" s="1"/>
  <c r="AA312"/>
  <c r="F69"/>
  <c r="E47"/>
  <c r="F47" s="1"/>
  <c r="H47" s="1"/>
  <c r="AC69"/>
  <c r="AP69" s="1"/>
  <c r="F561"/>
  <c r="AC561"/>
  <c r="AP561" s="1"/>
  <c r="Z560"/>
  <c r="AA560"/>
  <c r="AC565"/>
  <c r="AP565" s="1"/>
  <c r="N28" i="34"/>
  <c r="M28"/>
  <c r="L28"/>
  <c r="K28"/>
  <c r="J28"/>
  <c r="I28"/>
  <c r="H28"/>
  <c r="G28"/>
  <c r="P28"/>
  <c r="N12" i="31"/>
  <c r="M12"/>
  <c r="L12"/>
  <c r="J12"/>
  <c r="H12"/>
  <c r="G12"/>
  <c r="F23" i="10"/>
  <c r="F22"/>
  <c r="D96" i="27"/>
  <c r="F21" i="10"/>
  <c r="E385" i="38" s="1"/>
  <c r="D93" i="27"/>
  <c r="F20" i="10"/>
  <c r="E357" i="38" s="1"/>
  <c r="F357" s="1"/>
  <c r="D91" i="27"/>
  <c r="F19" i="10"/>
  <c r="F18"/>
  <c r="E349" i="38" s="1"/>
  <c r="F349" s="1"/>
  <c r="F17" i="10"/>
  <c r="F22" i="9"/>
  <c r="F21"/>
  <c r="E350" i="38" s="1"/>
  <c r="F350" s="1"/>
  <c r="D72" i="27"/>
  <c r="F20" i="9"/>
  <c r="D71" i="27" s="1"/>
  <c r="F19" i="9"/>
  <c r="F18"/>
  <c r="F17"/>
  <c r="Z28" i="38"/>
  <c r="AH64"/>
  <c r="T10" i="4"/>
  <c r="T31" s="1"/>
  <c r="D10" i="10" l="1"/>
  <c r="AB317" i="38"/>
  <c r="AC317" s="1"/>
  <c r="AP317" s="1"/>
  <c r="E317"/>
  <c r="J357"/>
  <c r="H357"/>
  <c r="E383"/>
  <c r="F383" s="1"/>
  <c r="F385"/>
  <c r="J349"/>
  <c r="H349"/>
  <c r="D98" i="27"/>
  <c r="J350" i="38"/>
  <c r="H350"/>
  <c r="H9" i="28"/>
  <c r="L9"/>
  <c r="J9"/>
  <c r="J12" s="1"/>
  <c r="N9"/>
  <c r="N12" s="1"/>
  <c r="E366" i="38"/>
  <c r="F366" s="1"/>
  <c r="J366" s="1"/>
  <c r="D106"/>
  <c r="F106" s="1"/>
  <c r="L12" i="28"/>
  <c r="P12"/>
  <c r="I4" i="27" s="1"/>
  <c r="J164" i="38"/>
  <c r="H164"/>
  <c r="J243"/>
  <c r="H243"/>
  <c r="J171"/>
  <c r="H171"/>
  <c r="AN348"/>
  <c r="AN345" s="1"/>
  <c r="AN327" s="1"/>
  <c r="E348"/>
  <c r="Z366"/>
  <c r="AA106"/>
  <c r="O28" i="34"/>
  <c r="F149" i="38"/>
  <c r="H158"/>
  <c r="J158"/>
  <c r="AB357"/>
  <c r="AC357" s="1"/>
  <c r="D100" i="27"/>
  <c r="Z322" i="38"/>
  <c r="D89" i="27"/>
  <c r="AB349" i="38"/>
  <c r="AC349" s="1"/>
  <c r="AP349" s="1"/>
  <c r="D90" i="27"/>
  <c r="AB366" i="38"/>
  <c r="D94" i="27"/>
  <c r="AM357" i="38"/>
  <c r="AO357" s="1"/>
  <c r="D95" i="27"/>
  <c r="AH385" i="38"/>
  <c r="D99" i="27"/>
  <c r="AB322" i="38"/>
  <c r="AB312" s="1"/>
  <c r="AB222" s="1"/>
  <c r="D75" i="27"/>
  <c r="AH350" i="38"/>
  <c r="D68" i="27"/>
  <c r="AA348" i="38"/>
  <c r="D76" i="27"/>
  <c r="Z350" i="38"/>
  <c r="D74" i="27"/>
  <c r="AM350" i="38"/>
  <c r="D69" i="27"/>
  <c r="AB348" i="38"/>
  <c r="D73" i="27"/>
  <c r="AB350" i="38"/>
  <c r="D84" i="27"/>
  <c r="AA366" i="38"/>
  <c r="Z162"/>
  <c r="AC162" s="1"/>
  <c r="AP162" s="1"/>
  <c r="AK64"/>
  <c r="AH47"/>
  <c r="AA222"/>
  <c r="AD222"/>
  <c r="AD566" s="1"/>
  <c r="AG223"/>
  <c r="AP223" s="1"/>
  <c r="J69"/>
  <c r="J47" s="1"/>
  <c r="H69"/>
  <c r="J561"/>
  <c r="H561"/>
  <c r="D67" i="27"/>
  <c r="AN45" i="38"/>
  <c r="F45"/>
  <c r="D70" i="27"/>
  <c r="AB14" i="38"/>
  <c r="E14"/>
  <c r="F14" s="1"/>
  <c r="D87" i="27"/>
  <c r="Z27" i="38"/>
  <c r="AC27" s="1"/>
  <c r="AP27" s="1"/>
  <c r="F27"/>
  <c r="Z21"/>
  <c r="D13"/>
  <c r="C8" i="27"/>
  <c r="D10" i="9"/>
  <c r="Z64" i="38"/>
  <c r="Z29"/>
  <c r="D5" i="10" l="1"/>
  <c r="C7" i="27" s="1"/>
  <c r="P16" i="24"/>
  <c r="AO348" i="38"/>
  <c r="F317"/>
  <c r="E312"/>
  <c r="H385"/>
  <c r="J385"/>
  <c r="J383"/>
  <c r="H383"/>
  <c r="H366"/>
  <c r="F348"/>
  <c r="E345"/>
  <c r="D12"/>
  <c r="D566" s="1"/>
  <c r="H149"/>
  <c r="J149"/>
  <c r="H106"/>
  <c r="J106"/>
  <c r="AP357"/>
  <c r="AA345"/>
  <c r="AA327" s="1"/>
  <c r="AC322"/>
  <c r="AP322" s="1"/>
  <c r="Z312"/>
  <c r="AH383"/>
  <c r="AK383" s="1"/>
  <c r="AP383" s="1"/>
  <c r="AK385"/>
  <c r="AP385" s="1"/>
  <c r="D101" i="27"/>
  <c r="AB345" i="38"/>
  <c r="AB327" s="1"/>
  <c r="AC350"/>
  <c r="AO350"/>
  <c r="AM345"/>
  <c r="AC348"/>
  <c r="AK350"/>
  <c r="AH345"/>
  <c r="Z345"/>
  <c r="Z327" s="1"/>
  <c r="AC366"/>
  <c r="AP366" s="1"/>
  <c r="Z149"/>
  <c r="AC149" s="1"/>
  <c r="AP149" s="1"/>
  <c r="AH12"/>
  <c r="AK47"/>
  <c r="AC64"/>
  <c r="AP64" s="1"/>
  <c r="Z47"/>
  <c r="AC47" s="1"/>
  <c r="AG222"/>
  <c r="D78" i="27"/>
  <c r="H14" i="38"/>
  <c r="J14"/>
  <c r="AC14"/>
  <c r="AP14" s="1"/>
  <c r="J45"/>
  <c r="H45"/>
  <c r="AO45"/>
  <c r="AP45" s="1"/>
  <c r="AN13"/>
  <c r="Z13"/>
  <c r="J27"/>
  <c r="H27"/>
  <c r="J16" i="24" l="1"/>
  <c r="J34" s="1"/>
  <c r="H16"/>
  <c r="N16"/>
  <c r="N34" s="1"/>
  <c r="L16"/>
  <c r="AP348" i="38"/>
  <c r="E222"/>
  <c r="F222" s="1"/>
  <c r="F312"/>
  <c r="J317"/>
  <c r="H317"/>
  <c r="F345"/>
  <c r="E327"/>
  <c r="F327" s="1"/>
  <c r="J348"/>
  <c r="H348"/>
  <c r="AC327"/>
  <c r="Z222"/>
  <c r="AC222" s="1"/>
  <c r="AP222" s="1"/>
  <c r="AC312"/>
  <c r="AP312" s="1"/>
  <c r="AM327"/>
  <c r="AM566" s="1"/>
  <c r="AO345"/>
  <c r="AK345"/>
  <c r="AH327"/>
  <c r="AK327" s="1"/>
  <c r="AC345"/>
  <c r="AP350"/>
  <c r="AP47"/>
  <c r="Z106"/>
  <c r="AC106" s="1"/>
  <c r="AP106" s="1"/>
  <c r="Z12"/>
  <c r="AK12"/>
  <c r="AN12"/>
  <c r="AN566" s="1"/>
  <c r="AO13"/>
  <c r="H312" l="1"/>
  <c r="J312"/>
  <c r="H222"/>
  <c r="J222"/>
  <c r="H327"/>
  <c r="J327"/>
  <c r="H345"/>
  <c r="J345"/>
  <c r="Z566"/>
  <c r="AH566"/>
  <c r="AP345"/>
  <c r="AO327"/>
  <c r="AP327" s="1"/>
  <c r="AO12"/>
  <c r="D5" i="9"/>
  <c r="C6" i="27" s="1"/>
  <c r="C78"/>
  <c r="T556" i="38" l="1"/>
  <c r="T539"/>
  <c r="T521"/>
  <c r="T504"/>
  <c r="T484"/>
  <c r="T468"/>
  <c r="T450"/>
  <c r="T434"/>
  <c r="T418"/>
  <c r="T402"/>
  <c r="T382"/>
  <c r="T362"/>
  <c r="T346"/>
  <c r="T329"/>
  <c r="T309"/>
  <c r="T293"/>
  <c r="T277"/>
  <c r="T259"/>
  <c r="T241"/>
  <c r="T221"/>
  <c r="T203"/>
  <c r="T188"/>
  <c r="T180"/>
  <c r="T172"/>
  <c r="T161"/>
  <c r="T153"/>
  <c r="T144"/>
  <c r="T136"/>
  <c r="T127"/>
  <c r="T119"/>
  <c r="T110"/>
  <c r="T100"/>
  <c r="T91"/>
  <c r="T81"/>
  <c r="T73"/>
  <c r="T65"/>
  <c r="T48"/>
  <c r="T31"/>
  <c r="T458"/>
  <c r="T442"/>
  <c r="T426"/>
  <c r="T410"/>
  <c r="T392"/>
  <c r="T374"/>
  <c r="T354"/>
  <c r="T337"/>
  <c r="T319"/>
  <c r="T301"/>
  <c r="T285"/>
  <c r="T269"/>
  <c r="T251"/>
  <c r="T232"/>
  <c r="T212"/>
  <c r="T194"/>
  <c r="T184"/>
  <c r="T176"/>
  <c r="T167"/>
  <c r="T157"/>
  <c r="T148"/>
  <c r="T140"/>
  <c r="T131"/>
  <c r="T123"/>
  <c r="T114"/>
  <c r="T104"/>
  <c r="T95"/>
  <c r="T86"/>
  <c r="T77"/>
  <c r="T69"/>
  <c r="T60"/>
  <c r="T52"/>
  <c r="T43"/>
  <c r="T35"/>
  <c r="T25"/>
  <c r="T17"/>
  <c r="T56"/>
  <c r="T39"/>
  <c r="T21"/>
  <c r="T561"/>
  <c r="T513"/>
  <c r="T19"/>
  <c r="T54"/>
  <c r="T88"/>
  <c r="T125"/>
  <c r="T159"/>
  <c r="T198"/>
  <c r="T273"/>
  <c r="T341"/>
  <c r="T414"/>
  <c r="T480"/>
  <c r="T552"/>
  <c r="T33"/>
  <c r="T75"/>
  <c r="T112"/>
  <c r="T146"/>
  <c r="T182"/>
  <c r="T246"/>
  <c r="T314"/>
  <c r="T387"/>
  <c r="T454"/>
  <c r="T525"/>
  <c r="T24"/>
  <c r="T42"/>
  <c r="T59"/>
  <c r="T76"/>
  <c r="T94"/>
  <c r="T113"/>
  <c r="T130"/>
  <c r="T147"/>
  <c r="T166"/>
  <c r="T183"/>
  <c r="T210"/>
  <c r="T249"/>
  <c r="T283"/>
  <c r="T317"/>
  <c r="T352"/>
  <c r="T385"/>
  <c r="T420"/>
  <c r="T452"/>
  <c r="T487"/>
  <c r="T523"/>
  <c r="T564"/>
  <c r="T547"/>
  <c r="T530"/>
  <c r="T512"/>
  <c r="T493"/>
  <c r="T475"/>
  <c r="T457"/>
  <c r="T441"/>
  <c r="T425"/>
  <c r="T409"/>
  <c r="T391"/>
  <c r="T373"/>
  <c r="T357"/>
  <c r="T340"/>
  <c r="T318"/>
  <c r="T300"/>
  <c r="T284"/>
  <c r="T268"/>
  <c r="T250"/>
  <c r="T231"/>
  <c r="T211"/>
  <c r="T562"/>
  <c r="T545"/>
  <c r="T528"/>
  <c r="T510"/>
  <c r="T491"/>
  <c r="T473"/>
  <c r="T455"/>
  <c r="T439"/>
  <c r="T423"/>
  <c r="T407"/>
  <c r="T388"/>
  <c r="T371"/>
  <c r="T355"/>
  <c r="T338"/>
  <c r="T320"/>
  <c r="T302"/>
  <c r="T286"/>
  <c r="T270"/>
  <c r="T252"/>
  <c r="T233"/>
  <c r="T213"/>
  <c r="T50"/>
  <c r="T531"/>
  <c r="T27"/>
  <c r="T62"/>
  <c r="T98"/>
  <c r="T134"/>
  <c r="T169"/>
  <c r="T217"/>
  <c r="T289"/>
  <c r="T358"/>
  <c r="T430"/>
  <c r="T498"/>
  <c r="T558"/>
  <c r="T41"/>
  <c r="T84"/>
  <c r="T121"/>
  <c r="T155"/>
  <c r="T192"/>
  <c r="T264"/>
  <c r="T333"/>
  <c r="T406"/>
  <c r="T472"/>
  <c r="T544"/>
  <c r="T30"/>
  <c r="T46"/>
  <c r="T63"/>
  <c r="T80"/>
  <c r="T99"/>
  <c r="T117"/>
  <c r="T135"/>
  <c r="T152"/>
  <c r="T170"/>
  <c r="T187"/>
  <c r="T219"/>
  <c r="T257"/>
  <c r="T291"/>
  <c r="T325"/>
  <c r="T360"/>
  <c r="T394"/>
  <c r="T428"/>
  <c r="T461"/>
  <c r="T496"/>
  <c r="T533"/>
  <c r="T559"/>
  <c r="T543"/>
  <c r="T524"/>
  <c r="T507"/>
  <c r="T488"/>
  <c r="T471"/>
  <c r="T453"/>
  <c r="T437"/>
  <c r="T421"/>
  <c r="T405"/>
  <c r="T386"/>
  <c r="T369"/>
  <c r="T353"/>
  <c r="T336"/>
  <c r="T313"/>
  <c r="T296"/>
  <c r="T280"/>
  <c r="T263"/>
  <c r="T245"/>
  <c r="T227"/>
  <c r="T206"/>
  <c r="T557"/>
  <c r="T540"/>
  <c r="T522"/>
  <c r="T505"/>
  <c r="T486"/>
  <c r="T469"/>
  <c r="T451"/>
  <c r="T435"/>
  <c r="T419"/>
  <c r="T403"/>
  <c r="T384"/>
  <c r="T367"/>
  <c r="T351"/>
  <c r="T334"/>
  <c r="T316"/>
  <c r="T298"/>
  <c r="T282"/>
  <c r="T476"/>
  <c r="T37"/>
  <c r="T108"/>
  <c r="T178"/>
  <c r="T305"/>
  <c r="T446"/>
  <c r="T14"/>
  <c r="T93"/>
  <c r="T165"/>
  <c r="T281"/>
  <c r="T422"/>
  <c r="T16"/>
  <c r="T51"/>
  <c r="T85"/>
  <c r="T122"/>
  <c r="T156"/>
  <c r="T193"/>
  <c r="T266"/>
  <c r="T335"/>
  <c r="T404"/>
  <c r="T470"/>
  <c r="T542"/>
  <c r="T541" s="1"/>
  <c r="T538"/>
  <c r="T503"/>
  <c r="T466"/>
  <c r="T433"/>
  <c r="T401"/>
  <c r="T365"/>
  <c r="T332"/>
  <c r="T292"/>
  <c r="T258"/>
  <c r="T220"/>
  <c r="T553"/>
  <c r="T518"/>
  <c r="T481"/>
  <c r="T447"/>
  <c r="T415"/>
  <c r="T379"/>
  <c r="T347"/>
  <c r="T310"/>
  <c r="T278"/>
  <c r="T256"/>
  <c r="T229"/>
  <c r="T204"/>
  <c r="T22"/>
  <c r="T40"/>
  <c r="T57"/>
  <c r="T74"/>
  <c r="T92"/>
  <c r="T111"/>
  <c r="T128"/>
  <c r="T145"/>
  <c r="T163"/>
  <c r="T181"/>
  <c r="T205"/>
  <c r="T244"/>
  <c r="T279"/>
  <c r="T311"/>
  <c r="T348"/>
  <c r="T380"/>
  <c r="T416"/>
  <c r="T448"/>
  <c r="T482"/>
  <c r="T519"/>
  <c r="T554"/>
  <c r="T494"/>
  <c r="T45"/>
  <c r="T116"/>
  <c r="T186"/>
  <c r="T323"/>
  <c r="T463"/>
  <c r="T23"/>
  <c r="T102"/>
  <c r="T174"/>
  <c r="T297"/>
  <c r="T438"/>
  <c r="T20"/>
  <c r="T55"/>
  <c r="T90"/>
  <c r="T126"/>
  <c r="T160"/>
  <c r="T201"/>
  <c r="T275"/>
  <c r="T343"/>
  <c r="T412"/>
  <c r="T478"/>
  <c r="T550"/>
  <c r="T534"/>
  <c r="T497"/>
  <c r="T462"/>
  <c r="T429"/>
  <c r="T395"/>
  <c r="T361"/>
  <c r="T326"/>
  <c r="T288"/>
  <c r="T254"/>
  <c r="T216"/>
  <c r="T549"/>
  <c r="T514"/>
  <c r="T477"/>
  <c r="T443"/>
  <c r="T411"/>
  <c r="T375"/>
  <c r="T342"/>
  <c r="T306"/>
  <c r="T274"/>
  <c r="T247"/>
  <c r="T224"/>
  <c r="T200"/>
  <c r="T26"/>
  <c r="T44"/>
  <c r="T61"/>
  <c r="T78"/>
  <c r="T97"/>
  <c r="T115"/>
  <c r="T132"/>
  <c r="T150"/>
  <c r="T168"/>
  <c r="T185"/>
  <c r="T215"/>
  <c r="T253"/>
  <c r="T287"/>
  <c r="T321"/>
  <c r="T390"/>
  <c r="T456"/>
  <c r="T529"/>
  <c r="T548"/>
  <c r="T71"/>
  <c r="T142"/>
  <c r="T237"/>
  <c r="T378"/>
  <c r="T517"/>
  <c r="T58"/>
  <c r="T129"/>
  <c r="T208"/>
  <c r="T350"/>
  <c r="T490"/>
  <c r="T34"/>
  <c r="T68"/>
  <c r="T103"/>
  <c r="T139"/>
  <c r="T175"/>
  <c r="T230"/>
  <c r="T299"/>
  <c r="T368"/>
  <c r="T436"/>
  <c r="T506"/>
  <c r="T555"/>
  <c r="T520"/>
  <c r="T483"/>
  <c r="T449"/>
  <c r="T417"/>
  <c r="T381"/>
  <c r="T349"/>
  <c r="T308"/>
  <c r="T276"/>
  <c r="T240"/>
  <c r="T202"/>
  <c r="T536"/>
  <c r="T501"/>
  <c r="T464"/>
  <c r="T431"/>
  <c r="T399"/>
  <c r="T363"/>
  <c r="T330"/>
  <c r="T294"/>
  <c r="T265"/>
  <c r="T242"/>
  <c r="T218"/>
  <c r="T195"/>
  <c r="T32"/>
  <c r="T49"/>
  <c r="T66"/>
  <c r="T82"/>
  <c r="T101"/>
  <c r="T120"/>
  <c r="T137"/>
  <c r="T154"/>
  <c r="T173"/>
  <c r="T189"/>
  <c r="T226"/>
  <c r="T262"/>
  <c r="T295"/>
  <c r="T331"/>
  <c r="T364"/>
  <c r="T400"/>
  <c r="T432"/>
  <c r="T465"/>
  <c r="T502"/>
  <c r="T537"/>
  <c r="T565"/>
  <c r="T79"/>
  <c r="T151"/>
  <c r="T255"/>
  <c r="T396"/>
  <c r="T535"/>
  <c r="T67"/>
  <c r="T138"/>
  <c r="T228"/>
  <c r="T370"/>
  <c r="T508"/>
  <c r="T38"/>
  <c r="T72"/>
  <c r="T109"/>
  <c r="T143"/>
  <c r="T179"/>
  <c r="T239"/>
  <c r="T307"/>
  <c r="T376"/>
  <c r="T444"/>
  <c r="T515"/>
  <c r="T551"/>
  <c r="T516"/>
  <c r="T479"/>
  <c r="T445"/>
  <c r="T413"/>
  <c r="T377"/>
  <c r="T344"/>
  <c r="T304"/>
  <c r="T272"/>
  <c r="T236"/>
  <c r="T197"/>
  <c r="T532"/>
  <c r="T495"/>
  <c r="T460"/>
  <c r="T427"/>
  <c r="T393"/>
  <c r="T359"/>
  <c r="T324"/>
  <c r="T290"/>
  <c r="T261"/>
  <c r="T238"/>
  <c r="T209"/>
  <c r="T18"/>
  <c r="T36"/>
  <c r="T53"/>
  <c r="T70"/>
  <c r="T87"/>
  <c r="T105"/>
  <c r="T124"/>
  <c r="T141"/>
  <c r="T158"/>
  <c r="T177"/>
  <c r="T196"/>
  <c r="T234"/>
  <c r="T271"/>
  <c r="T303"/>
  <c r="T339"/>
  <c r="T372"/>
  <c r="T408"/>
  <c r="T440"/>
  <c r="T474"/>
  <c r="T511"/>
  <c r="T546"/>
  <c r="T356"/>
  <c r="T424"/>
  <c r="T492"/>
  <c r="T563"/>
  <c r="L14"/>
  <c r="P14"/>
  <c r="U14"/>
  <c r="Y14"/>
  <c r="N16"/>
  <c r="R16"/>
  <c r="W16"/>
  <c r="L17"/>
  <c r="P17"/>
  <c r="U17"/>
  <c r="Y17"/>
  <c r="N18"/>
  <c r="R18"/>
  <c r="W18"/>
  <c r="L19"/>
  <c r="P19"/>
  <c r="U19"/>
  <c r="Y19"/>
  <c r="N20"/>
  <c r="R20"/>
  <c r="W20"/>
  <c r="L21"/>
  <c r="P21"/>
  <c r="U21"/>
  <c r="Y21"/>
  <c r="N22"/>
  <c r="R22"/>
  <c r="W22"/>
  <c r="L23"/>
  <c r="P23"/>
  <c r="U23"/>
  <c r="Y23"/>
  <c r="N24"/>
  <c r="R24"/>
  <c r="W24"/>
  <c r="P565"/>
  <c r="P563"/>
  <c r="P561"/>
  <c r="P558"/>
  <c r="P556"/>
  <c r="P554"/>
  <c r="P552"/>
  <c r="P550"/>
  <c r="P548"/>
  <c r="P546"/>
  <c r="P544"/>
  <c r="P542"/>
  <c r="P541" s="1"/>
  <c r="P539"/>
  <c r="P537"/>
  <c r="P535"/>
  <c r="P533"/>
  <c r="P531"/>
  <c r="P529"/>
  <c r="P525"/>
  <c r="P523"/>
  <c r="P521"/>
  <c r="P519"/>
  <c r="P517"/>
  <c r="P515"/>
  <c r="P513"/>
  <c r="P511"/>
  <c r="P508"/>
  <c r="P506"/>
  <c r="P504"/>
  <c r="P502"/>
  <c r="P498"/>
  <c r="P496"/>
  <c r="P494"/>
  <c r="P492"/>
  <c r="P490"/>
  <c r="P487"/>
  <c r="P484"/>
  <c r="P482"/>
  <c r="P480"/>
  <c r="P478"/>
  <c r="P476"/>
  <c r="P474"/>
  <c r="P472"/>
  <c r="K14"/>
  <c r="O14"/>
  <c r="S14"/>
  <c r="X14"/>
  <c r="M16"/>
  <c r="Q16"/>
  <c r="V16"/>
  <c r="K17"/>
  <c r="O17"/>
  <c r="S17"/>
  <c r="X17"/>
  <c r="M18"/>
  <c r="Q18"/>
  <c r="V18"/>
  <c r="K19"/>
  <c r="O19"/>
  <c r="S19"/>
  <c r="X19"/>
  <c r="M20"/>
  <c r="Q20"/>
  <c r="V20"/>
  <c r="K21"/>
  <c r="O21"/>
  <c r="S21"/>
  <c r="X21"/>
  <c r="M22"/>
  <c r="Q22"/>
  <c r="V22"/>
  <c r="K23"/>
  <c r="O23"/>
  <c r="S23"/>
  <c r="X23"/>
  <c r="M24"/>
  <c r="Q24"/>
  <c r="V24"/>
  <c r="Q565"/>
  <c r="Q563"/>
  <c r="Q561"/>
  <c r="Q558"/>
  <c r="Q556"/>
  <c r="Q554"/>
  <c r="Q552"/>
  <c r="Q550"/>
  <c r="Q548"/>
  <c r="Q546"/>
  <c r="Q544"/>
  <c r="Q542"/>
  <c r="Q541" s="1"/>
  <c r="Q539"/>
  <c r="Q537"/>
  <c r="Q535"/>
  <c r="Q533"/>
  <c r="Q531"/>
  <c r="Q529"/>
  <c r="Q525"/>
  <c r="Q523"/>
  <c r="Q521"/>
  <c r="Q519"/>
  <c r="Q517"/>
  <c r="Q515"/>
  <c r="Q513"/>
  <c r="Q511"/>
  <c r="Q508"/>
  <c r="Q506"/>
  <c r="Q504"/>
  <c r="Q502"/>
  <c r="Q498"/>
  <c r="Q496"/>
  <c r="Q494"/>
  <c r="Q492"/>
  <c r="Q490"/>
  <c r="Q487"/>
  <c r="Q484"/>
  <c r="Q482"/>
  <c r="Q480"/>
  <c r="Q478"/>
  <c r="Q476"/>
  <c r="Q474"/>
  <c r="Q472"/>
  <c r="Q470"/>
  <c r="N14"/>
  <c r="W14"/>
  <c r="P16"/>
  <c r="Y16"/>
  <c r="R17"/>
  <c r="L18"/>
  <c r="U18"/>
  <c r="N19"/>
  <c r="W19"/>
  <c r="P20"/>
  <c r="Y20"/>
  <c r="R21"/>
  <c r="L22"/>
  <c r="U22"/>
  <c r="N23"/>
  <c r="W23"/>
  <c r="P24"/>
  <c r="Y24"/>
  <c r="P562"/>
  <c r="P557"/>
  <c r="P553"/>
  <c r="P549"/>
  <c r="P545"/>
  <c r="P540"/>
  <c r="P536"/>
  <c r="P532"/>
  <c r="P528"/>
  <c r="P522"/>
  <c r="P518"/>
  <c r="P514"/>
  <c r="P510"/>
  <c r="P505"/>
  <c r="P501"/>
  <c r="P495"/>
  <c r="P491"/>
  <c r="P486"/>
  <c r="P481"/>
  <c r="P477"/>
  <c r="P473"/>
  <c r="Q469"/>
  <c r="Q466"/>
  <c r="Q464"/>
  <c r="Q462"/>
  <c r="Q460"/>
  <c r="Q457"/>
  <c r="Q455"/>
  <c r="Q453"/>
  <c r="Q451"/>
  <c r="Q449"/>
  <c r="Q447"/>
  <c r="Q445"/>
  <c r="Q443"/>
  <c r="Q441"/>
  <c r="Q439"/>
  <c r="Q437"/>
  <c r="Q435"/>
  <c r="Q433"/>
  <c r="Q431"/>
  <c r="Q429"/>
  <c r="Q427"/>
  <c r="Q425"/>
  <c r="Q423"/>
  <c r="Q421"/>
  <c r="Q419"/>
  <c r="Q417"/>
  <c r="Q415"/>
  <c r="Q413"/>
  <c r="Q411"/>
  <c r="Q409"/>
  <c r="Q407"/>
  <c r="Q405"/>
  <c r="Q403"/>
  <c r="Q401"/>
  <c r="Q399"/>
  <c r="Q395"/>
  <c r="Q393"/>
  <c r="Q391"/>
  <c r="Q388"/>
  <c r="Q386"/>
  <c r="Q384"/>
  <c r="Q381"/>
  <c r="Q379"/>
  <c r="Q377"/>
  <c r="Q375"/>
  <c r="Q373"/>
  <c r="Q371"/>
  <c r="Q369"/>
  <c r="Q367"/>
  <c r="Q365"/>
  <c r="Q363"/>
  <c r="Q361"/>
  <c r="Q359"/>
  <c r="Q357"/>
  <c r="Q355"/>
  <c r="Q353"/>
  <c r="Q351"/>
  <c r="Q349"/>
  <c r="Q347"/>
  <c r="Q344"/>
  <c r="Q342"/>
  <c r="Q340"/>
  <c r="Q338"/>
  <c r="Q336"/>
  <c r="Q334"/>
  <c r="Q332"/>
  <c r="Q330"/>
  <c r="Q326"/>
  <c r="Q324"/>
  <c r="Q321"/>
  <c r="Q319"/>
  <c r="Q317"/>
  <c r="Q314"/>
  <c r="Q311"/>
  <c r="Q309"/>
  <c r="Q307"/>
  <c r="Q305"/>
  <c r="Q303"/>
  <c r="Q301"/>
  <c r="Q299"/>
  <c r="Q297"/>
  <c r="Q295"/>
  <c r="Q293"/>
  <c r="Q291"/>
  <c r="Q289"/>
  <c r="Q287"/>
  <c r="Q285"/>
  <c r="Q283"/>
  <c r="Q281"/>
  <c r="Q279"/>
  <c r="Q277"/>
  <c r="Q275"/>
  <c r="Q273"/>
  <c r="Q271"/>
  <c r="Q269"/>
  <c r="Q266"/>
  <c r="Q264"/>
  <c r="Q262"/>
  <c r="Q259"/>
  <c r="Q257"/>
  <c r="Q255"/>
  <c r="Q253"/>
  <c r="Q251"/>
  <c r="Q249"/>
  <c r="Q246"/>
  <c r="Q244"/>
  <c r="Q241"/>
  <c r="Q239"/>
  <c r="Q237"/>
  <c r="Q234"/>
  <c r="Q232"/>
  <c r="Q230"/>
  <c r="Q228"/>
  <c r="Q226"/>
  <c r="Q221"/>
  <c r="Q219"/>
  <c r="R14"/>
  <c r="L16"/>
  <c r="U16"/>
  <c r="N17"/>
  <c r="W17"/>
  <c r="P18"/>
  <c r="Y18"/>
  <c r="R19"/>
  <c r="L20"/>
  <c r="U20"/>
  <c r="N21"/>
  <c r="W21"/>
  <c r="P22"/>
  <c r="Y22"/>
  <c r="R23"/>
  <c r="L24"/>
  <c r="U24"/>
  <c r="P564"/>
  <c r="P559"/>
  <c r="P555"/>
  <c r="P551"/>
  <c r="P547"/>
  <c r="P543"/>
  <c r="P538"/>
  <c r="P534"/>
  <c r="P530"/>
  <c r="P524"/>
  <c r="P520"/>
  <c r="P516"/>
  <c r="P512"/>
  <c r="P507"/>
  <c r="P503"/>
  <c r="P497"/>
  <c r="P493"/>
  <c r="P488"/>
  <c r="P483"/>
  <c r="P479"/>
  <c r="P475"/>
  <c r="P471"/>
  <c r="Q468"/>
  <c r="Q465"/>
  <c r="Q463"/>
  <c r="Q461"/>
  <c r="Q458"/>
  <c r="Q456"/>
  <c r="Q454"/>
  <c r="Q452"/>
  <c r="Q450"/>
  <c r="Q448"/>
  <c r="Q446"/>
  <c r="Q444"/>
  <c r="Q442"/>
  <c r="Q440"/>
  <c r="Q438"/>
  <c r="Q436"/>
  <c r="Q434"/>
  <c r="Q432"/>
  <c r="Q430"/>
  <c r="Q428"/>
  <c r="Q426"/>
  <c r="Q424"/>
  <c r="Q422"/>
  <c r="Q420"/>
  <c r="Q418"/>
  <c r="Q416"/>
  <c r="Q414"/>
  <c r="Q412"/>
  <c r="Q410"/>
  <c r="Q408"/>
  <c r="Q406"/>
  <c r="Q404"/>
  <c r="Q402"/>
  <c r="Q400"/>
  <c r="Q396"/>
  <c r="Q394"/>
  <c r="Q392"/>
  <c r="Q390"/>
  <c r="Q387"/>
  <c r="Q385"/>
  <c r="Q382"/>
  <c r="Q380"/>
  <c r="Q378"/>
  <c r="Q376"/>
  <c r="Q374"/>
  <c r="Q372"/>
  <c r="Q370"/>
  <c r="Q368"/>
  <c r="Q366"/>
  <c r="Q364"/>
  <c r="Q362"/>
  <c r="Q360"/>
  <c r="Q358"/>
  <c r="Q356"/>
  <c r="Q354"/>
  <c r="Q352"/>
  <c r="Q350"/>
  <c r="Q348"/>
  <c r="Q346"/>
  <c r="Q343"/>
  <c r="Q341"/>
  <c r="Q339"/>
  <c r="Q337"/>
  <c r="Q335"/>
  <c r="Q333"/>
  <c r="Q331"/>
  <c r="Q329"/>
  <c r="Q325"/>
  <c r="Q323"/>
  <c r="Q320"/>
  <c r="Q318"/>
  <c r="Q316"/>
  <c r="Q313"/>
  <c r="Q310"/>
  <c r="Q308"/>
  <c r="Q306"/>
  <c r="Q304"/>
  <c r="Q302"/>
  <c r="Q300"/>
  <c r="Q298"/>
  <c r="Q296"/>
  <c r="Q294"/>
  <c r="Q292"/>
  <c r="Q290"/>
  <c r="Q288"/>
  <c r="Q286"/>
  <c r="Q284"/>
  <c r="Q282"/>
  <c r="Q280"/>
  <c r="Q278"/>
  <c r="Q276"/>
  <c r="Q274"/>
  <c r="Q272"/>
  <c r="Q270"/>
  <c r="Q268"/>
  <c r="Q265"/>
  <c r="Q263"/>
  <c r="Q261"/>
  <c r="Q258"/>
  <c r="Q256"/>
  <c r="Q254"/>
  <c r="Q252"/>
  <c r="Q250"/>
  <c r="Q247"/>
  <c r="Q245"/>
  <c r="Q242"/>
  <c r="Q240"/>
  <c r="Q238"/>
  <c r="Q236"/>
  <c r="Q233"/>
  <c r="Q231"/>
  <c r="Q229"/>
  <c r="Q227"/>
  <c r="Q224"/>
  <c r="Q220"/>
  <c r="Q218"/>
  <c r="Q216"/>
  <c r="Q213"/>
  <c r="Q211"/>
  <c r="Q209"/>
  <c r="Q206"/>
  <c r="Q204"/>
  <c r="Q202"/>
  <c r="Q200"/>
  <c r="Q197"/>
  <c r="Q195"/>
  <c r="Q193"/>
  <c r="Q189"/>
  <c r="K16"/>
  <c r="M17"/>
  <c r="O18"/>
  <c r="Q19"/>
  <c r="S20"/>
  <c r="V21"/>
  <c r="X22"/>
  <c r="K24"/>
  <c r="Q564"/>
  <c r="Q555"/>
  <c r="Q547"/>
  <c r="Q538"/>
  <c r="Q530"/>
  <c r="Q520"/>
  <c r="Q512"/>
  <c r="Q503"/>
  <c r="Q493"/>
  <c r="Q483"/>
  <c r="Q475"/>
  <c r="P469"/>
  <c r="P464"/>
  <c r="P460"/>
  <c r="P455"/>
  <c r="P451"/>
  <c r="P447"/>
  <c r="P443"/>
  <c r="P439"/>
  <c r="P435"/>
  <c r="P431"/>
  <c r="P427"/>
  <c r="P423"/>
  <c r="P419"/>
  <c r="P415"/>
  <c r="P411"/>
  <c r="P407"/>
  <c r="P403"/>
  <c r="P399"/>
  <c r="P393"/>
  <c r="P388"/>
  <c r="P384"/>
  <c r="P379"/>
  <c r="P375"/>
  <c r="P371"/>
  <c r="P367"/>
  <c r="P363"/>
  <c r="P359"/>
  <c r="P355"/>
  <c r="P351"/>
  <c r="P347"/>
  <c r="P342"/>
  <c r="P338"/>
  <c r="P334"/>
  <c r="P330"/>
  <c r="P324"/>
  <c r="P319"/>
  <c r="P314"/>
  <c r="P309"/>
  <c r="P305"/>
  <c r="P301"/>
  <c r="P297"/>
  <c r="P293"/>
  <c r="P289"/>
  <c r="P285"/>
  <c r="P281"/>
  <c r="P277"/>
  <c r="P273"/>
  <c r="P269"/>
  <c r="P264"/>
  <c r="P259"/>
  <c r="P255"/>
  <c r="P251"/>
  <c r="P246"/>
  <c r="P241"/>
  <c r="P237"/>
  <c r="P232"/>
  <c r="P228"/>
  <c r="P221"/>
  <c r="Q217"/>
  <c r="P215"/>
  <c r="P211"/>
  <c r="Q208"/>
  <c r="P205"/>
  <c r="P202"/>
  <c r="Q198"/>
  <c r="P196"/>
  <c r="P193"/>
  <c r="Q188"/>
  <c r="Q186"/>
  <c r="Q184"/>
  <c r="Q182"/>
  <c r="Q180"/>
  <c r="Q178"/>
  <c r="Q176"/>
  <c r="Q174"/>
  <c r="Q172"/>
  <c r="Q169"/>
  <c r="Q167"/>
  <c r="Q165"/>
  <c r="Q161"/>
  <c r="Q159"/>
  <c r="Q157"/>
  <c r="Q155"/>
  <c r="Q153"/>
  <c r="Q151"/>
  <c r="Q148"/>
  <c r="Q146"/>
  <c r="Q144"/>
  <c r="Q142"/>
  <c r="Q140"/>
  <c r="Q138"/>
  <c r="Q136"/>
  <c r="Q134"/>
  <c r="Q131"/>
  <c r="Q129"/>
  <c r="Q127"/>
  <c r="Q125"/>
  <c r="Q123"/>
  <c r="Q121"/>
  <c r="Q119"/>
  <c r="Q116"/>
  <c r="Q114"/>
  <c r="Q112"/>
  <c r="Q110"/>
  <c r="Q108"/>
  <c r="Q104"/>
  <c r="Q102"/>
  <c r="Q100"/>
  <c r="Q98"/>
  <c r="Q95"/>
  <c r="Q93"/>
  <c r="Q91"/>
  <c r="Q88"/>
  <c r="Q86"/>
  <c r="Q84"/>
  <c r="Q81"/>
  <c r="Q79"/>
  <c r="Q77"/>
  <c r="Q75"/>
  <c r="Q73"/>
  <c r="Q71"/>
  <c r="Q69"/>
  <c r="Q67"/>
  <c r="Q65"/>
  <c r="Q62"/>
  <c r="Q60"/>
  <c r="Q58"/>
  <c r="Q56"/>
  <c r="Q54"/>
  <c r="Q52"/>
  <c r="Q50"/>
  <c r="Q48"/>
  <c r="Q45"/>
  <c r="Q43"/>
  <c r="Q41"/>
  <c r="Q39"/>
  <c r="Q37"/>
  <c r="Q35"/>
  <c r="Q33"/>
  <c r="Q31"/>
  <c r="Q27"/>
  <c r="Q25"/>
  <c r="W563"/>
  <c r="W558"/>
  <c r="W554"/>
  <c r="W550"/>
  <c r="W546"/>
  <c r="W542"/>
  <c r="W541" s="1"/>
  <c r="W537"/>
  <c r="Q14"/>
  <c r="S16"/>
  <c r="V17"/>
  <c r="X18"/>
  <c r="K20"/>
  <c r="M21"/>
  <c r="O22"/>
  <c r="Q23"/>
  <c r="S24"/>
  <c r="Q559"/>
  <c r="Q551"/>
  <c r="Q543"/>
  <c r="Q534"/>
  <c r="Q524"/>
  <c r="Q516"/>
  <c r="Q507"/>
  <c r="Q497"/>
  <c r="Q488"/>
  <c r="Q479"/>
  <c r="Q471"/>
  <c r="P466"/>
  <c r="P462"/>
  <c r="P457"/>
  <c r="P453"/>
  <c r="P449"/>
  <c r="P445"/>
  <c r="P441"/>
  <c r="P437"/>
  <c r="P433"/>
  <c r="P429"/>
  <c r="P425"/>
  <c r="P421"/>
  <c r="P417"/>
  <c r="P413"/>
  <c r="P409"/>
  <c r="P405"/>
  <c r="P401"/>
  <c r="P395"/>
  <c r="P391"/>
  <c r="P386"/>
  <c r="P381"/>
  <c r="P377"/>
  <c r="P373"/>
  <c r="P369"/>
  <c r="P365"/>
  <c r="P361"/>
  <c r="P357"/>
  <c r="P353"/>
  <c r="P349"/>
  <c r="P344"/>
  <c r="P340"/>
  <c r="P336"/>
  <c r="P332"/>
  <c r="P326"/>
  <c r="P321"/>
  <c r="P317"/>
  <c r="P311"/>
  <c r="P307"/>
  <c r="P303"/>
  <c r="P299"/>
  <c r="P295"/>
  <c r="P291"/>
  <c r="P287"/>
  <c r="P283"/>
  <c r="P279"/>
  <c r="P275"/>
  <c r="P271"/>
  <c r="P266"/>
  <c r="P262"/>
  <c r="P257"/>
  <c r="P253"/>
  <c r="P249"/>
  <c r="P244"/>
  <c r="P239"/>
  <c r="P234"/>
  <c r="P230"/>
  <c r="P226"/>
  <c r="P219"/>
  <c r="P216"/>
  <c r="Q212"/>
  <c r="P210"/>
  <c r="P206"/>
  <c r="Q203"/>
  <c r="P201"/>
  <c r="P197"/>
  <c r="Q194"/>
  <c r="P192"/>
  <c r="Q187"/>
  <c r="Q185"/>
  <c r="Q183"/>
  <c r="Q181"/>
  <c r="Q179"/>
  <c r="Q177"/>
  <c r="Q175"/>
  <c r="Q173"/>
  <c r="Q170"/>
  <c r="Q168"/>
  <c r="Q166"/>
  <c r="Q163"/>
  <c r="Q160"/>
  <c r="Q158"/>
  <c r="Q156"/>
  <c r="Q154"/>
  <c r="Q152"/>
  <c r="Q150"/>
  <c r="Q147"/>
  <c r="Q145"/>
  <c r="Q143"/>
  <c r="Q141"/>
  <c r="Q139"/>
  <c r="Q137"/>
  <c r="Q135"/>
  <c r="Q132"/>
  <c r="Q130"/>
  <c r="Q128"/>
  <c r="Q126"/>
  <c r="Q124"/>
  <c r="Q122"/>
  <c r="Q120"/>
  <c r="Q117"/>
  <c r="Q115"/>
  <c r="Q113"/>
  <c r="Q111"/>
  <c r="Q109"/>
  <c r="Q105"/>
  <c r="Q103"/>
  <c r="Q101"/>
  <c r="Q99"/>
  <c r="Q97"/>
  <c r="Q94"/>
  <c r="Q92"/>
  <c r="Q90"/>
  <c r="Q87"/>
  <c r="Q85"/>
  <c r="Q82"/>
  <c r="Q80"/>
  <c r="Q78"/>
  <c r="Q76"/>
  <c r="Q74"/>
  <c r="Q72"/>
  <c r="Q70"/>
  <c r="Q68"/>
  <c r="Q66"/>
  <c r="Q63"/>
  <c r="Q61"/>
  <c r="Q59"/>
  <c r="Q57"/>
  <c r="Q55"/>
  <c r="Q53"/>
  <c r="Q51"/>
  <c r="Q49"/>
  <c r="Q46"/>
  <c r="Q44"/>
  <c r="Q42"/>
  <c r="Q40"/>
  <c r="Q38"/>
  <c r="Q36"/>
  <c r="Q34"/>
  <c r="Q32"/>
  <c r="Q30"/>
  <c r="Q26"/>
  <c r="W565"/>
  <c r="W561"/>
  <c r="W556"/>
  <c r="W552"/>
  <c r="W548"/>
  <c r="W544"/>
  <c r="W539"/>
  <c r="W535"/>
  <c r="W531"/>
  <c r="W525"/>
  <c r="W521"/>
  <c r="W517"/>
  <c r="W513"/>
  <c r="W508"/>
  <c r="W504"/>
  <c r="W498"/>
  <c r="W494"/>
  <c r="W490"/>
  <c r="W484"/>
  <c r="W480"/>
  <c r="W476"/>
  <c r="W472"/>
  <c r="W468"/>
  <c r="W463"/>
  <c r="W458"/>
  <c r="W454"/>
  <c r="W450"/>
  <c r="W446"/>
  <c r="W442"/>
  <c r="W438"/>
  <c r="W434"/>
  <c r="W430"/>
  <c r="W426"/>
  <c r="W422"/>
  <c r="W418"/>
  <c r="W414"/>
  <c r="W410"/>
  <c r="W406"/>
  <c r="W402"/>
  <c r="W396"/>
  <c r="W392"/>
  <c r="W387"/>
  <c r="W382"/>
  <c r="W378"/>
  <c r="W374"/>
  <c r="W370"/>
  <c r="W366"/>
  <c r="W362"/>
  <c r="W358"/>
  <c r="W354"/>
  <c r="W350"/>
  <c r="W346"/>
  <c r="W341"/>
  <c r="W337"/>
  <c r="W333"/>
  <c r="W329"/>
  <c r="W323"/>
  <c r="W318"/>
  <c r="W313"/>
  <c r="W308"/>
  <c r="W304"/>
  <c r="W300"/>
  <c r="W296"/>
  <c r="W292"/>
  <c r="W288"/>
  <c r="W284"/>
  <c r="W280"/>
  <c r="W276"/>
  <c r="W272"/>
  <c r="W268"/>
  <c r="W263"/>
  <c r="W258"/>
  <c r="W254"/>
  <c r="W250"/>
  <c r="W245"/>
  <c r="W240"/>
  <c r="W236"/>
  <c r="W231"/>
  <c r="W227"/>
  <c r="W220"/>
  <c r="W216"/>
  <c r="W211"/>
  <c r="W206"/>
  <c r="W202"/>
  <c r="W197"/>
  <c r="W193"/>
  <c r="W187"/>
  <c r="W183"/>
  <c r="W179"/>
  <c r="W175"/>
  <c r="W170"/>
  <c r="W166"/>
  <c r="W160"/>
  <c r="W156"/>
  <c r="W152"/>
  <c r="W147"/>
  <c r="W143"/>
  <c r="W139"/>
  <c r="W135"/>
  <c r="W130"/>
  <c r="W126"/>
  <c r="W122"/>
  <c r="W117"/>
  <c r="W113"/>
  <c r="W109"/>
  <c r="W103"/>
  <c r="W99"/>
  <c r="W94"/>
  <c r="W90"/>
  <c r="W85"/>
  <c r="W80"/>
  <c r="W76"/>
  <c r="W72"/>
  <c r="W68"/>
  <c r="W63"/>
  <c r="O16"/>
  <c r="S18"/>
  <c r="X20"/>
  <c r="M23"/>
  <c r="Q562"/>
  <c r="Q545"/>
  <c r="Q528"/>
  <c r="Q510"/>
  <c r="Q491"/>
  <c r="Q473"/>
  <c r="P463"/>
  <c r="P454"/>
  <c r="P446"/>
  <c r="P438"/>
  <c r="P430"/>
  <c r="P422"/>
  <c r="P414"/>
  <c r="P406"/>
  <c r="P396"/>
  <c r="P387"/>
  <c r="X16"/>
  <c r="M19"/>
  <c r="Q21"/>
  <c r="V23"/>
  <c r="Q557"/>
  <c r="Q540"/>
  <c r="Q522"/>
  <c r="Q505"/>
  <c r="Q486"/>
  <c r="P470"/>
  <c r="P461"/>
  <c r="P452"/>
  <c r="P444"/>
  <c r="P436"/>
  <c r="P428"/>
  <c r="P420"/>
  <c r="P412"/>
  <c r="P404"/>
  <c r="P394"/>
  <c r="P385"/>
  <c r="P376"/>
  <c r="P368"/>
  <c r="P360"/>
  <c r="P352"/>
  <c r="P343"/>
  <c r="P335"/>
  <c r="P325"/>
  <c r="P316"/>
  <c r="P306"/>
  <c r="P298"/>
  <c r="P290"/>
  <c r="P282"/>
  <c r="P274"/>
  <c r="P265"/>
  <c r="P256"/>
  <c r="P247"/>
  <c r="P238"/>
  <c r="P229"/>
  <c r="P218"/>
  <c r="P212"/>
  <c r="Q205"/>
  <c r="P200"/>
  <c r="P194"/>
  <c r="P187"/>
  <c r="P183"/>
  <c r="P179"/>
  <c r="P175"/>
  <c r="P170"/>
  <c r="P166"/>
  <c r="P160"/>
  <c r="P156"/>
  <c r="P152"/>
  <c r="P147"/>
  <c r="P143"/>
  <c r="P139"/>
  <c r="P135"/>
  <c r="P130"/>
  <c r="P126"/>
  <c r="P122"/>
  <c r="P117"/>
  <c r="P113"/>
  <c r="P109"/>
  <c r="P103"/>
  <c r="P99"/>
  <c r="P94"/>
  <c r="P90"/>
  <c r="P85"/>
  <c r="P80"/>
  <c r="P76"/>
  <c r="P72"/>
  <c r="P68"/>
  <c r="P63"/>
  <c r="P59"/>
  <c r="P55"/>
  <c r="P51"/>
  <c r="P46"/>
  <c r="P42"/>
  <c r="P38"/>
  <c r="P34"/>
  <c r="P30"/>
  <c r="W564"/>
  <c r="W555"/>
  <c r="W547"/>
  <c r="W538"/>
  <c r="M14"/>
  <c r="Q17"/>
  <c r="V19"/>
  <c r="K22"/>
  <c r="O24"/>
  <c r="Q553"/>
  <c r="Q536"/>
  <c r="Q518"/>
  <c r="Q501"/>
  <c r="Q481"/>
  <c r="P468"/>
  <c r="P458"/>
  <c r="P450"/>
  <c r="P442"/>
  <c r="P434"/>
  <c r="P426"/>
  <c r="P418"/>
  <c r="P410"/>
  <c r="P402"/>
  <c r="P392"/>
  <c r="P382"/>
  <c r="P374"/>
  <c r="P366"/>
  <c r="P358"/>
  <c r="P350"/>
  <c r="P341"/>
  <c r="P333"/>
  <c r="P323"/>
  <c r="P313"/>
  <c r="P304"/>
  <c r="P296"/>
  <c r="P288"/>
  <c r="P280"/>
  <c r="P272"/>
  <c r="P263"/>
  <c r="P254"/>
  <c r="P245"/>
  <c r="P236"/>
  <c r="P227"/>
  <c r="P217"/>
  <c r="Q210"/>
  <c r="P204"/>
  <c r="P198"/>
  <c r="Q192"/>
  <c r="P186"/>
  <c r="P182"/>
  <c r="P178"/>
  <c r="P174"/>
  <c r="P169"/>
  <c r="P165"/>
  <c r="P159"/>
  <c r="P155"/>
  <c r="P151"/>
  <c r="P146"/>
  <c r="P142"/>
  <c r="P138"/>
  <c r="P134"/>
  <c r="P129"/>
  <c r="P125"/>
  <c r="P121"/>
  <c r="P116"/>
  <c r="P112"/>
  <c r="P108"/>
  <c r="P102"/>
  <c r="P98"/>
  <c r="P93"/>
  <c r="P88"/>
  <c r="P84"/>
  <c r="P79"/>
  <c r="P75"/>
  <c r="P71"/>
  <c r="P67"/>
  <c r="P62"/>
  <c r="P58"/>
  <c r="P54"/>
  <c r="P50"/>
  <c r="P45"/>
  <c r="P41"/>
  <c r="P37"/>
  <c r="P33"/>
  <c r="P27"/>
  <c r="W562"/>
  <c r="W553"/>
  <c r="W545"/>
  <c r="W536"/>
  <c r="W530"/>
  <c r="W523"/>
  <c r="W518"/>
  <c r="W512"/>
  <c r="W506"/>
  <c r="W501"/>
  <c r="W493"/>
  <c r="W487"/>
  <c r="W481"/>
  <c r="W475"/>
  <c r="W470"/>
  <c r="W464"/>
  <c r="W457"/>
  <c r="W452"/>
  <c r="W447"/>
  <c r="W441"/>
  <c r="W436"/>
  <c r="W431"/>
  <c r="W425"/>
  <c r="W420"/>
  <c r="W415"/>
  <c r="W409"/>
  <c r="W404"/>
  <c r="W399"/>
  <c r="W391"/>
  <c r="W385"/>
  <c r="W379"/>
  <c r="W373"/>
  <c r="W368"/>
  <c r="W363"/>
  <c r="W357"/>
  <c r="W352"/>
  <c r="W347"/>
  <c r="W340"/>
  <c r="W335"/>
  <c r="W330"/>
  <c r="W321"/>
  <c r="W316"/>
  <c r="W309"/>
  <c r="W303"/>
  <c r="W298"/>
  <c r="W293"/>
  <c r="W287"/>
  <c r="W282"/>
  <c r="W277"/>
  <c r="W271"/>
  <c r="W265"/>
  <c r="W259"/>
  <c r="W253"/>
  <c r="W247"/>
  <c r="W241"/>
  <c r="W234"/>
  <c r="W229"/>
  <c r="W221"/>
  <c r="W215"/>
  <c r="W209"/>
  <c r="W203"/>
  <c r="W196"/>
  <c r="W189"/>
  <c r="W184"/>
  <c r="W178"/>
  <c r="W173"/>
  <c r="W167"/>
  <c r="W159"/>
  <c r="W154"/>
  <c r="W148"/>
  <c r="W142"/>
  <c r="W137"/>
  <c r="W131"/>
  <c r="W125"/>
  <c r="W120"/>
  <c r="W114"/>
  <c r="W108"/>
  <c r="W101"/>
  <c r="W95"/>
  <c r="W88"/>
  <c r="W82"/>
  <c r="W77"/>
  <c r="K18"/>
  <c r="Q549"/>
  <c r="Q477"/>
  <c r="P440"/>
  <c r="P408"/>
  <c r="P378"/>
  <c r="P362"/>
  <c r="P346"/>
  <c r="P329"/>
  <c r="P308"/>
  <c r="P292"/>
  <c r="P276"/>
  <c r="P258"/>
  <c r="P240"/>
  <c r="P220"/>
  <c r="P208"/>
  <c r="P195"/>
  <c r="P184"/>
  <c r="P176"/>
  <c r="P167"/>
  <c r="P157"/>
  <c r="P148"/>
  <c r="P140"/>
  <c r="P131"/>
  <c r="P123"/>
  <c r="P114"/>
  <c r="P104"/>
  <c r="P95"/>
  <c r="P86"/>
  <c r="P77"/>
  <c r="P69"/>
  <c r="P60"/>
  <c r="P52"/>
  <c r="P43"/>
  <c r="P35"/>
  <c r="P25"/>
  <c r="W549"/>
  <c r="W533"/>
  <c r="W524"/>
  <c r="W516"/>
  <c r="W510"/>
  <c r="W502"/>
  <c r="W492"/>
  <c r="W483"/>
  <c r="W477"/>
  <c r="W469"/>
  <c r="W461"/>
  <c r="W453"/>
  <c r="W445"/>
  <c r="W439"/>
  <c r="W432"/>
  <c r="W424"/>
  <c r="W417"/>
  <c r="W411"/>
  <c r="W403"/>
  <c r="W394"/>
  <c r="W386"/>
  <c r="W377"/>
  <c r="W371"/>
  <c r="W364"/>
  <c r="W356"/>
  <c r="W349"/>
  <c r="W342"/>
  <c r="W334"/>
  <c r="W325"/>
  <c r="W317"/>
  <c r="W307"/>
  <c r="W301"/>
  <c r="W294"/>
  <c r="W286"/>
  <c r="W279"/>
  <c r="W273"/>
  <c r="W264"/>
  <c r="W256"/>
  <c r="W249"/>
  <c r="W239"/>
  <c r="W232"/>
  <c r="W224"/>
  <c r="W213"/>
  <c r="W205"/>
  <c r="W198"/>
  <c r="W188"/>
  <c r="W181"/>
  <c r="W174"/>
  <c r="W165"/>
  <c r="W157"/>
  <c r="W150"/>
  <c r="W141"/>
  <c r="W134"/>
  <c r="W127"/>
  <c r="W119"/>
  <c r="W111"/>
  <c r="W102"/>
  <c r="W93"/>
  <c r="W86"/>
  <c r="W78"/>
  <c r="W71"/>
  <c r="W66"/>
  <c r="W60"/>
  <c r="W56"/>
  <c r="W52"/>
  <c r="W48"/>
  <c r="W43"/>
  <c r="W35"/>
  <c r="O20"/>
  <c r="Q532"/>
  <c r="P465"/>
  <c r="P432"/>
  <c r="P400"/>
  <c r="P372"/>
  <c r="P356"/>
  <c r="P339"/>
  <c r="P320"/>
  <c r="P302"/>
  <c r="P286"/>
  <c r="P270"/>
  <c r="P252"/>
  <c r="P233"/>
  <c r="Q215"/>
  <c r="P203"/>
  <c r="P189"/>
  <c r="P181"/>
  <c r="P173"/>
  <c r="P163"/>
  <c r="P154"/>
  <c r="P145"/>
  <c r="P137"/>
  <c r="P128"/>
  <c r="P120"/>
  <c r="P111"/>
  <c r="P101"/>
  <c r="P92"/>
  <c r="P82"/>
  <c r="P74"/>
  <c r="P66"/>
  <c r="P57"/>
  <c r="P49"/>
  <c r="P40"/>
  <c r="P32"/>
  <c r="W559"/>
  <c r="W543"/>
  <c r="W532"/>
  <c r="W522"/>
  <c r="W515"/>
  <c r="W507"/>
  <c r="W497"/>
  <c r="W491"/>
  <c r="W482"/>
  <c r="W474"/>
  <c r="W466"/>
  <c r="W460"/>
  <c r="W451"/>
  <c r="W444"/>
  <c r="W437"/>
  <c r="W429"/>
  <c r="W423"/>
  <c r="W416"/>
  <c r="W408"/>
  <c r="W401"/>
  <c r="W393"/>
  <c r="W384"/>
  <c r="W376"/>
  <c r="W369"/>
  <c r="W361"/>
  <c r="W355"/>
  <c r="W348"/>
  <c r="W339"/>
  <c r="W332"/>
  <c r="W324"/>
  <c r="W314"/>
  <c r="W306"/>
  <c r="W299"/>
  <c r="W291"/>
  <c r="W285"/>
  <c r="W278"/>
  <c r="W270"/>
  <c r="W262"/>
  <c r="W255"/>
  <c r="W246"/>
  <c r="W238"/>
  <c r="W230"/>
  <c r="W219"/>
  <c r="W212"/>
  <c r="W204"/>
  <c r="W195"/>
  <c r="W186"/>
  <c r="W180"/>
  <c r="W172"/>
  <c r="W163"/>
  <c r="W155"/>
  <c r="W146"/>
  <c r="W140"/>
  <c r="W132"/>
  <c r="W124"/>
  <c r="W116"/>
  <c r="W110"/>
  <c r="W100"/>
  <c r="W92"/>
  <c r="W84"/>
  <c r="W75"/>
  <c r="W70"/>
  <c r="W65"/>
  <c r="W59"/>
  <c r="W55"/>
  <c r="W51"/>
  <c r="W46"/>
  <c r="W42"/>
  <c r="W38"/>
  <c r="W34"/>
  <c r="W30"/>
  <c r="W57"/>
  <c r="W44"/>
  <c r="W32"/>
  <c r="W25"/>
  <c r="S22"/>
  <c r="Q514"/>
  <c r="P456"/>
  <c r="P424"/>
  <c r="P390"/>
  <c r="P370"/>
  <c r="P354"/>
  <c r="P337"/>
  <c r="P318"/>
  <c r="P300"/>
  <c r="P284"/>
  <c r="P268"/>
  <c r="P250"/>
  <c r="P231"/>
  <c r="P213"/>
  <c r="Q201"/>
  <c r="P188"/>
  <c r="P180"/>
  <c r="P172"/>
  <c r="P161"/>
  <c r="P153"/>
  <c r="P144"/>
  <c r="P136"/>
  <c r="P127"/>
  <c r="P119"/>
  <c r="P110"/>
  <c r="P100"/>
  <c r="P91"/>
  <c r="P81"/>
  <c r="P73"/>
  <c r="P65"/>
  <c r="P56"/>
  <c r="P48"/>
  <c r="P39"/>
  <c r="P31"/>
  <c r="W557"/>
  <c r="W540"/>
  <c r="W529"/>
  <c r="W520"/>
  <c r="W514"/>
  <c r="W505"/>
  <c r="W496"/>
  <c r="W488"/>
  <c r="W479"/>
  <c r="W473"/>
  <c r="W465"/>
  <c r="W456"/>
  <c r="W449"/>
  <c r="W443"/>
  <c r="W435"/>
  <c r="W428"/>
  <c r="W421"/>
  <c r="W413"/>
  <c r="W407"/>
  <c r="W400"/>
  <c r="W390"/>
  <c r="W381"/>
  <c r="W375"/>
  <c r="W367"/>
  <c r="W360"/>
  <c r="W353"/>
  <c r="W344"/>
  <c r="W338"/>
  <c r="W331"/>
  <c r="W320"/>
  <c r="W311"/>
  <c r="W305"/>
  <c r="W297"/>
  <c r="W290"/>
  <c r="W283"/>
  <c r="W275"/>
  <c r="W269"/>
  <c r="W261"/>
  <c r="W252"/>
  <c r="W244"/>
  <c r="W237"/>
  <c r="W228"/>
  <c r="W218"/>
  <c r="W210"/>
  <c r="W201"/>
  <c r="W194"/>
  <c r="W185"/>
  <c r="W177"/>
  <c r="W169"/>
  <c r="W161"/>
  <c r="W153"/>
  <c r="W145"/>
  <c r="W138"/>
  <c r="W129"/>
  <c r="W123"/>
  <c r="W115"/>
  <c r="W105"/>
  <c r="W98"/>
  <c r="W91"/>
  <c r="W81"/>
  <c r="W74"/>
  <c r="W69"/>
  <c r="W62"/>
  <c r="W58"/>
  <c r="W54"/>
  <c r="W50"/>
  <c r="W45"/>
  <c r="W41"/>
  <c r="W37"/>
  <c r="W33"/>
  <c r="W27"/>
  <c r="V14"/>
  <c r="X24"/>
  <c r="Q495"/>
  <c r="P448"/>
  <c r="P416"/>
  <c r="P380"/>
  <c r="P364"/>
  <c r="P348"/>
  <c r="P331"/>
  <c r="P310"/>
  <c r="P294"/>
  <c r="P278"/>
  <c r="P261"/>
  <c r="P242"/>
  <c r="P224"/>
  <c r="P209"/>
  <c r="Q196"/>
  <c r="P185"/>
  <c r="P177"/>
  <c r="P168"/>
  <c r="P158"/>
  <c r="P150"/>
  <c r="P141"/>
  <c r="P132"/>
  <c r="P124"/>
  <c r="P115"/>
  <c r="P105"/>
  <c r="P97"/>
  <c r="P87"/>
  <c r="P78"/>
  <c r="P70"/>
  <c r="P61"/>
  <c r="P53"/>
  <c r="P44"/>
  <c r="P36"/>
  <c r="P26"/>
  <c r="W551"/>
  <c r="W534"/>
  <c r="W528"/>
  <c r="W519"/>
  <c r="W511"/>
  <c r="W503"/>
  <c r="W495"/>
  <c r="W486"/>
  <c r="W478"/>
  <c r="W471"/>
  <c r="W462"/>
  <c r="W455"/>
  <c r="W448"/>
  <c r="W440"/>
  <c r="W433"/>
  <c r="W427"/>
  <c r="W419"/>
  <c r="W412"/>
  <c r="W405"/>
  <c r="W395"/>
  <c r="W388"/>
  <c r="W380"/>
  <c r="W372"/>
  <c r="W365"/>
  <c r="W359"/>
  <c r="W351"/>
  <c r="W343"/>
  <c r="W336"/>
  <c r="W326"/>
  <c r="W319"/>
  <c r="W310"/>
  <c r="W302"/>
  <c r="W295"/>
  <c r="W289"/>
  <c r="W281"/>
  <c r="W274"/>
  <c r="W266"/>
  <c r="W257"/>
  <c r="W251"/>
  <c r="W242"/>
  <c r="W233"/>
  <c r="W226"/>
  <c r="W217"/>
  <c r="W208"/>
  <c r="W200"/>
  <c r="W192"/>
  <c r="W182"/>
  <c r="W176"/>
  <c r="W168"/>
  <c r="W158"/>
  <c r="W151"/>
  <c r="W144"/>
  <c r="W136"/>
  <c r="W128"/>
  <c r="W121"/>
  <c r="W112"/>
  <c r="W104"/>
  <c r="W97"/>
  <c r="W87"/>
  <c r="W79"/>
  <c r="W73"/>
  <c r="W67"/>
  <c r="W61"/>
  <c r="W53"/>
  <c r="W49"/>
  <c r="W40"/>
  <c r="W36"/>
  <c r="W26"/>
  <c r="W39"/>
  <c r="W31"/>
  <c r="T162"/>
  <c r="T64"/>
  <c r="T15"/>
  <c r="O15"/>
  <c r="P15"/>
  <c r="V15"/>
  <c r="Q162"/>
  <c r="P29"/>
  <c r="P64"/>
  <c r="N15"/>
  <c r="S15"/>
  <c r="U15"/>
  <c r="P162"/>
  <c r="W29"/>
  <c r="W64"/>
  <c r="R15"/>
  <c r="X15"/>
  <c r="M15"/>
  <c r="W162"/>
  <c r="Q29"/>
  <c r="Q64"/>
  <c r="W15"/>
  <c r="L15"/>
  <c r="Q15"/>
  <c r="Y15"/>
  <c r="K15"/>
  <c r="P248"/>
  <c r="Q225"/>
  <c r="P171"/>
  <c r="P315"/>
  <c r="Q248"/>
  <c r="P225"/>
  <c r="Q171"/>
  <c r="Q315"/>
  <c r="T322"/>
  <c r="P322"/>
  <c r="Q322"/>
  <c r="W322"/>
  <c r="P28"/>
  <c r="W28"/>
  <c r="Q28"/>
  <c r="T171"/>
  <c r="W225"/>
  <c r="T248"/>
  <c r="T225"/>
  <c r="W315"/>
  <c r="T315"/>
  <c r="W248"/>
  <c r="W171"/>
  <c r="T366"/>
  <c r="M341"/>
  <c r="U341"/>
  <c r="L341"/>
  <c r="K341"/>
  <c r="Y341"/>
  <c r="O341"/>
  <c r="X341"/>
  <c r="N341"/>
  <c r="V341"/>
  <c r="S341"/>
  <c r="R341"/>
  <c r="V564"/>
  <c r="R563"/>
  <c r="M562"/>
  <c r="X559"/>
  <c r="S558"/>
  <c r="V556"/>
  <c r="R555"/>
  <c r="M554"/>
  <c r="O552"/>
  <c r="L551"/>
  <c r="U549"/>
  <c r="K548"/>
  <c r="Y546"/>
  <c r="N545"/>
  <c r="X543"/>
  <c r="S537"/>
  <c r="V535"/>
  <c r="U538"/>
  <c r="L540"/>
  <c r="O533"/>
  <c r="L532"/>
  <c r="O563"/>
  <c r="L562"/>
  <c r="V559"/>
  <c r="R558"/>
  <c r="M557"/>
  <c r="O555"/>
  <c r="L554"/>
  <c r="U552"/>
  <c r="K551"/>
  <c r="Y549"/>
  <c r="N548"/>
  <c r="X546"/>
  <c r="S545"/>
  <c r="V543"/>
  <c r="R537"/>
  <c r="M536"/>
  <c r="O538"/>
  <c r="M540"/>
  <c r="N533"/>
  <c r="X531"/>
  <c r="S530"/>
  <c r="M564"/>
  <c r="O562"/>
  <c r="U559"/>
  <c r="K558"/>
  <c r="Y556"/>
  <c r="N555"/>
  <c r="X553"/>
  <c r="S552"/>
  <c r="V550"/>
  <c r="R549"/>
  <c r="M548"/>
  <c r="O546"/>
  <c r="L545"/>
  <c r="U543"/>
  <c r="K537"/>
  <c r="Y535"/>
  <c r="R538"/>
  <c r="V539"/>
  <c r="S533"/>
  <c r="V531"/>
  <c r="R564"/>
  <c r="M563"/>
  <c r="N561"/>
  <c r="U558"/>
  <c r="K557"/>
  <c r="Y555"/>
  <c r="N554"/>
  <c r="X552"/>
  <c r="S551"/>
  <c r="V549"/>
  <c r="R548"/>
  <c r="M547"/>
  <c r="O545"/>
  <c r="L544"/>
  <c r="U537"/>
  <c r="K536"/>
  <c r="M538"/>
  <c r="R539"/>
  <c r="V540"/>
  <c r="Y532"/>
  <c r="N531"/>
  <c r="R530"/>
  <c r="O534"/>
  <c r="L518"/>
  <c r="U516"/>
  <c r="K515"/>
  <c r="Y513"/>
  <c r="N512"/>
  <c r="U520"/>
  <c r="K522"/>
  <c r="Y519"/>
  <c r="N510"/>
  <c r="X523"/>
  <c r="S525"/>
  <c r="X505"/>
  <c r="N507"/>
  <c r="Y508"/>
  <c r="O503"/>
  <c r="L502"/>
  <c r="S529"/>
  <c r="X534"/>
  <c r="X517"/>
  <c r="S516"/>
  <c r="V514"/>
  <c r="R513"/>
  <c r="M512"/>
  <c r="S520"/>
  <c r="V521"/>
  <c r="R519"/>
  <c r="M510"/>
  <c r="O523"/>
  <c r="L525"/>
  <c r="L506"/>
  <c r="O507"/>
  <c r="Y504"/>
  <c r="N503"/>
  <c r="U491"/>
  <c r="K494"/>
  <c r="S531"/>
  <c r="R529"/>
  <c r="Y534"/>
  <c r="O517"/>
  <c r="L516"/>
  <c r="U514"/>
  <c r="K513"/>
  <c r="Y511"/>
  <c r="R520"/>
  <c r="M522"/>
  <c r="O519"/>
  <c r="L510"/>
  <c r="U523"/>
  <c r="K525"/>
  <c r="S506"/>
  <c r="X507"/>
  <c r="X504"/>
  <c r="S503"/>
  <c r="Y491"/>
  <c r="N494"/>
  <c r="X492"/>
  <c r="S490"/>
  <c r="O529"/>
  <c r="Y518"/>
  <c r="N517"/>
  <c r="X515"/>
  <c r="S514"/>
  <c r="V512"/>
  <c r="R511"/>
  <c r="K520"/>
  <c r="Y521"/>
  <c r="N519"/>
  <c r="X524"/>
  <c r="S523"/>
  <c r="K505"/>
  <c r="U506"/>
  <c r="L508"/>
  <c r="O504"/>
  <c r="L503"/>
  <c r="X491"/>
  <c r="S494"/>
  <c r="V492"/>
  <c r="R490"/>
  <c r="S492"/>
  <c r="V495"/>
  <c r="R497"/>
  <c r="K486"/>
  <c r="V477"/>
  <c r="R476"/>
  <c r="M475"/>
  <c r="O473"/>
  <c r="L472"/>
  <c r="U470"/>
  <c r="K481"/>
  <c r="Y479"/>
  <c r="N478"/>
  <c r="X482"/>
  <c r="S484"/>
  <c r="L468"/>
  <c r="X461"/>
  <c r="R494"/>
  <c r="M490"/>
  <c r="U495"/>
  <c r="K497"/>
  <c r="O487"/>
  <c r="V476"/>
  <c r="R475"/>
  <c r="M474"/>
  <c r="O472"/>
  <c r="L471"/>
  <c r="U481"/>
  <c r="K480"/>
  <c r="Y478"/>
  <c r="N483"/>
  <c r="X484"/>
  <c r="O468"/>
  <c r="V461"/>
  <c r="R460"/>
  <c r="M464"/>
  <c r="O465"/>
  <c r="L456"/>
  <c r="L494"/>
  <c r="U490"/>
  <c r="L496"/>
  <c r="U497"/>
  <c r="M486"/>
  <c r="S477"/>
  <c r="V475"/>
  <c r="R474"/>
  <c r="M473"/>
  <c r="O471"/>
  <c r="L470"/>
  <c r="U480"/>
  <c r="K479"/>
  <c r="Y483"/>
  <c r="N482"/>
  <c r="U468"/>
  <c r="M462"/>
  <c r="O460"/>
  <c r="L464"/>
  <c r="U465"/>
  <c r="K456"/>
  <c r="Y402"/>
  <c r="O490"/>
  <c r="X495"/>
  <c r="S497"/>
  <c r="L486"/>
  <c r="X477"/>
  <c r="S476"/>
  <c r="V474"/>
  <c r="R473"/>
  <c r="M472"/>
  <c r="O470"/>
  <c r="L481"/>
  <c r="U479"/>
  <c r="K478"/>
  <c r="Y482"/>
  <c r="N484"/>
  <c r="X462"/>
  <c r="S461"/>
  <c r="V464"/>
  <c r="R463"/>
  <c r="M465"/>
  <c r="O453"/>
  <c r="L402"/>
  <c r="M456"/>
  <c r="Y401"/>
  <c r="N400"/>
  <c r="X427"/>
  <c r="S426"/>
  <c r="V424"/>
  <c r="R423"/>
  <c r="M422"/>
  <c r="O420"/>
  <c r="L419"/>
  <c r="U417"/>
  <c r="K416"/>
  <c r="Y414"/>
  <c r="N413"/>
  <c r="X411"/>
  <c r="S410"/>
  <c r="V408"/>
  <c r="R407"/>
  <c r="M406"/>
  <c r="O404"/>
  <c r="L444"/>
  <c r="O463"/>
  <c r="X401"/>
  <c r="S400"/>
  <c r="V427"/>
  <c r="R426"/>
  <c r="M425"/>
  <c r="O423"/>
  <c r="L422"/>
  <c r="U420"/>
  <c r="K419"/>
  <c r="Y417"/>
  <c r="N416"/>
  <c r="X414"/>
  <c r="S413"/>
  <c r="V411"/>
  <c r="R410"/>
  <c r="M409"/>
  <c r="O407"/>
  <c r="L406"/>
  <c r="U404"/>
  <c r="Y456"/>
  <c r="K401"/>
  <c r="Y428"/>
  <c r="N427"/>
  <c r="X425"/>
  <c r="S424"/>
  <c r="V422"/>
  <c r="R421"/>
  <c r="M420"/>
  <c r="O418"/>
  <c r="L417"/>
  <c r="U415"/>
  <c r="K414"/>
  <c r="Y412"/>
  <c r="N411"/>
  <c r="X409"/>
  <c r="S408"/>
  <c r="U453"/>
  <c r="X428"/>
  <c r="L420"/>
  <c r="M415"/>
  <c r="K409"/>
  <c r="X405"/>
  <c r="Y444"/>
  <c r="V442"/>
  <c r="R441"/>
  <c r="M440"/>
  <c r="O438"/>
  <c r="L437"/>
  <c r="U435"/>
  <c r="K434"/>
  <c r="Y432"/>
  <c r="N431"/>
  <c r="X429"/>
  <c r="S452"/>
  <c r="V450"/>
  <c r="R449"/>
  <c r="M448"/>
  <c r="O446"/>
  <c r="L445"/>
  <c r="U454"/>
  <c r="K396"/>
  <c r="Y393"/>
  <c r="N392"/>
  <c r="U385"/>
  <c r="K386"/>
  <c r="M387"/>
  <c r="R388"/>
  <c r="K362"/>
  <c r="Y360"/>
  <c r="N359"/>
  <c r="X357"/>
  <c r="S356"/>
  <c r="V354"/>
  <c r="Y427"/>
  <c r="O564"/>
  <c r="L563"/>
  <c r="Y561"/>
  <c r="R559"/>
  <c r="M558"/>
  <c r="O556"/>
  <c r="L555"/>
  <c r="U553"/>
  <c r="K552"/>
  <c r="Y550"/>
  <c r="N549"/>
  <c r="X547"/>
  <c r="S546"/>
  <c r="V544"/>
  <c r="R543"/>
  <c r="M537"/>
  <c r="O535"/>
  <c r="M539"/>
  <c r="R540"/>
  <c r="K533"/>
  <c r="U564"/>
  <c r="K563"/>
  <c r="X561"/>
  <c r="O559"/>
  <c r="L558"/>
  <c r="U556"/>
  <c r="K555"/>
  <c r="Y553"/>
  <c r="N552"/>
  <c r="X550"/>
  <c r="S549"/>
  <c r="V547"/>
  <c r="R546"/>
  <c r="M545"/>
  <c r="O543"/>
  <c r="L537"/>
  <c r="U535"/>
  <c r="V538"/>
  <c r="S540"/>
  <c r="V532"/>
  <c r="R531"/>
  <c r="M530"/>
  <c r="U563"/>
  <c r="K562"/>
  <c r="N559"/>
  <c r="X557"/>
  <c r="S556"/>
  <c r="V554"/>
  <c r="R553"/>
  <c r="M552"/>
  <c r="O550"/>
  <c r="L549"/>
  <c r="U547"/>
  <c r="K546"/>
  <c r="Y544"/>
  <c r="N543"/>
  <c r="X536"/>
  <c r="S535"/>
  <c r="X538"/>
  <c r="N540"/>
  <c r="M533"/>
  <c r="O531"/>
  <c r="L564"/>
  <c r="U562"/>
  <c r="Y559"/>
  <c r="N558"/>
  <c r="X556"/>
  <c r="S555"/>
  <c r="V553"/>
  <c r="R552"/>
  <c r="M551"/>
  <c r="O549"/>
  <c r="L548"/>
  <c r="U546"/>
  <c r="K545"/>
  <c r="Y543"/>
  <c r="N537"/>
  <c r="X535"/>
  <c r="S538"/>
  <c r="X539"/>
  <c r="X533"/>
  <c r="S532"/>
  <c r="V530"/>
  <c r="U529"/>
  <c r="V534"/>
  <c r="Y517"/>
  <c r="N516"/>
  <c r="X514"/>
  <c r="S513"/>
  <c r="V511"/>
  <c r="N520"/>
  <c r="X521"/>
  <c r="S519"/>
  <c r="V524"/>
  <c r="R523"/>
  <c r="M525"/>
  <c r="K506"/>
  <c r="U507"/>
  <c r="U504"/>
  <c r="K503"/>
  <c r="Y531"/>
  <c r="M529"/>
  <c r="V518"/>
  <c r="R517"/>
  <c r="M516"/>
  <c r="O514"/>
  <c r="L513"/>
  <c r="U511"/>
  <c r="M520"/>
  <c r="O521"/>
  <c r="L519"/>
  <c r="U524"/>
  <c r="K523"/>
  <c r="M505"/>
  <c r="R506"/>
  <c r="V507"/>
  <c r="S504"/>
  <c r="V502"/>
  <c r="N491"/>
  <c r="X493"/>
  <c r="X530"/>
  <c r="L529"/>
  <c r="U518"/>
  <c r="K517"/>
  <c r="Y515"/>
  <c r="N514"/>
  <c r="X512"/>
  <c r="S511"/>
  <c r="L520"/>
  <c r="U521"/>
  <c r="K519"/>
  <c r="Y524"/>
  <c r="N523"/>
  <c r="N505"/>
  <c r="Y506"/>
  <c r="K508"/>
  <c r="R504"/>
  <c r="M503"/>
  <c r="S491"/>
  <c r="V493"/>
  <c r="R492"/>
  <c r="M531"/>
  <c r="K529"/>
  <c r="S518"/>
  <c r="V516"/>
  <c r="R515"/>
  <c r="M514"/>
  <c r="O512"/>
  <c r="L511"/>
  <c r="X522"/>
  <c r="S521"/>
  <c r="V510"/>
  <c r="R524"/>
  <c r="M523"/>
  <c r="O505"/>
  <c r="M507"/>
  <c r="R508"/>
  <c r="K504"/>
  <c r="Y502"/>
  <c r="R491"/>
  <c r="M494"/>
  <c r="O492"/>
  <c r="L490"/>
  <c r="N490"/>
  <c r="O495"/>
  <c r="L497"/>
  <c r="X487"/>
  <c r="O477"/>
  <c r="L476"/>
  <c r="U474"/>
  <c r="K473"/>
  <c r="Y471"/>
  <c r="N470"/>
  <c r="X480"/>
  <c r="S479"/>
  <c r="V483"/>
  <c r="R482"/>
  <c r="M484"/>
  <c r="V462"/>
  <c r="R461"/>
  <c r="Y493"/>
  <c r="Y496"/>
  <c r="N495"/>
  <c r="U486"/>
  <c r="K487"/>
  <c r="O476"/>
  <c r="L475"/>
  <c r="U473"/>
  <c r="K472"/>
  <c r="Y470"/>
  <c r="N481"/>
  <c r="X479"/>
  <c r="S478"/>
  <c r="V482"/>
  <c r="R484"/>
  <c r="K468"/>
  <c r="O461"/>
  <c r="L460"/>
  <c r="U463"/>
  <c r="K465"/>
  <c r="Y453"/>
  <c r="S493"/>
  <c r="K490"/>
  <c r="Y495"/>
  <c r="N497"/>
  <c r="U487"/>
  <c r="M477"/>
  <c r="O475"/>
  <c r="L474"/>
  <c r="U472"/>
  <c r="K471"/>
  <c r="Y481"/>
  <c r="N480"/>
  <c r="X478"/>
  <c r="S483"/>
  <c r="V484"/>
  <c r="N468"/>
  <c r="U461"/>
  <c r="K460"/>
  <c r="Y463"/>
  <c r="N465"/>
  <c r="X453"/>
  <c r="V491"/>
  <c r="V496"/>
  <c r="R495"/>
  <c r="M497"/>
  <c r="Y487"/>
  <c r="R477"/>
  <c r="M476"/>
  <c r="O474"/>
  <c r="L473"/>
  <c r="U471"/>
  <c r="K470"/>
  <c r="Y480"/>
  <c r="N479"/>
  <c r="X483"/>
  <c r="S482"/>
  <c r="Y468"/>
  <c r="R462"/>
  <c r="M461"/>
  <c r="O464"/>
  <c r="L463"/>
  <c r="U456"/>
  <c r="K453"/>
  <c r="S460"/>
  <c r="N453"/>
  <c r="S401"/>
  <c r="V428"/>
  <c r="R427"/>
  <c r="M426"/>
  <c r="O424"/>
  <c r="L423"/>
  <c r="U421"/>
  <c r="K420"/>
  <c r="Y418"/>
  <c r="N417"/>
  <c r="X415"/>
  <c r="S414"/>
  <c r="V412"/>
  <c r="R411"/>
  <c r="M410"/>
  <c r="O408"/>
  <c r="L407"/>
  <c r="U405"/>
  <c r="K404"/>
  <c r="Y443"/>
  <c r="X465"/>
  <c r="R401"/>
  <c r="M400"/>
  <c r="O427"/>
  <c r="L426"/>
  <c r="U424"/>
  <c r="K423"/>
  <c r="Y421"/>
  <c r="N420"/>
  <c r="X418"/>
  <c r="S417"/>
  <c r="V415"/>
  <c r="R414"/>
  <c r="M413"/>
  <c r="O411"/>
  <c r="L410"/>
  <c r="U408"/>
  <c r="K407"/>
  <c r="Y405"/>
  <c r="N404"/>
  <c r="O402"/>
  <c r="X400"/>
  <c r="S428"/>
  <c r="V426"/>
  <c r="R425"/>
  <c r="M424"/>
  <c r="O422"/>
  <c r="L421"/>
  <c r="U419"/>
  <c r="K418"/>
  <c r="Y416"/>
  <c r="N415"/>
  <c r="X413"/>
  <c r="S412"/>
  <c r="V410"/>
  <c r="R409"/>
  <c r="M408"/>
  <c r="N402"/>
  <c r="K425"/>
  <c r="S419"/>
  <c r="N414"/>
  <c r="R408"/>
  <c r="L405"/>
  <c r="O444"/>
  <c r="O442"/>
  <c r="L441"/>
  <c r="U439"/>
  <c r="K438"/>
  <c r="Y436"/>
  <c r="N435"/>
  <c r="X433"/>
  <c r="S432"/>
  <c r="V430"/>
  <c r="R429"/>
  <c r="M452"/>
  <c r="O450"/>
  <c r="L449"/>
  <c r="U447"/>
  <c r="K446"/>
  <c r="Y455"/>
  <c r="N454"/>
  <c r="X394"/>
  <c r="S393"/>
  <c r="V391"/>
  <c r="N385"/>
  <c r="X384"/>
  <c r="S387"/>
  <c r="X388"/>
  <c r="K564"/>
  <c r="Y562"/>
  <c r="S561"/>
  <c r="L559"/>
  <c r="U557"/>
  <c r="K556"/>
  <c r="Y554"/>
  <c r="N553"/>
  <c r="X551"/>
  <c r="S550"/>
  <c r="V548"/>
  <c r="R547"/>
  <c r="M546"/>
  <c r="O544"/>
  <c r="L543"/>
  <c r="U536"/>
  <c r="K535"/>
  <c r="S539"/>
  <c r="X540"/>
  <c r="X532"/>
  <c r="N564"/>
  <c r="X562"/>
  <c r="R561"/>
  <c r="K559"/>
  <c r="Y557"/>
  <c r="N556"/>
  <c r="X554"/>
  <c r="S553"/>
  <c r="V551"/>
  <c r="R550"/>
  <c r="M549"/>
  <c r="O547"/>
  <c r="L546"/>
  <c r="U544"/>
  <c r="K543"/>
  <c r="Y536"/>
  <c r="N535"/>
  <c r="N539"/>
  <c r="Y540"/>
  <c r="O532"/>
  <c r="L531"/>
  <c r="Y564"/>
  <c r="N563"/>
  <c r="V561"/>
  <c r="V558"/>
  <c r="R557"/>
  <c r="M556"/>
  <c r="O554"/>
  <c r="L553"/>
  <c r="U551"/>
  <c r="K550"/>
  <c r="Y548"/>
  <c r="N547"/>
  <c r="X545"/>
  <c r="S544"/>
  <c r="V537"/>
  <c r="R536"/>
  <c r="M535"/>
  <c r="K539"/>
  <c r="U540"/>
  <c r="U532"/>
  <c r="K531"/>
  <c r="Y563"/>
  <c r="N562"/>
  <c r="S559"/>
  <c r="V557"/>
  <c r="R556"/>
  <c r="M555"/>
  <c r="O553"/>
  <c r="L552"/>
  <c r="U550"/>
  <c r="K549"/>
  <c r="Y547"/>
  <c r="N546"/>
  <c r="X544"/>
  <c r="S543"/>
  <c r="V536"/>
  <c r="R535"/>
  <c r="Y538"/>
  <c r="K540"/>
  <c r="R533"/>
  <c r="M532"/>
  <c r="O530"/>
  <c r="N529"/>
  <c r="X518"/>
  <c r="S517"/>
  <c r="V515"/>
  <c r="R514"/>
  <c r="M513"/>
  <c r="O511"/>
  <c r="V522"/>
  <c r="R521"/>
  <c r="M519"/>
  <c r="O524"/>
  <c r="L523"/>
  <c r="L505"/>
  <c r="O506"/>
  <c r="M508"/>
  <c r="N504"/>
  <c r="X502"/>
  <c r="N530"/>
  <c r="L534"/>
  <c r="O518"/>
  <c r="L517"/>
  <c r="U515"/>
  <c r="K514"/>
  <c r="Y512"/>
  <c r="N511"/>
  <c r="U522"/>
  <c r="K521"/>
  <c r="Y510"/>
  <c r="N524"/>
  <c r="X525"/>
  <c r="S505"/>
  <c r="X506"/>
  <c r="N508"/>
  <c r="M504"/>
  <c r="O502"/>
  <c r="V494"/>
  <c r="R493"/>
  <c r="L530"/>
  <c r="M534"/>
  <c r="N518"/>
  <c r="X516"/>
  <c r="S515"/>
  <c r="V513"/>
  <c r="R512"/>
  <c r="M511"/>
  <c r="Y522"/>
  <c r="N521"/>
  <c r="X510"/>
  <c r="S524"/>
  <c r="V525"/>
  <c r="U505"/>
  <c r="L507"/>
  <c r="O508"/>
  <c r="L504"/>
  <c r="U502"/>
  <c r="M491"/>
  <c r="O493"/>
  <c r="L492"/>
  <c r="U530"/>
  <c r="N534"/>
  <c r="M518"/>
  <c r="O516"/>
  <c r="L515"/>
  <c r="U513"/>
  <c r="K512"/>
  <c r="V520"/>
  <c r="R522"/>
  <c r="M521"/>
  <c r="O510"/>
  <c r="L524"/>
  <c r="U525"/>
  <c r="V505"/>
  <c r="S507"/>
  <c r="X508"/>
  <c r="X503"/>
  <c r="S502"/>
  <c r="L491"/>
  <c r="U493"/>
  <c r="K492"/>
  <c r="O491"/>
  <c r="U496"/>
  <c r="K495"/>
  <c r="V486"/>
  <c r="R487"/>
  <c r="K477"/>
  <c r="Y475"/>
  <c r="N474"/>
  <c r="X472"/>
  <c r="S471"/>
  <c r="V481"/>
  <c r="R480"/>
  <c r="M479"/>
  <c r="O483"/>
  <c r="L482"/>
  <c r="X468"/>
  <c r="O462"/>
  <c r="L461"/>
  <c r="N492"/>
  <c r="S496"/>
  <c r="V497"/>
  <c r="N486"/>
  <c r="U477"/>
  <c r="K476"/>
  <c r="Y474"/>
  <c r="N473"/>
  <c r="X471"/>
  <c r="S470"/>
  <c r="V480"/>
  <c r="R479"/>
  <c r="M478"/>
  <c r="O482"/>
  <c r="L484"/>
  <c r="U462"/>
  <c r="K461"/>
  <c r="Y464"/>
  <c r="N463"/>
  <c r="X456"/>
  <c r="S453"/>
  <c r="Y492"/>
  <c r="X496"/>
  <c r="S495"/>
  <c r="Y486"/>
  <c r="N487"/>
  <c r="U476"/>
  <c r="K475"/>
  <c r="Y473"/>
  <c r="N472"/>
  <c r="X470"/>
  <c r="S481"/>
  <c r="V479"/>
  <c r="R478"/>
  <c r="M483"/>
  <c r="O484"/>
  <c r="Y462"/>
  <c r="N461"/>
  <c r="X464"/>
  <c r="S463"/>
  <c r="V456"/>
  <c r="R453"/>
  <c r="M493"/>
  <c r="O496"/>
  <c r="L495"/>
  <c r="X486"/>
  <c r="S487"/>
  <c r="L477"/>
  <c r="U475"/>
  <c r="K474"/>
  <c r="Y472"/>
  <c r="N471"/>
  <c r="X481"/>
  <c r="S480"/>
  <c r="V478"/>
  <c r="R483"/>
  <c r="M482"/>
  <c r="S468"/>
  <c r="L462"/>
  <c r="U460"/>
  <c r="K464"/>
  <c r="Y465"/>
  <c r="N456"/>
  <c r="X402"/>
  <c r="U464"/>
  <c r="U402"/>
  <c r="M401"/>
  <c r="O428"/>
  <c r="L427"/>
  <c r="U425"/>
  <c r="K424"/>
  <c r="Y422"/>
  <c r="N421"/>
  <c r="X419"/>
  <c r="S418"/>
  <c r="V416"/>
  <c r="R415"/>
  <c r="M414"/>
  <c r="O412"/>
  <c r="L411"/>
  <c r="U409"/>
  <c r="K408"/>
  <c r="Y406"/>
  <c r="N405"/>
  <c r="X444"/>
  <c r="M460"/>
  <c r="S402"/>
  <c r="L401"/>
  <c r="U428"/>
  <c r="K427"/>
  <c r="Y425"/>
  <c r="N424"/>
  <c r="X422"/>
  <c r="S421"/>
  <c r="V419"/>
  <c r="R418"/>
  <c r="M417"/>
  <c r="O415"/>
  <c r="L414"/>
  <c r="U412"/>
  <c r="K411"/>
  <c r="Y409"/>
  <c r="N408"/>
  <c r="X406"/>
  <c r="S405"/>
  <c r="K463"/>
  <c r="V401"/>
  <c r="R400"/>
  <c r="M428"/>
  <c r="O426"/>
  <c r="L425"/>
  <c r="U423"/>
  <c r="K422"/>
  <c r="Y420"/>
  <c r="N419"/>
  <c r="X417"/>
  <c r="S416"/>
  <c r="V414"/>
  <c r="R413"/>
  <c r="M412"/>
  <c r="O410"/>
  <c r="L409"/>
  <c r="U407"/>
  <c r="N401"/>
  <c r="R424"/>
  <c r="U418"/>
  <c r="O413"/>
  <c r="Y407"/>
  <c r="Y404"/>
  <c r="U443"/>
  <c r="K442"/>
  <c r="Y440"/>
  <c r="N439"/>
  <c r="X437"/>
  <c r="S436"/>
  <c r="V434"/>
  <c r="R433"/>
  <c r="M432"/>
  <c r="O430"/>
  <c r="L429"/>
  <c r="U451"/>
  <c r="K450"/>
  <c r="Y448"/>
  <c r="N447"/>
  <c r="X445"/>
  <c r="S455"/>
  <c r="V396"/>
  <c r="R394"/>
  <c r="M393"/>
  <c r="O391"/>
  <c r="X563"/>
  <c r="S562"/>
  <c r="M561"/>
  <c r="Y558"/>
  <c r="N557"/>
  <c r="X555"/>
  <c r="S554"/>
  <c r="V552"/>
  <c r="R551"/>
  <c r="M550"/>
  <c r="O548"/>
  <c r="L547"/>
  <c r="U545"/>
  <c r="K544"/>
  <c r="Y537"/>
  <c r="N536"/>
  <c r="N538"/>
  <c r="Y539"/>
  <c r="V533"/>
  <c r="R532"/>
  <c r="V563"/>
  <c r="R562"/>
  <c r="L561"/>
  <c r="X558"/>
  <c r="S557"/>
  <c r="V555"/>
  <c r="R554"/>
  <c r="M553"/>
  <c r="O551"/>
  <c r="L550"/>
  <c r="U548"/>
  <c r="K547"/>
  <c r="Y545"/>
  <c r="N544"/>
  <c r="X537"/>
  <c r="S536"/>
  <c r="K538"/>
  <c r="U539"/>
  <c r="U533"/>
  <c r="K532"/>
  <c r="Y530"/>
  <c r="S564"/>
  <c r="V562"/>
  <c r="O561"/>
  <c r="O558"/>
  <c r="L557"/>
  <c r="U555"/>
  <c r="K554"/>
  <c r="Y552"/>
  <c r="N551"/>
  <c r="X549"/>
  <c r="S548"/>
  <c r="V546"/>
  <c r="R545"/>
  <c r="M544"/>
  <c r="O537"/>
  <c r="L536"/>
  <c r="L538"/>
  <c r="O539"/>
  <c r="Y533"/>
  <c r="N532"/>
  <c r="X564"/>
  <c r="S563"/>
  <c r="U561"/>
  <c r="M559"/>
  <c r="O557"/>
  <c r="L556"/>
  <c r="U554"/>
  <c r="K553"/>
  <c r="Y551"/>
  <c r="N550"/>
  <c r="X548"/>
  <c r="S547"/>
  <c r="V545"/>
  <c r="R544"/>
  <c r="M543"/>
  <c r="O536"/>
  <c r="L535"/>
  <c r="L539"/>
  <c r="O540"/>
  <c r="L533"/>
  <c r="U531"/>
  <c r="K530"/>
  <c r="K534"/>
  <c r="R518"/>
  <c r="M517"/>
  <c r="O515"/>
  <c r="L514"/>
  <c r="U512"/>
  <c r="K511"/>
  <c r="O522"/>
  <c r="L521"/>
  <c r="U510"/>
  <c r="K524"/>
  <c r="Y525"/>
  <c r="R505"/>
  <c r="V506"/>
  <c r="S508"/>
  <c r="V503"/>
  <c r="R502"/>
  <c r="Y529"/>
  <c r="R534"/>
  <c r="K518"/>
  <c r="Y516"/>
  <c r="N515"/>
  <c r="X513"/>
  <c r="S512"/>
  <c r="Y520"/>
  <c r="N522"/>
  <c r="X519"/>
  <c r="S510"/>
  <c r="V523"/>
  <c r="R525"/>
  <c r="Y505"/>
  <c r="K507"/>
  <c r="U508"/>
  <c r="U503"/>
  <c r="K502"/>
  <c r="O494"/>
  <c r="L493"/>
  <c r="X529"/>
  <c r="S534"/>
  <c r="V517"/>
  <c r="R516"/>
  <c r="M515"/>
  <c r="O513"/>
  <c r="L512"/>
  <c r="X520"/>
  <c r="S522"/>
  <c r="V519"/>
  <c r="R510"/>
  <c r="M524"/>
  <c r="O525"/>
  <c r="M506"/>
  <c r="R507"/>
  <c r="V508"/>
  <c r="Y503"/>
  <c r="N502"/>
  <c r="U494"/>
  <c r="K493"/>
  <c r="Y490"/>
  <c r="V529"/>
  <c r="U534"/>
  <c r="U517"/>
  <c r="K516"/>
  <c r="Y514"/>
  <c r="N513"/>
  <c r="X511"/>
  <c r="O520"/>
  <c r="L522"/>
  <c r="U519"/>
  <c r="K510"/>
  <c r="Y523"/>
  <c r="N525"/>
  <c r="N506"/>
  <c r="Y507"/>
  <c r="V504"/>
  <c r="R503"/>
  <c r="M502"/>
  <c r="Y494"/>
  <c r="N493"/>
  <c r="X490"/>
  <c r="X494"/>
  <c r="N496"/>
  <c r="X497"/>
  <c r="O486"/>
  <c r="L487"/>
  <c r="X476"/>
  <c r="S475"/>
  <c r="V473"/>
  <c r="R472"/>
  <c r="M471"/>
  <c r="O481"/>
  <c r="L480"/>
  <c r="U478"/>
  <c r="K483"/>
  <c r="Y484"/>
  <c r="R468"/>
  <c r="K462"/>
  <c r="K491"/>
  <c r="V490"/>
  <c r="M496"/>
  <c r="O497"/>
  <c r="V487"/>
  <c r="N477"/>
  <c r="X475"/>
  <c r="S474"/>
  <c r="V472"/>
  <c r="R471"/>
  <c r="M470"/>
  <c r="O480"/>
  <c r="L479"/>
  <c r="U483"/>
  <c r="K482"/>
  <c r="V468"/>
  <c r="N462"/>
  <c r="X460"/>
  <c r="S464"/>
  <c r="V465"/>
  <c r="R456"/>
  <c r="M453"/>
  <c r="M492"/>
  <c r="R496"/>
  <c r="M495"/>
  <c r="S486"/>
  <c r="Y477"/>
  <c r="N476"/>
  <c r="X474"/>
  <c r="S473"/>
  <c r="V471"/>
  <c r="R470"/>
  <c r="M481"/>
  <c r="O479"/>
  <c r="L478"/>
  <c r="U482"/>
  <c r="K484"/>
  <c r="S462"/>
  <c r="V460"/>
  <c r="R464"/>
  <c r="M463"/>
  <c r="O456"/>
  <c r="L453"/>
  <c r="U492"/>
  <c r="K496"/>
  <c r="Y497"/>
  <c r="R486"/>
  <c r="M487"/>
  <c r="Y476"/>
  <c r="N475"/>
  <c r="X473"/>
  <c r="S472"/>
  <c r="V470"/>
  <c r="R481"/>
  <c r="M480"/>
  <c r="O478"/>
  <c r="L483"/>
  <c r="U484"/>
  <c r="M468"/>
  <c r="Y461"/>
  <c r="N460"/>
  <c r="X463"/>
  <c r="S465"/>
  <c r="V453"/>
  <c r="R402"/>
  <c r="V463"/>
  <c r="M402"/>
  <c r="U400"/>
  <c r="K428"/>
  <c r="Y426"/>
  <c r="N425"/>
  <c r="X423"/>
  <c r="S422"/>
  <c r="V420"/>
  <c r="R419"/>
  <c r="M418"/>
  <c r="O416"/>
  <c r="L415"/>
  <c r="U413"/>
  <c r="K412"/>
  <c r="Y410"/>
  <c r="N409"/>
  <c r="X407"/>
  <c r="S406"/>
  <c r="V404"/>
  <c r="R444"/>
  <c r="N464"/>
  <c r="K402"/>
  <c r="Y400"/>
  <c r="N428"/>
  <c r="X426"/>
  <c r="S425"/>
  <c r="V423"/>
  <c r="R422"/>
  <c r="M421"/>
  <c r="O419"/>
  <c r="L418"/>
  <c r="U416"/>
  <c r="K415"/>
  <c r="Y413"/>
  <c r="N412"/>
  <c r="X410"/>
  <c r="S409"/>
  <c r="V407"/>
  <c r="R406"/>
  <c r="M405"/>
  <c r="R465"/>
  <c r="O401"/>
  <c r="L400"/>
  <c r="U427"/>
  <c r="K426"/>
  <c r="Y424"/>
  <c r="N423"/>
  <c r="X421"/>
  <c r="S420"/>
  <c r="V418"/>
  <c r="R417"/>
  <c r="M416"/>
  <c r="O414"/>
  <c r="L413"/>
  <c r="U411"/>
  <c r="K410"/>
  <c r="Y408"/>
  <c r="N407"/>
  <c r="O400"/>
  <c r="Y423"/>
  <c r="V417"/>
  <c r="X412"/>
  <c r="N406"/>
  <c r="M404"/>
  <c r="N443"/>
  <c r="X441"/>
  <c r="S440"/>
  <c r="V438"/>
  <c r="R437"/>
  <c r="M436"/>
  <c r="O434"/>
  <c r="L433"/>
  <c r="U431"/>
  <c r="K430"/>
  <c r="Y452"/>
  <c r="N451"/>
  <c r="X449"/>
  <c r="S448"/>
  <c r="V446"/>
  <c r="R445"/>
  <c r="M455"/>
  <c r="O396"/>
  <c r="L394"/>
  <c r="U392"/>
  <c r="K391"/>
  <c r="O386"/>
  <c r="L384"/>
  <c r="L388"/>
  <c r="O362"/>
  <c r="L361"/>
  <c r="V386"/>
  <c r="X361"/>
  <c r="U359"/>
  <c r="R357"/>
  <c r="U355"/>
  <c r="R428"/>
  <c r="V421"/>
  <c r="X416"/>
  <c r="L408"/>
  <c r="V405"/>
  <c r="V444"/>
  <c r="U442"/>
  <c r="K441"/>
  <c r="Y439"/>
  <c r="N438"/>
  <c r="X436"/>
  <c r="S435"/>
  <c r="V433"/>
  <c r="R432"/>
  <c r="M431"/>
  <c r="O429"/>
  <c r="L452"/>
  <c r="U450"/>
  <c r="K449"/>
  <c r="Y447"/>
  <c r="N446"/>
  <c r="X455"/>
  <c r="S454"/>
  <c r="V394"/>
  <c r="R393"/>
  <c r="M392"/>
  <c r="S385"/>
  <c r="V384"/>
  <c r="U387"/>
  <c r="U362"/>
  <c r="K361"/>
  <c r="Y359"/>
  <c r="N358"/>
  <c r="X356"/>
  <c r="S355"/>
  <c r="V353"/>
  <c r="R352"/>
  <c r="M351"/>
  <c r="U426"/>
  <c r="O421"/>
  <c r="Y415"/>
  <c r="V409"/>
  <c r="S404"/>
  <c r="R443"/>
  <c r="M442"/>
  <c r="O440"/>
  <c r="L439"/>
  <c r="U437"/>
  <c r="K436"/>
  <c r="Y434"/>
  <c r="N433"/>
  <c r="X431"/>
  <c r="S430"/>
  <c r="V452"/>
  <c r="R451"/>
  <c r="M450"/>
  <c r="O448"/>
  <c r="L447"/>
  <c r="U445"/>
  <c r="K455"/>
  <c r="Y396"/>
  <c r="N394"/>
  <c r="X392"/>
  <c r="S391"/>
  <c r="L385"/>
  <c r="U384"/>
  <c r="V387"/>
  <c r="S362"/>
  <c r="V360"/>
  <c r="R359"/>
  <c r="M358"/>
  <c r="O356"/>
  <c r="L355"/>
  <c r="U353"/>
  <c r="K352"/>
  <c r="Y350"/>
  <c r="N349"/>
  <c r="X347"/>
  <c r="V402"/>
  <c r="N426"/>
  <c r="R420"/>
  <c r="U414"/>
  <c r="O409"/>
  <c r="R404"/>
  <c r="O443"/>
  <c r="L442"/>
  <c r="U440"/>
  <c r="K439"/>
  <c r="Y437"/>
  <c r="N436"/>
  <c r="X434"/>
  <c r="S433"/>
  <c r="V431"/>
  <c r="R430"/>
  <c r="M429"/>
  <c r="O451"/>
  <c r="L450"/>
  <c r="U448"/>
  <c r="K447"/>
  <c r="Y445"/>
  <c r="N455"/>
  <c r="X396"/>
  <c r="S394"/>
  <c r="V392"/>
  <c r="R391"/>
  <c r="K385"/>
  <c r="Y384"/>
  <c r="R387"/>
  <c r="V388"/>
  <c r="Y361"/>
  <c r="N360"/>
  <c r="X358"/>
  <c r="S357"/>
  <c r="V355"/>
  <c r="R354"/>
  <c r="M353"/>
  <c r="O351"/>
  <c r="L350"/>
  <c r="U348"/>
  <c r="K347"/>
  <c r="Y377"/>
  <c r="R349"/>
  <c r="K378"/>
  <c r="X376"/>
  <c r="S375"/>
  <c r="V373"/>
  <c r="R372"/>
  <c r="M371"/>
  <c r="O369"/>
  <c r="L368"/>
  <c r="U366"/>
  <c r="K365"/>
  <c r="Y363"/>
  <c r="N382"/>
  <c r="X380"/>
  <c r="S379"/>
  <c r="L342"/>
  <c r="X340"/>
  <c r="V336"/>
  <c r="R334"/>
  <c r="M331"/>
  <c r="O332"/>
  <c r="L319"/>
  <c r="U317"/>
  <c r="K316"/>
  <c r="Y314"/>
  <c r="N323"/>
  <c r="X321"/>
  <c r="S320"/>
  <c r="V324"/>
  <c r="R326"/>
  <c r="M300"/>
  <c r="O298"/>
  <c r="L297"/>
  <c r="U295"/>
  <c r="K294"/>
  <c r="O349"/>
  <c r="O378"/>
  <c r="O376"/>
  <c r="L375"/>
  <c r="U373"/>
  <c r="K372"/>
  <c r="Y370"/>
  <c r="N369"/>
  <c r="X367"/>
  <c r="S366"/>
  <c r="V364"/>
  <c r="R363"/>
  <c r="M382"/>
  <c r="O380"/>
  <c r="L379"/>
  <c r="X343"/>
  <c r="O340"/>
  <c r="Y337"/>
  <c r="N336"/>
  <c r="X331"/>
  <c r="S333"/>
  <c r="V319"/>
  <c r="R318"/>
  <c r="M317"/>
  <c r="O315"/>
  <c r="L314"/>
  <c r="U322"/>
  <c r="K321"/>
  <c r="Y325"/>
  <c r="N324"/>
  <c r="X300"/>
  <c r="S299"/>
  <c r="V297"/>
  <c r="R296"/>
  <c r="M295"/>
  <c r="O293"/>
  <c r="L292"/>
  <c r="U290"/>
  <c r="K289"/>
  <c r="Y287"/>
  <c r="N286"/>
  <c r="X284"/>
  <c r="R353"/>
  <c r="L349"/>
  <c r="M347"/>
  <c r="M377"/>
  <c r="O375"/>
  <c r="L374"/>
  <c r="U372"/>
  <c r="K371"/>
  <c r="Y369"/>
  <c r="N368"/>
  <c r="X366"/>
  <c r="S365"/>
  <c r="V363"/>
  <c r="R382"/>
  <c r="M381"/>
  <c r="O379"/>
  <c r="V343"/>
  <c r="N340"/>
  <c r="X337"/>
  <c r="S336"/>
  <c r="V331"/>
  <c r="R333"/>
  <c r="M332"/>
  <c r="O318"/>
  <c r="L317"/>
  <c r="U315"/>
  <c r="K314"/>
  <c r="Y322"/>
  <c r="N321"/>
  <c r="X325"/>
  <c r="S324"/>
  <c r="V300"/>
  <c r="R299"/>
  <c r="M298"/>
  <c r="O296"/>
  <c r="L295"/>
  <c r="U293"/>
  <c r="K292"/>
  <c r="Y290"/>
  <c r="N289"/>
  <c r="X287"/>
  <c r="S352"/>
  <c r="V349"/>
  <c r="U347"/>
  <c r="R377"/>
  <c r="M376"/>
  <c r="O374"/>
  <c r="L373"/>
  <c r="U371"/>
  <c r="K370"/>
  <c r="Y368"/>
  <c r="N367"/>
  <c r="X365"/>
  <c r="S364"/>
  <c r="V382"/>
  <c r="R381"/>
  <c r="M380"/>
  <c r="S342"/>
  <c r="Y340"/>
  <c r="K337"/>
  <c r="Y334"/>
  <c r="N331"/>
  <c r="X332"/>
  <c r="S319"/>
  <c r="V317"/>
  <c r="R316"/>
  <c r="M315"/>
  <c r="O323"/>
  <c r="L322"/>
  <c r="U320"/>
  <c r="K325"/>
  <c r="Y326"/>
  <c r="N300"/>
  <c r="X298"/>
  <c r="S297"/>
  <c r="V295"/>
  <c r="R294"/>
  <c r="M293"/>
  <c r="O291"/>
  <c r="L290"/>
  <c r="U288"/>
  <c r="K287"/>
  <c r="Y285"/>
  <c r="N284"/>
  <c r="X289"/>
  <c r="U283"/>
  <c r="K282"/>
  <c r="Y280"/>
  <c r="N279"/>
  <c r="X277"/>
  <c r="S276"/>
  <c r="V274"/>
  <c r="R273"/>
  <c r="M272"/>
  <c r="O270"/>
  <c r="L269"/>
  <c r="U310"/>
  <c r="K309"/>
  <c r="Y307"/>
  <c r="N306"/>
  <c r="X304"/>
  <c r="S303"/>
  <c r="V301"/>
  <c r="N263"/>
  <c r="X261"/>
  <c r="S266"/>
  <c r="V264"/>
  <c r="N232"/>
  <c r="X233"/>
  <c r="S253"/>
  <c r="V251"/>
  <c r="R250"/>
  <c r="M249"/>
  <c r="O247"/>
  <c r="L246"/>
  <c r="U259"/>
  <c r="K258"/>
  <c r="Y256"/>
  <c r="N255"/>
  <c r="U239"/>
  <c r="K238"/>
  <c r="Y236"/>
  <c r="N241"/>
  <c r="Y288"/>
  <c r="M284"/>
  <c r="U282"/>
  <c r="Y387"/>
  <c r="S360"/>
  <c r="O358"/>
  <c r="Y356"/>
  <c r="S456"/>
  <c r="S423"/>
  <c r="N418"/>
  <c r="R412"/>
  <c r="V406"/>
  <c r="X404"/>
  <c r="S443"/>
  <c r="V441"/>
  <c r="R440"/>
  <c r="M439"/>
  <c r="O437"/>
  <c r="L436"/>
  <c r="U434"/>
  <c r="K433"/>
  <c r="Y431"/>
  <c r="N430"/>
  <c r="X452"/>
  <c r="S451"/>
  <c r="V449"/>
  <c r="R448"/>
  <c r="M447"/>
  <c r="O445"/>
  <c r="L455"/>
  <c r="U396"/>
  <c r="K394"/>
  <c r="Y392"/>
  <c r="N391"/>
  <c r="U386"/>
  <c r="K384"/>
  <c r="S388"/>
  <c r="V361"/>
  <c r="R360"/>
  <c r="M359"/>
  <c r="O357"/>
  <c r="L356"/>
  <c r="U354"/>
  <c r="K353"/>
  <c r="Y351"/>
  <c r="L428"/>
  <c r="M423"/>
  <c r="K417"/>
  <c r="S411"/>
  <c r="U406"/>
  <c r="M444"/>
  <c r="Y442"/>
  <c r="N441"/>
  <c r="X439"/>
  <c r="S438"/>
  <c r="V436"/>
  <c r="R435"/>
  <c r="M434"/>
  <c r="O432"/>
  <c r="L431"/>
  <c r="U429"/>
  <c r="K452"/>
  <c r="Y450"/>
  <c r="N449"/>
  <c r="X447"/>
  <c r="S446"/>
  <c r="V455"/>
  <c r="R454"/>
  <c r="M396"/>
  <c r="O393"/>
  <c r="L392"/>
  <c r="X385"/>
  <c r="S386"/>
  <c r="K387"/>
  <c r="U388"/>
  <c r="U361"/>
  <c r="K360"/>
  <c r="Y358"/>
  <c r="N357"/>
  <c r="X355"/>
  <c r="S354"/>
  <c r="V352"/>
  <c r="R351"/>
  <c r="M350"/>
  <c r="O348"/>
  <c r="L347"/>
  <c r="V400"/>
  <c r="X424"/>
  <c r="L416"/>
  <c r="M411"/>
  <c r="O406"/>
  <c r="K444"/>
  <c r="X442"/>
  <c r="S441"/>
  <c r="V439"/>
  <c r="R438"/>
  <c r="M437"/>
  <c r="O435"/>
  <c r="L434"/>
  <c r="U432"/>
  <c r="K431"/>
  <c r="Y429"/>
  <c r="N452"/>
  <c r="X450"/>
  <c r="S449"/>
  <c r="V447"/>
  <c r="R446"/>
  <c r="M445"/>
  <c r="O454"/>
  <c r="L396"/>
  <c r="U393"/>
  <c r="K392"/>
  <c r="V385"/>
  <c r="R386"/>
  <c r="M384"/>
  <c r="K388"/>
  <c r="R362"/>
  <c r="M361"/>
  <c r="O359"/>
  <c r="L358"/>
  <c r="U356"/>
  <c r="K355"/>
  <c r="Y353"/>
  <c r="N352"/>
  <c r="X350"/>
  <c r="S349"/>
  <c r="V347"/>
  <c r="R378"/>
  <c r="N351"/>
  <c r="S347"/>
  <c r="O377"/>
  <c r="L376"/>
  <c r="U374"/>
  <c r="K373"/>
  <c r="Y371"/>
  <c r="N370"/>
  <c r="X368"/>
  <c r="S367"/>
  <c r="V365"/>
  <c r="R364"/>
  <c r="M363"/>
  <c r="O381"/>
  <c r="L380"/>
  <c r="X342"/>
  <c r="S343"/>
  <c r="L340"/>
  <c r="U337"/>
  <c r="K336"/>
  <c r="Y331"/>
  <c r="N333"/>
  <c r="X319"/>
  <c r="S318"/>
  <c r="V316"/>
  <c r="R315"/>
  <c r="M314"/>
  <c r="O322"/>
  <c r="L321"/>
  <c r="U325"/>
  <c r="K324"/>
  <c r="Y300"/>
  <c r="N299"/>
  <c r="X297"/>
  <c r="S296"/>
  <c r="V294"/>
  <c r="X353"/>
  <c r="N347"/>
  <c r="N377"/>
  <c r="X375"/>
  <c r="S374"/>
  <c r="V372"/>
  <c r="R371"/>
  <c r="M370"/>
  <c r="O368"/>
  <c r="L367"/>
  <c r="U365"/>
  <c r="K364"/>
  <c r="Y382"/>
  <c r="N381"/>
  <c r="X379"/>
  <c r="O342"/>
  <c r="L343"/>
  <c r="M337"/>
  <c r="O334"/>
  <c r="L331"/>
  <c r="U332"/>
  <c r="K319"/>
  <c r="Y317"/>
  <c r="N316"/>
  <c r="X314"/>
  <c r="S323"/>
  <c r="V321"/>
  <c r="R320"/>
  <c r="M325"/>
  <c r="O326"/>
  <c r="L300"/>
  <c r="U298"/>
  <c r="K297"/>
  <c r="Y295"/>
  <c r="N294"/>
  <c r="X292"/>
  <c r="S291"/>
  <c r="V289"/>
  <c r="R288"/>
  <c r="M287"/>
  <c r="O285"/>
  <c r="L284"/>
  <c r="N350"/>
  <c r="M348"/>
  <c r="N378"/>
  <c r="N376"/>
  <c r="X374"/>
  <c r="S373"/>
  <c r="V371"/>
  <c r="R370"/>
  <c r="M369"/>
  <c r="O367"/>
  <c r="L366"/>
  <c r="U364"/>
  <c r="K363"/>
  <c r="Y381"/>
  <c r="N380"/>
  <c r="U342"/>
  <c r="K343"/>
  <c r="L337"/>
  <c r="U334"/>
  <c r="K331"/>
  <c r="Y332"/>
  <c r="N319"/>
  <c r="X317"/>
  <c r="S316"/>
  <c r="V314"/>
  <c r="R323"/>
  <c r="M322"/>
  <c r="O320"/>
  <c r="L325"/>
  <c r="U326"/>
  <c r="K300"/>
  <c r="Y298"/>
  <c r="N297"/>
  <c r="X295"/>
  <c r="S294"/>
  <c r="V292"/>
  <c r="R291"/>
  <c r="M290"/>
  <c r="O288"/>
  <c r="L287"/>
  <c r="V350"/>
  <c r="X348"/>
  <c r="M378"/>
  <c r="Y376"/>
  <c r="N375"/>
  <c r="X373"/>
  <c r="S372"/>
  <c r="V370"/>
  <c r="R369"/>
  <c r="M368"/>
  <c r="O366"/>
  <c r="L365"/>
  <c r="U363"/>
  <c r="K382"/>
  <c r="Y380"/>
  <c r="N379"/>
  <c r="U343"/>
  <c r="M340"/>
  <c r="V337"/>
  <c r="R336"/>
  <c r="M334"/>
  <c r="O333"/>
  <c r="L332"/>
  <c r="U318"/>
  <c r="K317"/>
  <c r="Y315"/>
  <c r="N314"/>
  <c r="X322"/>
  <c r="S321"/>
  <c r="V325"/>
  <c r="R324"/>
  <c r="M326"/>
  <c r="O299"/>
  <c r="L298"/>
  <c r="U296"/>
  <c r="K295"/>
  <c r="Y293"/>
  <c r="N292"/>
  <c r="X290"/>
  <c r="S289"/>
  <c r="V287"/>
  <c r="R286"/>
  <c r="M285"/>
  <c r="N291"/>
  <c r="R285"/>
  <c r="V282"/>
  <c r="R281"/>
  <c r="M280"/>
  <c r="O278"/>
  <c r="L277"/>
  <c r="U275"/>
  <c r="K274"/>
  <c r="Y272"/>
  <c r="N271"/>
  <c r="X269"/>
  <c r="S311"/>
  <c r="V309"/>
  <c r="R308"/>
  <c r="M307"/>
  <c r="O305"/>
  <c r="L304"/>
  <c r="U302"/>
  <c r="K301"/>
  <c r="O262"/>
  <c r="L261"/>
  <c r="U265"/>
  <c r="K264"/>
  <c r="O231"/>
  <c r="L233"/>
  <c r="U252"/>
  <c r="K251"/>
  <c r="Y249"/>
  <c r="N248"/>
  <c r="X246"/>
  <c r="S245"/>
  <c r="V258"/>
  <c r="R257"/>
  <c r="M256"/>
  <c r="O254"/>
  <c r="V238"/>
  <c r="R237"/>
  <c r="M236"/>
  <c r="K290"/>
  <c r="N285"/>
  <c r="S283"/>
  <c r="V281"/>
  <c r="R280"/>
  <c r="M279"/>
  <c r="O277"/>
  <c r="L276"/>
  <c r="U274"/>
  <c r="K273"/>
  <c r="Y271"/>
  <c r="N270"/>
  <c r="X311"/>
  <c r="S310"/>
  <c r="V362"/>
  <c r="M360"/>
  <c r="K358"/>
  <c r="M356"/>
  <c r="K400"/>
  <c r="U422"/>
  <c r="O417"/>
  <c r="Y411"/>
  <c r="K406"/>
  <c r="L404"/>
  <c r="M443"/>
  <c r="O441"/>
  <c r="L440"/>
  <c r="U438"/>
  <c r="K437"/>
  <c r="Y435"/>
  <c r="N434"/>
  <c r="X432"/>
  <c r="S431"/>
  <c r="V429"/>
  <c r="R452"/>
  <c r="M451"/>
  <c r="O449"/>
  <c r="L448"/>
  <c r="U446"/>
  <c r="K445"/>
  <c r="Y454"/>
  <c r="N396"/>
  <c r="X393"/>
  <c r="S392"/>
  <c r="Y385"/>
  <c r="N386"/>
  <c r="N387"/>
  <c r="Y388"/>
  <c r="O361"/>
  <c r="L360"/>
  <c r="U358"/>
  <c r="K357"/>
  <c r="Y355"/>
  <c r="N354"/>
  <c r="X352"/>
  <c r="S351"/>
  <c r="S427"/>
  <c r="N422"/>
  <c r="R416"/>
  <c r="U410"/>
  <c r="R405"/>
  <c r="X443"/>
  <c r="S442"/>
  <c r="V440"/>
  <c r="R439"/>
  <c r="M438"/>
  <c r="O436"/>
  <c r="L435"/>
  <c r="U433"/>
  <c r="K432"/>
  <c r="Y430"/>
  <c r="N429"/>
  <c r="X451"/>
  <c r="S450"/>
  <c r="V448"/>
  <c r="R447"/>
  <c r="M446"/>
  <c r="O455"/>
  <c r="L454"/>
  <c r="U394"/>
  <c r="K393"/>
  <c r="Y391"/>
  <c r="R385"/>
  <c r="M386"/>
  <c r="O387"/>
  <c r="Y362"/>
  <c r="N361"/>
  <c r="X359"/>
  <c r="S358"/>
  <c r="V356"/>
  <c r="R355"/>
  <c r="M354"/>
  <c r="O352"/>
  <c r="L351"/>
  <c r="U349"/>
  <c r="K348"/>
  <c r="Y460"/>
  <c r="M427"/>
  <c r="K421"/>
  <c r="S415"/>
  <c r="N410"/>
  <c r="O405"/>
  <c r="V443"/>
  <c r="R442"/>
  <c r="M441"/>
  <c r="O439"/>
  <c r="L438"/>
  <c r="U436"/>
  <c r="K435"/>
  <c r="Y433"/>
  <c r="N432"/>
  <c r="X430"/>
  <c r="S429"/>
  <c r="V451"/>
  <c r="R450"/>
  <c r="M449"/>
  <c r="O447"/>
  <c r="L446"/>
  <c r="U455"/>
  <c r="K454"/>
  <c r="Y394"/>
  <c r="N393"/>
  <c r="X391"/>
  <c r="O385"/>
  <c r="L386"/>
  <c r="L387"/>
  <c r="O388"/>
  <c r="L362"/>
  <c r="U360"/>
  <c r="K359"/>
  <c r="Y357"/>
  <c r="N356"/>
  <c r="X354"/>
  <c r="S353"/>
  <c r="V351"/>
  <c r="R350"/>
  <c r="M349"/>
  <c r="O347"/>
  <c r="L378"/>
  <c r="U350"/>
  <c r="S378"/>
  <c r="K377"/>
  <c r="Y375"/>
  <c r="N374"/>
  <c r="X372"/>
  <c r="S371"/>
  <c r="V369"/>
  <c r="R368"/>
  <c r="M367"/>
  <c r="O365"/>
  <c r="L364"/>
  <c r="U382"/>
  <c r="K381"/>
  <c r="Y379"/>
  <c r="R342"/>
  <c r="M343"/>
  <c r="N337"/>
  <c r="X334"/>
  <c r="S331"/>
  <c r="V332"/>
  <c r="R319"/>
  <c r="M318"/>
  <c r="O316"/>
  <c r="L315"/>
  <c r="U323"/>
  <c r="K322"/>
  <c r="Y320"/>
  <c r="N325"/>
  <c r="X326"/>
  <c r="S300"/>
  <c r="V298"/>
  <c r="R297"/>
  <c r="M296"/>
  <c r="O294"/>
  <c r="O350"/>
  <c r="Y378"/>
  <c r="V376"/>
  <c r="R375"/>
  <c r="M374"/>
  <c r="O372"/>
  <c r="L371"/>
  <c r="U369"/>
  <c r="K368"/>
  <c r="Y366"/>
  <c r="N365"/>
  <c r="X363"/>
  <c r="S382"/>
  <c r="V380"/>
  <c r="R379"/>
  <c r="K342"/>
  <c r="V340"/>
  <c r="U336"/>
  <c r="K334"/>
  <c r="Y333"/>
  <c r="N332"/>
  <c r="X318"/>
  <c r="S317"/>
  <c r="V315"/>
  <c r="R314"/>
  <c r="M323"/>
  <c r="O321"/>
  <c r="L320"/>
  <c r="U324"/>
  <c r="K326"/>
  <c r="Y299"/>
  <c r="N298"/>
  <c r="X296"/>
  <c r="S295"/>
  <c r="V293"/>
  <c r="R292"/>
  <c r="M291"/>
  <c r="O289"/>
  <c r="L288"/>
  <c r="U286"/>
  <c r="K285"/>
  <c r="K354"/>
  <c r="X349"/>
  <c r="Y347"/>
  <c r="S377"/>
  <c r="V375"/>
  <c r="R374"/>
  <c r="M373"/>
  <c r="O371"/>
  <c r="L370"/>
  <c r="U368"/>
  <c r="K367"/>
  <c r="Y365"/>
  <c r="N364"/>
  <c r="X382"/>
  <c r="S381"/>
  <c r="V379"/>
  <c r="N342"/>
  <c r="U340"/>
  <c r="Y336"/>
  <c r="N334"/>
  <c r="X333"/>
  <c r="S332"/>
  <c r="V318"/>
  <c r="R317"/>
  <c r="M316"/>
  <c r="O314"/>
  <c r="L323"/>
  <c r="U321"/>
  <c r="K320"/>
  <c r="Y324"/>
  <c r="N326"/>
  <c r="X299"/>
  <c r="S298"/>
  <c r="V296"/>
  <c r="R295"/>
  <c r="M294"/>
  <c r="O292"/>
  <c r="L291"/>
  <c r="U289"/>
  <c r="K288"/>
  <c r="L353"/>
  <c r="K350"/>
  <c r="L348"/>
  <c r="X377"/>
  <c r="S376"/>
  <c r="V374"/>
  <c r="R373"/>
  <c r="M372"/>
  <c r="O370"/>
  <c r="L369"/>
  <c r="U367"/>
  <c r="K366"/>
  <c r="Y364"/>
  <c r="N363"/>
  <c r="X381"/>
  <c r="S380"/>
  <c r="Y342"/>
  <c r="N343"/>
  <c r="O337"/>
  <c r="L336"/>
  <c r="U331"/>
  <c r="K333"/>
  <c r="Y319"/>
  <c r="N318"/>
  <c r="X316"/>
  <c r="S315"/>
  <c r="V323"/>
  <c r="R322"/>
  <c r="M321"/>
  <c r="O325"/>
  <c r="L324"/>
  <c r="U300"/>
  <c r="K299"/>
  <c r="Y297"/>
  <c r="N296"/>
  <c r="X294"/>
  <c r="S293"/>
  <c r="V291"/>
  <c r="R290"/>
  <c r="M289"/>
  <c r="O287"/>
  <c r="L286"/>
  <c r="U284"/>
  <c r="O290"/>
  <c r="O284"/>
  <c r="O282"/>
  <c r="L281"/>
  <c r="U279"/>
  <c r="K278"/>
  <c r="Y276"/>
  <c r="N275"/>
  <c r="X273"/>
  <c r="S272"/>
  <c r="V270"/>
  <c r="R269"/>
  <c r="M311"/>
  <c r="O309"/>
  <c r="L308"/>
  <c r="U306"/>
  <c r="K305"/>
  <c r="Y303"/>
  <c r="N302"/>
  <c r="U263"/>
  <c r="K262"/>
  <c r="Y266"/>
  <c r="N265"/>
  <c r="U232"/>
  <c r="K231"/>
  <c r="Y253"/>
  <c r="N252"/>
  <c r="X250"/>
  <c r="S249"/>
  <c r="V247"/>
  <c r="R246"/>
  <c r="M245"/>
  <c r="O258"/>
  <c r="L257"/>
  <c r="U255"/>
  <c r="K254"/>
  <c r="O238"/>
  <c r="L237"/>
  <c r="U241"/>
  <c r="R289"/>
  <c r="R384"/>
  <c r="N355"/>
  <c r="S407"/>
  <c r="X440"/>
  <c r="M435"/>
  <c r="K429"/>
  <c r="S447"/>
  <c r="O394"/>
  <c r="O384"/>
  <c r="S359"/>
  <c r="O353"/>
  <c r="X420"/>
  <c r="L443"/>
  <c r="N437"/>
  <c r="R431"/>
  <c r="U449"/>
  <c r="X454"/>
  <c r="M391"/>
  <c r="M362"/>
  <c r="K356"/>
  <c r="S350"/>
  <c r="O425"/>
  <c r="S444"/>
  <c r="X438"/>
  <c r="M433"/>
  <c r="K451"/>
  <c r="S445"/>
  <c r="O392"/>
  <c r="X387"/>
  <c r="R358"/>
  <c r="U352"/>
  <c r="X378"/>
  <c r="R376"/>
  <c r="U370"/>
  <c r="X364"/>
  <c r="M379"/>
  <c r="O336"/>
  <c r="Y318"/>
  <c r="V322"/>
  <c r="L326"/>
  <c r="N295"/>
  <c r="K376"/>
  <c r="S370"/>
  <c r="O364"/>
  <c r="V342"/>
  <c r="V334"/>
  <c r="L318"/>
  <c r="N322"/>
  <c r="R300"/>
  <c r="U294"/>
  <c r="X288"/>
  <c r="Y352"/>
  <c r="K375"/>
  <c r="S369"/>
  <c r="O363"/>
  <c r="O343"/>
  <c r="O331"/>
  <c r="Y316"/>
  <c r="V320"/>
  <c r="L299"/>
  <c r="N293"/>
  <c r="R287"/>
  <c r="L377"/>
  <c r="N371"/>
  <c r="R365"/>
  <c r="U379"/>
  <c r="X336"/>
  <c r="M319"/>
  <c r="K323"/>
  <c r="S326"/>
  <c r="O295"/>
  <c r="Y289"/>
  <c r="M292"/>
  <c r="S280"/>
  <c r="O274"/>
  <c r="Y311"/>
  <c r="V305"/>
  <c r="V262"/>
  <c r="V231"/>
  <c r="L250"/>
  <c r="N259"/>
  <c r="N239"/>
  <c r="O286"/>
  <c r="N282"/>
  <c r="L280"/>
  <c r="N278"/>
  <c r="R276"/>
  <c r="N274"/>
  <c r="R272"/>
  <c r="U270"/>
  <c r="R311"/>
  <c r="U309"/>
  <c r="K308"/>
  <c r="Y306"/>
  <c r="N305"/>
  <c r="X303"/>
  <c r="S302"/>
  <c r="Y263"/>
  <c r="N262"/>
  <c r="X266"/>
  <c r="S265"/>
  <c r="Y232"/>
  <c r="N231"/>
  <c r="X253"/>
  <c r="S252"/>
  <c r="V250"/>
  <c r="R249"/>
  <c r="M248"/>
  <c r="O246"/>
  <c r="L245"/>
  <c r="U258"/>
  <c r="K257"/>
  <c r="Y255"/>
  <c r="N254"/>
  <c r="U238"/>
  <c r="L289"/>
  <c r="M286"/>
  <c r="K284"/>
  <c r="Y282"/>
  <c r="N281"/>
  <c r="X279"/>
  <c r="S278"/>
  <c r="V276"/>
  <c r="R275"/>
  <c r="M274"/>
  <c r="O272"/>
  <c r="L271"/>
  <c r="U269"/>
  <c r="K311"/>
  <c r="Y309"/>
  <c r="N308"/>
  <c r="X306"/>
  <c r="S305"/>
  <c r="V303"/>
  <c r="R302"/>
  <c r="M301"/>
  <c r="Y262"/>
  <c r="N261"/>
  <c r="X265"/>
  <c r="S264"/>
  <c r="L232"/>
  <c r="U233"/>
  <c r="K253"/>
  <c r="Y251"/>
  <c r="N250"/>
  <c r="X248"/>
  <c r="S247"/>
  <c r="V245"/>
  <c r="R259"/>
  <c r="M258"/>
  <c r="O256"/>
  <c r="L255"/>
  <c r="X239"/>
  <c r="S238"/>
  <c r="V236"/>
  <c r="R241"/>
  <c r="M240"/>
  <c r="L293"/>
  <c r="M288"/>
  <c r="U285"/>
  <c r="L278"/>
  <c r="M273"/>
  <c r="K310"/>
  <c r="S304"/>
  <c r="M261"/>
  <c r="O232"/>
  <c r="Y250"/>
  <c r="V259"/>
  <c r="X254"/>
  <c r="N236"/>
  <c r="O240"/>
  <c r="M226"/>
  <c r="O230"/>
  <c r="L229"/>
  <c r="U227"/>
  <c r="M217"/>
  <c r="O215"/>
  <c r="L219"/>
  <c r="U220"/>
  <c r="M209"/>
  <c r="V211"/>
  <c r="R208"/>
  <c r="M212"/>
  <c r="O203"/>
  <c r="L202"/>
  <c r="U205"/>
  <c r="M193"/>
  <c r="O192"/>
  <c r="L196"/>
  <c r="U197"/>
  <c r="K185"/>
  <c r="Y183"/>
  <c r="N182"/>
  <c r="X180"/>
  <c r="S179"/>
  <c r="V177"/>
  <c r="R176"/>
  <c r="M175"/>
  <c r="O173"/>
  <c r="L172"/>
  <c r="U170"/>
  <c r="K189"/>
  <c r="S281"/>
  <c r="N276"/>
  <c r="R270"/>
  <c r="U307"/>
  <c r="O302"/>
  <c r="K265"/>
  <c r="Y233"/>
  <c r="V248"/>
  <c r="X258"/>
  <c r="R238"/>
  <c r="L236"/>
  <c r="N240"/>
  <c r="R226"/>
  <c r="M225"/>
  <c r="O229"/>
  <c r="L228"/>
  <c r="X217"/>
  <c r="S216"/>
  <c r="V219"/>
  <c r="R218"/>
  <c r="M220"/>
  <c r="M210"/>
  <c r="N211"/>
  <c r="X212"/>
  <c r="S204"/>
  <c r="V202"/>
  <c r="R201"/>
  <c r="M205"/>
  <c r="Y194"/>
  <c r="N192"/>
  <c r="X195"/>
  <c r="S197"/>
  <c r="V184"/>
  <c r="R183"/>
  <c r="M182"/>
  <c r="O180"/>
  <c r="L179"/>
  <c r="U177"/>
  <c r="K176"/>
  <c r="Y174"/>
  <c r="N173"/>
  <c r="X171"/>
  <c r="S170"/>
  <c r="V188"/>
  <c r="R187"/>
  <c r="M186"/>
  <c r="M281"/>
  <c r="K275"/>
  <c r="S269"/>
  <c r="N307"/>
  <c r="R301"/>
  <c r="L264"/>
  <c r="V252"/>
  <c r="X247"/>
  <c r="L254"/>
  <c r="U236"/>
  <c r="Y242"/>
  <c r="O226"/>
  <c r="L225"/>
  <c r="U229"/>
  <c r="K228"/>
  <c r="V217"/>
  <c r="R216"/>
  <c r="M215"/>
  <c r="O218"/>
  <c r="L220"/>
  <c r="N210"/>
  <c r="M211"/>
  <c r="O212"/>
  <c r="L204"/>
  <c r="U202"/>
  <c r="K201"/>
  <c r="V193"/>
  <c r="R194"/>
  <c r="M192"/>
  <c r="O195"/>
  <c r="L197"/>
  <c r="U184"/>
  <c r="K183"/>
  <c r="Y181"/>
  <c r="N180"/>
  <c r="X178"/>
  <c r="S177"/>
  <c r="V175"/>
  <c r="R174"/>
  <c r="M173"/>
  <c r="O171"/>
  <c r="L170"/>
  <c r="U188"/>
  <c r="K187"/>
  <c r="K279"/>
  <c r="S273"/>
  <c r="N311"/>
  <c r="R305"/>
  <c r="S261"/>
  <c r="M233"/>
  <c r="K248"/>
  <c r="S257"/>
  <c r="S237"/>
  <c r="K240"/>
  <c r="N226"/>
  <c r="X230"/>
  <c r="S229"/>
  <c r="V227"/>
  <c r="N217"/>
  <c r="X215"/>
  <c r="S219"/>
  <c r="V220"/>
  <c r="N209"/>
  <c r="X211"/>
  <c r="S208"/>
  <c r="V204"/>
  <c r="R203"/>
  <c r="M202"/>
  <c r="O205"/>
  <c r="V194"/>
  <c r="R192"/>
  <c r="M196"/>
  <c r="O197"/>
  <c r="L185"/>
  <c r="U183"/>
  <c r="K182"/>
  <c r="Y180"/>
  <c r="N179"/>
  <c r="X177"/>
  <c r="S176"/>
  <c r="V174"/>
  <c r="R173"/>
  <c r="M172"/>
  <c r="O170"/>
  <c r="L189"/>
  <c r="U187"/>
  <c r="K186"/>
  <c r="Y167"/>
  <c r="N168"/>
  <c r="N186"/>
  <c r="O167"/>
  <c r="L169"/>
  <c r="U157"/>
  <c r="K156"/>
  <c r="Y154"/>
  <c r="V358"/>
  <c r="M419"/>
  <c r="N444"/>
  <c r="V437"/>
  <c r="L432"/>
  <c r="N450"/>
  <c r="R455"/>
  <c r="U391"/>
  <c r="N362"/>
  <c r="R356"/>
  <c r="L465"/>
  <c r="M407"/>
  <c r="K440"/>
  <c r="S434"/>
  <c r="O452"/>
  <c r="Y446"/>
  <c r="V393"/>
  <c r="N384"/>
  <c r="L359"/>
  <c r="N353"/>
  <c r="R347"/>
  <c r="V413"/>
  <c r="Y441"/>
  <c r="V435"/>
  <c r="L430"/>
  <c r="N448"/>
  <c r="R396"/>
  <c r="X386"/>
  <c r="S361"/>
  <c r="O355"/>
  <c r="Y349"/>
  <c r="S348"/>
  <c r="O373"/>
  <c r="Y367"/>
  <c r="V381"/>
  <c r="R340"/>
  <c r="U333"/>
  <c r="X315"/>
  <c r="M320"/>
  <c r="K298"/>
  <c r="R348"/>
  <c r="N373"/>
  <c r="R367"/>
  <c r="U381"/>
  <c r="K340"/>
  <c r="M333"/>
  <c r="K315"/>
  <c r="S325"/>
  <c r="O297"/>
  <c r="Y291"/>
  <c r="V285"/>
  <c r="V378"/>
  <c r="N372"/>
  <c r="R366"/>
  <c r="U380"/>
  <c r="R337"/>
  <c r="U319"/>
  <c r="X323"/>
  <c r="M324"/>
  <c r="K296"/>
  <c r="S290"/>
  <c r="K349"/>
  <c r="K374"/>
  <c r="S368"/>
  <c r="O382"/>
  <c r="S340"/>
  <c r="V333"/>
  <c r="L316"/>
  <c r="N320"/>
  <c r="R298"/>
  <c r="U292"/>
  <c r="X286"/>
  <c r="N283"/>
  <c r="R277"/>
  <c r="U271"/>
  <c r="X308"/>
  <c r="M303"/>
  <c r="M266"/>
  <c r="M253"/>
  <c r="K247"/>
  <c r="S256"/>
  <c r="S236"/>
  <c r="Y283"/>
  <c r="K281"/>
  <c r="S279"/>
  <c r="K277"/>
  <c r="S275"/>
  <c r="O273"/>
  <c r="S271"/>
  <c r="O269"/>
  <c r="Y310"/>
  <c r="V308"/>
  <c r="R307"/>
  <c r="M306"/>
  <c r="O304"/>
  <c r="L303"/>
  <c r="U301"/>
  <c r="M263"/>
  <c r="O261"/>
  <c r="L266"/>
  <c r="U264"/>
  <c r="M232"/>
  <c r="O233"/>
  <c r="L253"/>
  <c r="U251"/>
  <c r="K250"/>
  <c r="Y248"/>
  <c r="N247"/>
  <c r="X245"/>
  <c r="S259"/>
  <c r="V257"/>
  <c r="R256"/>
  <c r="M255"/>
  <c r="S239"/>
  <c r="R293"/>
  <c r="U287"/>
  <c r="L285"/>
  <c r="R283"/>
  <c r="M282"/>
  <c r="O280"/>
  <c r="L279"/>
  <c r="U277"/>
  <c r="K276"/>
  <c r="Y274"/>
  <c r="N273"/>
  <c r="X271"/>
  <c r="S270"/>
  <c r="V311"/>
  <c r="R310"/>
  <c r="M309"/>
  <c r="O307"/>
  <c r="L306"/>
  <c r="U304"/>
  <c r="K303"/>
  <c r="Y301"/>
  <c r="R263"/>
  <c r="M262"/>
  <c r="O266"/>
  <c r="L265"/>
  <c r="X232"/>
  <c r="S231"/>
  <c r="V253"/>
  <c r="R252"/>
  <c r="M251"/>
  <c r="O249"/>
  <c r="L248"/>
  <c r="U246"/>
  <c r="K245"/>
  <c r="Y258"/>
  <c r="N257"/>
  <c r="X255"/>
  <c r="S254"/>
  <c r="L239"/>
  <c r="U237"/>
  <c r="K236"/>
  <c r="Y240"/>
  <c r="N242"/>
  <c r="U291"/>
  <c r="V286"/>
  <c r="R282"/>
  <c r="U276"/>
  <c r="O271"/>
  <c r="Y308"/>
  <c r="V302"/>
  <c r="O265"/>
  <c r="K252"/>
  <c r="S246"/>
  <c r="N256"/>
  <c r="X238"/>
  <c r="M241"/>
  <c r="M242"/>
  <c r="N225"/>
  <c r="X229"/>
  <c r="S228"/>
  <c r="Y217"/>
  <c r="N216"/>
  <c r="X219"/>
  <c r="S218"/>
  <c r="Y209"/>
  <c r="R210"/>
  <c r="K211"/>
  <c r="Y212"/>
  <c r="N204"/>
  <c r="X202"/>
  <c r="S201"/>
  <c r="Y193"/>
  <c r="N194"/>
  <c r="X196"/>
  <c r="S195"/>
  <c r="V185"/>
  <c r="R184"/>
  <c r="M183"/>
  <c r="O181"/>
  <c r="L180"/>
  <c r="U178"/>
  <c r="K177"/>
  <c r="Y175"/>
  <c r="N174"/>
  <c r="X172"/>
  <c r="S171"/>
  <c r="V189"/>
  <c r="R188"/>
  <c r="V279"/>
  <c r="X274"/>
  <c r="L309"/>
  <c r="M304"/>
  <c r="O263"/>
  <c r="K232"/>
  <c r="S250"/>
  <c r="N245"/>
  <c r="R254"/>
  <c r="M237"/>
  <c r="K241"/>
  <c r="L242"/>
  <c r="Y225"/>
  <c r="N230"/>
  <c r="X228"/>
  <c r="S227"/>
  <c r="L217"/>
  <c r="U215"/>
  <c r="K219"/>
  <c r="Y220"/>
  <c r="R209"/>
  <c r="Y210"/>
  <c r="O208"/>
  <c r="L212"/>
  <c r="U203"/>
  <c r="K202"/>
  <c r="Y205"/>
  <c r="R193"/>
  <c r="M194"/>
  <c r="O196"/>
  <c r="L195"/>
  <c r="U185"/>
  <c r="K184"/>
  <c r="Y182"/>
  <c r="N181"/>
  <c r="X179"/>
  <c r="S178"/>
  <c r="V176"/>
  <c r="R175"/>
  <c r="M174"/>
  <c r="O172"/>
  <c r="L171"/>
  <c r="U189"/>
  <c r="K188"/>
  <c r="Y186"/>
  <c r="N166"/>
  <c r="O279"/>
  <c r="Y273"/>
  <c r="V310"/>
  <c r="X305"/>
  <c r="R262"/>
  <c r="S233"/>
  <c r="N249"/>
  <c r="R258"/>
  <c r="V237"/>
  <c r="U240"/>
  <c r="K242"/>
  <c r="X225"/>
  <c r="S230"/>
  <c r="V228"/>
  <c r="R227"/>
  <c r="K217"/>
  <c r="Y215"/>
  <c r="N219"/>
  <c r="X220"/>
  <c r="O209"/>
  <c r="Y211"/>
  <c r="N208"/>
  <c r="X204"/>
  <c r="S203"/>
  <c r="V201"/>
  <c r="R205"/>
  <c r="K193"/>
  <c r="Y192"/>
  <c r="N196"/>
  <c r="X197"/>
  <c r="S185"/>
  <c r="V183"/>
  <c r="R182"/>
  <c r="M181"/>
  <c r="O179"/>
  <c r="L178"/>
  <c r="U176"/>
  <c r="K175"/>
  <c r="Y173"/>
  <c r="N172"/>
  <c r="X170"/>
  <c r="S189"/>
  <c r="V187"/>
  <c r="O283"/>
  <c r="Y277"/>
  <c r="V271"/>
  <c r="X309"/>
  <c r="L301"/>
  <c r="V265"/>
  <c r="O252"/>
  <c r="Y246"/>
  <c r="V255"/>
  <c r="O241"/>
  <c r="O242"/>
  <c r="O225"/>
  <c r="L230"/>
  <c r="U228"/>
  <c r="K227"/>
  <c r="O216"/>
  <c r="L215"/>
  <c r="U218"/>
  <c r="K220"/>
  <c r="O210"/>
  <c r="L211"/>
  <c r="U212"/>
  <c r="K204"/>
  <c r="Y202"/>
  <c r="N201"/>
  <c r="U193"/>
  <c r="K194"/>
  <c r="Y196"/>
  <c r="N195"/>
  <c r="X185"/>
  <c r="S184"/>
  <c r="V182"/>
  <c r="R181"/>
  <c r="M180"/>
  <c r="O178"/>
  <c r="L177"/>
  <c r="U175"/>
  <c r="K174"/>
  <c r="Y172"/>
  <c r="N171"/>
  <c r="X189"/>
  <c r="S188"/>
  <c r="V186"/>
  <c r="R166"/>
  <c r="M167"/>
  <c r="O169"/>
  <c r="M166"/>
  <c r="M168"/>
  <c r="S158"/>
  <c r="V156"/>
  <c r="R155"/>
  <c r="M154"/>
  <c r="O152"/>
  <c r="L151"/>
  <c r="U160"/>
  <c r="L357"/>
  <c r="K413"/>
  <c r="N442"/>
  <c r="R436"/>
  <c r="U430"/>
  <c r="X448"/>
  <c r="M454"/>
  <c r="M385"/>
  <c r="X360"/>
  <c r="M355"/>
  <c r="V425"/>
  <c r="U444"/>
  <c r="Y438"/>
  <c r="V432"/>
  <c r="L451"/>
  <c r="N445"/>
  <c r="R392"/>
  <c r="N388"/>
  <c r="U357"/>
  <c r="X351"/>
  <c r="U401"/>
  <c r="X408"/>
  <c r="N440"/>
  <c r="R434"/>
  <c r="U452"/>
  <c r="X446"/>
  <c r="M394"/>
  <c r="S384"/>
  <c r="V359"/>
  <c r="L354"/>
  <c r="N348"/>
  <c r="V377"/>
  <c r="L372"/>
  <c r="N366"/>
  <c r="R380"/>
  <c r="K332"/>
  <c r="S314"/>
  <c r="O324"/>
  <c r="Y296"/>
  <c r="U377"/>
  <c r="X371"/>
  <c r="M366"/>
  <c r="K380"/>
  <c r="S337"/>
  <c r="O319"/>
  <c r="Y323"/>
  <c r="V326"/>
  <c r="L296"/>
  <c r="N290"/>
  <c r="R284"/>
  <c r="U376"/>
  <c r="X370"/>
  <c r="M365"/>
  <c r="K379"/>
  <c r="M336"/>
  <c r="K318"/>
  <c r="S322"/>
  <c r="O300"/>
  <c r="Y294"/>
  <c r="V288"/>
  <c r="U378"/>
  <c r="Y372"/>
  <c r="V366"/>
  <c r="L381"/>
  <c r="R332"/>
  <c r="U314"/>
  <c r="X324"/>
  <c r="M297"/>
  <c r="K291"/>
  <c r="S285"/>
  <c r="X281"/>
  <c r="M276"/>
  <c r="K270"/>
  <c r="S307"/>
  <c r="O301"/>
  <c r="O264"/>
  <c r="O251"/>
  <c r="Y245"/>
  <c r="V254"/>
  <c r="X293"/>
  <c r="M283"/>
  <c r="X280"/>
  <c r="U278"/>
  <c r="X276"/>
  <c r="M275"/>
  <c r="X272"/>
  <c r="M271"/>
  <c r="K269"/>
  <c r="M310"/>
  <c r="O308"/>
  <c r="L307"/>
  <c r="U305"/>
  <c r="K304"/>
  <c r="Y302"/>
  <c r="N301"/>
  <c r="U262"/>
  <c r="K261"/>
  <c r="Y265"/>
  <c r="N264"/>
  <c r="U231"/>
  <c r="K233"/>
  <c r="Y252"/>
  <c r="N251"/>
  <c r="X249"/>
  <c r="S248"/>
  <c r="V246"/>
  <c r="R245"/>
  <c r="M259"/>
  <c r="O257"/>
  <c r="L256"/>
  <c r="U254"/>
  <c r="M239"/>
  <c r="Y292"/>
  <c r="Y286"/>
  <c r="V284"/>
  <c r="L283"/>
  <c r="U281"/>
  <c r="K280"/>
  <c r="Y278"/>
  <c r="N277"/>
  <c r="X275"/>
  <c r="S274"/>
  <c r="V272"/>
  <c r="R271"/>
  <c r="M270"/>
  <c r="O311"/>
  <c r="L310"/>
  <c r="U308"/>
  <c r="K307"/>
  <c r="Y305"/>
  <c r="N304"/>
  <c r="X302"/>
  <c r="S301"/>
  <c r="L263"/>
  <c r="U261"/>
  <c r="K266"/>
  <c r="Y264"/>
  <c r="R232"/>
  <c r="M231"/>
  <c r="O253"/>
  <c r="L252"/>
  <c r="U250"/>
  <c r="K249"/>
  <c r="Y247"/>
  <c r="N246"/>
  <c r="X259"/>
  <c r="S258"/>
  <c r="V256"/>
  <c r="R255"/>
  <c r="M254"/>
  <c r="Y238"/>
  <c r="N237"/>
  <c r="X241"/>
  <c r="S240"/>
  <c r="V226"/>
  <c r="V290"/>
  <c r="K286"/>
  <c r="Y281"/>
  <c r="V275"/>
  <c r="X270"/>
  <c r="L305"/>
  <c r="V263"/>
  <c r="X264"/>
  <c r="R251"/>
  <c r="U245"/>
  <c r="O255"/>
  <c r="O237"/>
  <c r="X240"/>
  <c r="S226"/>
  <c r="V230"/>
  <c r="R229"/>
  <c r="M228"/>
  <c r="S217"/>
  <c r="V215"/>
  <c r="R219"/>
  <c r="M218"/>
  <c r="S209"/>
  <c r="X210"/>
  <c r="X208"/>
  <c r="S212"/>
  <c r="V203"/>
  <c r="R202"/>
  <c r="M201"/>
  <c r="S193"/>
  <c r="V192"/>
  <c r="R196"/>
  <c r="M195"/>
  <c r="O185"/>
  <c r="L184"/>
  <c r="U182"/>
  <c r="K181"/>
  <c r="Y179"/>
  <c r="N178"/>
  <c r="X176"/>
  <c r="S175"/>
  <c r="V173"/>
  <c r="R172"/>
  <c r="M171"/>
  <c r="O189"/>
  <c r="L282"/>
  <c r="M277"/>
  <c r="K271"/>
  <c r="S308"/>
  <c r="N303"/>
  <c r="X262"/>
  <c r="R231"/>
  <c r="U249"/>
  <c r="O259"/>
  <c r="K239"/>
  <c r="X236"/>
  <c r="V240"/>
  <c r="Y226"/>
  <c r="S225"/>
  <c r="V229"/>
  <c r="R228"/>
  <c r="M227"/>
  <c r="Y216"/>
  <c r="N215"/>
  <c r="X218"/>
  <c r="S220"/>
  <c r="L209"/>
  <c r="U211"/>
  <c r="K208"/>
  <c r="Y204"/>
  <c r="N203"/>
  <c r="X201"/>
  <c r="S205"/>
  <c r="L193"/>
  <c r="U192"/>
  <c r="K196"/>
  <c r="Y197"/>
  <c r="N185"/>
  <c r="X183"/>
  <c r="S182"/>
  <c r="V180"/>
  <c r="R179"/>
  <c r="M178"/>
  <c r="O176"/>
  <c r="L175"/>
  <c r="U173"/>
  <c r="K172"/>
  <c r="Y170"/>
  <c r="N189"/>
  <c r="X187"/>
  <c r="S186"/>
  <c r="V283"/>
  <c r="X278"/>
  <c r="L270"/>
  <c r="M308"/>
  <c r="K302"/>
  <c r="Y261"/>
  <c r="U253"/>
  <c r="O248"/>
  <c r="Y257"/>
  <c r="K237"/>
  <c r="L240"/>
  <c r="X226"/>
  <c r="R225"/>
  <c r="M230"/>
  <c r="O228"/>
  <c r="L227"/>
  <c r="X216"/>
  <c r="S215"/>
  <c r="V218"/>
  <c r="R220"/>
  <c r="K209"/>
  <c r="S211"/>
  <c r="V212"/>
  <c r="R204"/>
  <c r="M203"/>
  <c r="O201"/>
  <c r="L205"/>
  <c r="X194"/>
  <c r="S192"/>
  <c r="V195"/>
  <c r="R197"/>
  <c r="M185"/>
  <c r="O183"/>
  <c r="L182"/>
  <c r="U180"/>
  <c r="K179"/>
  <c r="Y177"/>
  <c r="N176"/>
  <c r="X174"/>
  <c r="S173"/>
  <c r="V171"/>
  <c r="R170"/>
  <c r="M189"/>
  <c r="O187"/>
  <c r="X282"/>
  <c r="L274"/>
  <c r="M269"/>
  <c r="K306"/>
  <c r="L262"/>
  <c r="V232"/>
  <c r="X251"/>
  <c r="L258"/>
  <c r="V239"/>
  <c r="R240"/>
  <c r="U226"/>
  <c r="K225"/>
  <c r="Y229"/>
  <c r="N228"/>
  <c r="U217"/>
  <c r="K216"/>
  <c r="Y219"/>
  <c r="N218"/>
  <c r="U209"/>
  <c r="V210"/>
  <c r="Y208"/>
  <c r="N212"/>
  <c r="X203"/>
  <c r="S202"/>
  <c r="V205"/>
  <c r="N193"/>
  <c r="X192"/>
  <c r="S196"/>
  <c r="V197"/>
  <c r="R185"/>
  <c r="M184"/>
  <c r="O182"/>
  <c r="L181"/>
  <c r="U179"/>
  <c r="K178"/>
  <c r="Y176"/>
  <c r="N175"/>
  <c r="X173"/>
  <c r="S172"/>
  <c r="V170"/>
  <c r="R189"/>
  <c r="M188"/>
  <c r="O186"/>
  <c r="L166"/>
  <c r="U168"/>
  <c r="Y187"/>
  <c r="X167"/>
  <c r="S169"/>
  <c r="M158"/>
  <c r="O156"/>
  <c r="R361"/>
  <c r="O433"/>
  <c r="M388"/>
  <c r="U441"/>
  <c r="S396"/>
  <c r="V348"/>
  <c r="O431"/>
  <c r="X362"/>
  <c r="M375"/>
  <c r="L334"/>
  <c r="O354"/>
  <c r="R343"/>
  <c r="M299"/>
  <c r="Y373"/>
  <c r="L333"/>
  <c r="X291"/>
  <c r="M364"/>
  <c r="Y321"/>
  <c r="S286"/>
  <c r="R304"/>
  <c r="X257"/>
  <c r="Y279"/>
  <c r="L272"/>
  <c r="X307"/>
  <c r="M302"/>
  <c r="M265"/>
  <c r="M252"/>
  <c r="K246"/>
  <c r="S255"/>
  <c r="X285"/>
  <c r="R279"/>
  <c r="U273"/>
  <c r="X310"/>
  <c r="M305"/>
  <c r="S262"/>
  <c r="Y231"/>
  <c r="V249"/>
  <c r="L259"/>
  <c r="R239"/>
  <c r="U242"/>
  <c r="S277"/>
  <c r="N266"/>
  <c r="O239"/>
  <c r="K230"/>
  <c r="K215"/>
  <c r="O211"/>
  <c r="Y201"/>
  <c r="Y195"/>
  <c r="V181"/>
  <c r="L176"/>
  <c r="N170"/>
  <c r="Y269"/>
  <c r="L251"/>
  <c r="V241"/>
  <c r="K229"/>
  <c r="O219"/>
  <c r="V208"/>
  <c r="L201"/>
  <c r="R195"/>
  <c r="U181"/>
  <c r="X175"/>
  <c r="M170"/>
  <c r="N280"/>
  <c r="K263"/>
  <c r="L238"/>
  <c r="Y230"/>
  <c r="L216"/>
  <c r="U210"/>
  <c r="N202"/>
  <c r="U196"/>
  <c r="X182"/>
  <c r="M177"/>
  <c r="K171"/>
  <c r="R278"/>
  <c r="U266"/>
  <c r="R236"/>
  <c r="M229"/>
  <c r="M219"/>
  <c r="M208"/>
  <c r="K205"/>
  <c r="K197"/>
  <c r="S180"/>
  <c r="O174"/>
  <c r="Y188"/>
  <c r="V169"/>
  <c r="N157"/>
  <c r="U153"/>
  <c r="X151"/>
  <c r="M161"/>
  <c r="K159"/>
  <c r="Y139"/>
  <c r="R141"/>
  <c r="V142"/>
  <c r="Y138"/>
  <c r="N145"/>
  <c r="X146"/>
  <c r="S137"/>
  <c r="V135"/>
  <c r="R147"/>
  <c r="M125"/>
  <c r="O123"/>
  <c r="L122"/>
  <c r="U120"/>
  <c r="K128"/>
  <c r="Y126"/>
  <c r="N130"/>
  <c r="X112"/>
  <c r="S111"/>
  <c r="V109"/>
  <c r="R114"/>
  <c r="M113"/>
  <c r="Y108"/>
  <c r="N116"/>
  <c r="X97"/>
  <c r="S99"/>
  <c r="K105"/>
  <c r="R102"/>
  <c r="M100"/>
  <c r="O93"/>
  <c r="Y92"/>
  <c r="N91"/>
  <c r="U86"/>
  <c r="K87"/>
  <c r="Y77"/>
  <c r="N76"/>
  <c r="X74"/>
  <c r="S73"/>
  <c r="V79"/>
  <c r="R80"/>
  <c r="M81"/>
  <c r="Y72"/>
  <c r="N63"/>
  <c r="X65"/>
  <c r="S66"/>
  <c r="V68"/>
  <c r="R69"/>
  <c r="M70"/>
  <c r="V55"/>
  <c r="R56"/>
  <c r="M57"/>
  <c r="O59"/>
  <c r="L60"/>
  <c r="U52"/>
  <c r="K53"/>
  <c r="Y48"/>
  <c r="N49"/>
  <c r="S40"/>
  <c r="L188"/>
  <c r="V166"/>
  <c r="S168"/>
  <c r="K169"/>
  <c r="Y157"/>
  <c r="N156"/>
  <c r="X154"/>
  <c r="S153"/>
  <c r="V151"/>
  <c r="R161"/>
  <c r="M160"/>
  <c r="O140"/>
  <c r="L139"/>
  <c r="L142"/>
  <c r="O143"/>
  <c r="L138"/>
  <c r="U144"/>
  <c r="K146"/>
  <c r="Y136"/>
  <c r="N135"/>
  <c r="X125"/>
  <c r="S124"/>
  <c r="V122"/>
  <c r="R121"/>
  <c r="M120"/>
  <c r="O127"/>
  <c r="L126"/>
  <c r="U129"/>
  <c r="K112"/>
  <c r="Y110"/>
  <c r="N109"/>
  <c r="X113"/>
  <c r="O115"/>
  <c r="L108"/>
  <c r="U98"/>
  <c r="K97"/>
  <c r="Y104"/>
  <c r="R105"/>
  <c r="K102"/>
  <c r="Y101"/>
  <c r="N93"/>
  <c r="X92"/>
  <c r="S91"/>
  <c r="X95"/>
  <c r="U87"/>
  <c r="K84"/>
  <c r="Y76"/>
  <c r="N75"/>
  <c r="X73"/>
  <c r="S78"/>
  <c r="V80"/>
  <c r="R81"/>
  <c r="K82"/>
  <c r="Y63"/>
  <c r="N64"/>
  <c r="X66"/>
  <c r="S67"/>
  <c r="V69"/>
  <c r="R70"/>
  <c r="Y71"/>
  <c r="O56"/>
  <c r="L57"/>
  <c r="U59"/>
  <c r="K60"/>
  <c r="Y52"/>
  <c r="N53"/>
  <c r="X48"/>
  <c r="S49"/>
  <c r="L45"/>
  <c r="Y41"/>
  <c r="N42"/>
  <c r="X37"/>
  <c r="S38"/>
  <c r="X39"/>
  <c r="N35"/>
  <c r="K32"/>
  <c r="X30"/>
  <c r="S31"/>
  <c r="U27"/>
  <c r="M26"/>
  <c r="U167"/>
  <c r="K168"/>
  <c r="O158"/>
  <c r="L157"/>
  <c r="U155"/>
  <c r="K154"/>
  <c r="Y152"/>
  <c r="N151"/>
  <c r="X160"/>
  <c r="S159"/>
  <c r="V139"/>
  <c r="U141"/>
  <c r="U143"/>
  <c r="K138"/>
  <c r="Y144"/>
  <c r="N146"/>
  <c r="X136"/>
  <c r="S135"/>
  <c r="V125"/>
  <c r="R124"/>
  <c r="M123"/>
  <c r="O121"/>
  <c r="L120"/>
  <c r="U127"/>
  <c r="K126"/>
  <c r="Y129"/>
  <c r="N112"/>
  <c r="X110"/>
  <c r="S109"/>
  <c r="V113"/>
  <c r="N115"/>
  <c r="X116"/>
  <c r="S98"/>
  <c r="V99"/>
  <c r="R104"/>
  <c r="Y105"/>
  <c r="O100"/>
  <c r="L101"/>
  <c r="L94"/>
  <c r="O92"/>
  <c r="L91"/>
  <c r="X86"/>
  <c r="S87"/>
  <c r="V77"/>
  <c r="R76"/>
  <c r="M75"/>
  <c r="O73"/>
  <c r="L78"/>
  <c r="U80"/>
  <c r="K81"/>
  <c r="O72"/>
  <c r="L63"/>
  <c r="U65"/>
  <c r="K66"/>
  <c r="Y68"/>
  <c r="N69"/>
  <c r="N71"/>
  <c r="M55"/>
  <c r="O57"/>
  <c r="L58"/>
  <c r="U60"/>
  <c r="K61"/>
  <c r="Y53"/>
  <c r="N50"/>
  <c r="X49"/>
  <c r="O45"/>
  <c r="K40"/>
  <c r="Y42"/>
  <c r="N43"/>
  <c r="X38"/>
  <c r="S39"/>
  <c r="K35"/>
  <c r="N32"/>
  <c r="O30"/>
  <c r="S27"/>
  <c r="L26"/>
  <c r="O166"/>
  <c r="O168"/>
  <c r="N158"/>
  <c r="X156"/>
  <c r="S155"/>
  <c r="V153"/>
  <c r="R152"/>
  <c r="M151"/>
  <c r="O160"/>
  <c r="L159"/>
  <c r="U139"/>
  <c r="V141"/>
  <c r="S143"/>
  <c r="V145"/>
  <c r="R144"/>
  <c r="M146"/>
  <c r="O136"/>
  <c r="L135"/>
  <c r="U125"/>
  <c r="K124"/>
  <c r="Y122"/>
  <c r="N121"/>
  <c r="X128"/>
  <c r="S127"/>
  <c r="V130"/>
  <c r="R129"/>
  <c r="M112"/>
  <c r="O110"/>
  <c r="L109"/>
  <c r="U113"/>
  <c r="M115"/>
  <c r="O116"/>
  <c r="L98"/>
  <c r="U99"/>
  <c r="K104"/>
  <c r="S102"/>
  <c r="V101"/>
  <c r="R93"/>
  <c r="Y94"/>
  <c r="O91"/>
  <c r="V86"/>
  <c r="R87"/>
  <c r="M84"/>
  <c r="O76"/>
  <c r="L75"/>
  <c r="U73"/>
  <c r="K78"/>
  <c r="Y80"/>
  <c r="N81"/>
  <c r="U72"/>
  <c r="K63"/>
  <c r="Y65"/>
  <c r="N66"/>
  <c r="X68"/>
  <c r="S69"/>
  <c r="K71"/>
  <c r="R55"/>
  <c r="M56"/>
  <c r="O58"/>
  <c r="L59"/>
  <c r="U61"/>
  <c r="K52"/>
  <c r="Y50"/>
  <c r="N48"/>
  <c r="U45"/>
  <c r="V41"/>
  <c r="R42"/>
  <c r="M43"/>
  <c r="O38"/>
  <c r="Y34"/>
  <c r="R35"/>
  <c r="Y33"/>
  <c r="N30"/>
  <c r="X29"/>
  <c r="R27"/>
  <c r="K26"/>
  <c r="S37"/>
  <c r="L32"/>
  <c r="U26"/>
  <c r="N38"/>
  <c r="V29"/>
  <c r="K39"/>
  <c r="X33"/>
  <c r="O39"/>
  <c r="Y30"/>
  <c r="Y542"/>
  <c r="Y541" s="1"/>
  <c r="N528"/>
  <c r="V403"/>
  <c r="R498"/>
  <c r="M488"/>
  <c r="O466"/>
  <c r="L458"/>
  <c r="U399"/>
  <c r="K344"/>
  <c r="Y335"/>
  <c r="N330"/>
  <c r="X395"/>
  <c r="S390"/>
  <c r="V339"/>
  <c r="R329"/>
  <c r="M234"/>
  <c r="O268"/>
  <c r="L244"/>
  <c r="U206"/>
  <c r="K200"/>
  <c r="Y221"/>
  <c r="N213"/>
  <c r="S165"/>
  <c r="V162"/>
  <c r="R150"/>
  <c r="M148"/>
  <c r="O132"/>
  <c r="L131"/>
  <c r="U117"/>
  <c r="V36"/>
  <c r="R103"/>
  <c r="M90"/>
  <c r="O85"/>
  <c r="L62"/>
  <c r="X542"/>
  <c r="X541" s="1"/>
  <c r="S528"/>
  <c r="K501"/>
  <c r="O498"/>
  <c r="K458"/>
  <c r="X335"/>
  <c r="S330"/>
  <c r="M346"/>
  <c r="U268"/>
  <c r="N200"/>
  <c r="S213"/>
  <c r="O150"/>
  <c r="Y117"/>
  <c r="U46"/>
  <c r="X528"/>
  <c r="Y466"/>
  <c r="O390"/>
  <c r="Y268"/>
  <c r="V221"/>
  <c r="L163"/>
  <c r="N131"/>
  <c r="U62"/>
  <c r="M501"/>
  <c r="S458"/>
  <c r="R344"/>
  <c r="U390"/>
  <c r="X268"/>
  <c r="V206"/>
  <c r="N148"/>
  <c r="U90"/>
  <c r="X46"/>
  <c r="U51"/>
  <c r="L424"/>
  <c r="Y451"/>
  <c r="V357"/>
  <c r="X435"/>
  <c r="Y386"/>
  <c r="Y419"/>
  <c r="Y449"/>
  <c r="M357"/>
  <c r="K369"/>
  <c r="N317"/>
  <c r="Y374"/>
  <c r="R331"/>
  <c r="K293"/>
  <c r="V367"/>
  <c r="N315"/>
  <c r="U351"/>
  <c r="M342"/>
  <c r="V299"/>
  <c r="V278"/>
  <c r="R261"/>
  <c r="X237"/>
  <c r="V277"/>
  <c r="V269"/>
  <c r="S306"/>
  <c r="S263"/>
  <c r="S232"/>
  <c r="O250"/>
  <c r="Y259"/>
  <c r="Y239"/>
  <c r="X283"/>
  <c r="M278"/>
  <c r="K272"/>
  <c r="S309"/>
  <c r="O303"/>
  <c r="V266"/>
  <c r="N233"/>
  <c r="R248"/>
  <c r="U257"/>
  <c r="M238"/>
  <c r="S292"/>
  <c r="N272"/>
  <c r="X231"/>
  <c r="Y241"/>
  <c r="Y228"/>
  <c r="Y218"/>
  <c r="L208"/>
  <c r="N205"/>
  <c r="N197"/>
  <c r="R180"/>
  <c r="U174"/>
  <c r="X188"/>
  <c r="V306"/>
  <c r="M246"/>
  <c r="S242"/>
  <c r="Y227"/>
  <c r="L218"/>
  <c r="R212"/>
  <c r="X193"/>
  <c r="M197"/>
  <c r="K180"/>
  <c r="S174"/>
  <c r="O188"/>
  <c r="R274"/>
  <c r="L231"/>
  <c r="S241"/>
  <c r="N229"/>
  <c r="U219"/>
  <c r="U208"/>
  <c r="X205"/>
  <c r="K195"/>
  <c r="S181"/>
  <c r="O175"/>
  <c r="Y189"/>
  <c r="U272"/>
  <c r="N253"/>
  <c r="X242"/>
  <c r="O227"/>
  <c r="O220"/>
  <c r="O204"/>
  <c r="O194"/>
  <c r="Y184"/>
  <c r="V178"/>
  <c r="L173"/>
  <c r="N187"/>
  <c r="Y166"/>
  <c r="X155"/>
  <c r="N153"/>
  <c r="R151"/>
  <c r="N160"/>
  <c r="X140"/>
  <c r="S139"/>
  <c r="X141"/>
  <c r="X143"/>
  <c r="S138"/>
  <c r="V144"/>
  <c r="R146"/>
  <c r="M137"/>
  <c r="O135"/>
  <c r="L147"/>
  <c r="U124"/>
  <c r="K123"/>
  <c r="Y121"/>
  <c r="N120"/>
  <c r="X127"/>
  <c r="S126"/>
  <c r="V129"/>
  <c r="R112"/>
  <c r="M111"/>
  <c r="O109"/>
  <c r="L114"/>
  <c r="X115"/>
  <c r="S108"/>
  <c r="V98"/>
  <c r="R97"/>
  <c r="M99"/>
  <c r="O105"/>
  <c r="L102"/>
  <c r="U101"/>
  <c r="K93"/>
  <c r="S92"/>
  <c r="K95"/>
  <c r="N86"/>
  <c r="X84"/>
  <c r="S77"/>
  <c r="V75"/>
  <c r="R74"/>
  <c r="M73"/>
  <c r="O79"/>
  <c r="L80"/>
  <c r="X82"/>
  <c r="S72"/>
  <c r="V64"/>
  <c r="R65"/>
  <c r="M66"/>
  <c r="O68"/>
  <c r="L69"/>
  <c r="L71"/>
  <c r="O55"/>
  <c r="L56"/>
  <c r="U58"/>
  <c r="K59"/>
  <c r="Y61"/>
  <c r="N52"/>
  <c r="X50"/>
  <c r="S48"/>
  <c r="S45"/>
  <c r="M40"/>
  <c r="S187"/>
  <c r="K166"/>
  <c r="L168"/>
  <c r="X158"/>
  <c r="S157"/>
  <c r="V155"/>
  <c r="R154"/>
  <c r="M153"/>
  <c r="O151"/>
  <c r="L161"/>
  <c r="U159"/>
  <c r="K140"/>
  <c r="M141"/>
  <c r="R142"/>
  <c r="K143"/>
  <c r="Y145"/>
  <c r="N144"/>
  <c r="X137"/>
  <c r="S136"/>
  <c r="V147"/>
  <c r="R125"/>
  <c r="M124"/>
  <c r="O122"/>
  <c r="L121"/>
  <c r="U128"/>
  <c r="K127"/>
  <c r="Y130"/>
  <c r="N129"/>
  <c r="X111"/>
  <c r="S110"/>
  <c r="V114"/>
  <c r="R113"/>
  <c r="K115"/>
  <c r="Y116"/>
  <c r="N98"/>
  <c r="X99"/>
  <c r="S104"/>
  <c r="X105"/>
  <c r="X100"/>
  <c r="S101"/>
  <c r="K94"/>
  <c r="R92"/>
  <c r="M91"/>
  <c r="Y86"/>
  <c r="N87"/>
  <c r="X77"/>
  <c r="S76"/>
  <c r="V74"/>
  <c r="R73"/>
  <c r="M78"/>
  <c r="O80"/>
  <c r="L81"/>
  <c r="X72"/>
  <c r="S63"/>
  <c r="V65"/>
  <c r="R66"/>
  <c r="M67"/>
  <c r="O69"/>
  <c r="L70"/>
  <c r="U55"/>
  <c r="K56"/>
  <c r="Y58"/>
  <c r="N59"/>
  <c r="X61"/>
  <c r="S52"/>
  <c r="V50"/>
  <c r="R48"/>
  <c r="M49"/>
  <c r="X40"/>
  <c r="S41"/>
  <c r="V43"/>
  <c r="R37"/>
  <c r="M38"/>
  <c r="V34"/>
  <c r="U35"/>
  <c r="V33"/>
  <c r="R30"/>
  <c r="Y31"/>
  <c r="M27"/>
  <c r="U25"/>
  <c r="M187"/>
  <c r="L167"/>
  <c r="X169"/>
  <c r="K158"/>
  <c r="Y156"/>
  <c r="N155"/>
  <c r="X153"/>
  <c r="S152"/>
  <c r="V161"/>
  <c r="R160"/>
  <c r="M159"/>
  <c r="O139"/>
  <c r="M142"/>
  <c r="N143"/>
  <c r="X145"/>
  <c r="S144"/>
  <c r="V137"/>
  <c r="R136"/>
  <c r="M135"/>
  <c r="O125"/>
  <c r="L124"/>
  <c r="U122"/>
  <c r="K121"/>
  <c r="Y128"/>
  <c r="N127"/>
  <c r="X130"/>
  <c r="S129"/>
  <c r="V111"/>
  <c r="R110"/>
  <c r="M109"/>
  <c r="O113"/>
  <c r="V108"/>
  <c r="R116"/>
  <c r="M98"/>
  <c r="O99"/>
  <c r="L104"/>
  <c r="U102"/>
  <c r="K100"/>
  <c r="Y93"/>
  <c r="R94"/>
  <c r="K92"/>
  <c r="M95"/>
  <c r="R86"/>
  <c r="M87"/>
  <c r="O77"/>
  <c r="L76"/>
  <c r="U74"/>
  <c r="K73"/>
  <c r="Y79"/>
  <c r="N80"/>
  <c r="U82"/>
  <c r="K72"/>
  <c r="Y64"/>
  <c r="N65"/>
  <c r="X67"/>
  <c r="S68"/>
  <c r="V70"/>
  <c r="U71"/>
  <c r="U56"/>
  <c r="K57"/>
  <c r="Y59"/>
  <c r="N60"/>
  <c r="X52"/>
  <c r="S53"/>
  <c r="V48"/>
  <c r="R49"/>
  <c r="K45"/>
  <c r="X41"/>
  <c r="S42"/>
  <c r="V37"/>
  <c r="R38"/>
  <c r="Y39"/>
  <c r="O35"/>
  <c r="U33"/>
  <c r="K30"/>
  <c r="S29"/>
  <c r="L27"/>
  <c r="Y25"/>
  <c r="R167"/>
  <c r="U169"/>
  <c r="V157"/>
  <c r="R156"/>
  <c r="M155"/>
  <c r="O153"/>
  <c r="L152"/>
  <c r="U161"/>
  <c r="K160"/>
  <c r="Y140"/>
  <c r="N139"/>
  <c r="N142"/>
  <c r="M143"/>
  <c r="O145"/>
  <c r="L144"/>
  <c r="U137"/>
  <c r="K136"/>
  <c r="Y147"/>
  <c r="N125"/>
  <c r="X123"/>
  <c r="S122"/>
  <c r="V120"/>
  <c r="R128"/>
  <c r="M127"/>
  <c r="O130"/>
  <c r="L129"/>
  <c r="U111"/>
  <c r="K110"/>
  <c r="Y114"/>
  <c r="N113"/>
  <c r="U108"/>
  <c r="K116"/>
  <c r="Y97"/>
  <c r="N99"/>
  <c r="N105"/>
  <c r="M102"/>
  <c r="O101"/>
  <c r="L93"/>
  <c r="U92"/>
  <c r="K91"/>
  <c r="O86"/>
  <c r="L87"/>
  <c r="U77"/>
  <c r="K76"/>
  <c r="Y74"/>
  <c r="N73"/>
  <c r="X79"/>
  <c r="S80"/>
  <c r="Y82"/>
  <c r="N72"/>
  <c r="X64"/>
  <c r="S65"/>
  <c r="V67"/>
  <c r="R68"/>
  <c r="M69"/>
  <c r="O71"/>
  <c r="L55"/>
  <c r="U57"/>
  <c r="K58"/>
  <c r="Y60"/>
  <c r="N61"/>
  <c r="X53"/>
  <c r="S50"/>
  <c r="V49"/>
  <c r="N45"/>
  <c r="O41"/>
  <c r="L42"/>
  <c r="U37"/>
  <c r="K38"/>
  <c r="S34"/>
  <c r="X35"/>
  <c r="S33"/>
  <c r="K31"/>
  <c r="R29"/>
  <c r="K27"/>
  <c r="X25"/>
  <c r="U38"/>
  <c r="L33"/>
  <c r="V25"/>
  <c r="X34"/>
  <c r="V27"/>
  <c r="K25"/>
  <c r="R34"/>
  <c r="L31"/>
  <c r="K42"/>
  <c r="L34"/>
  <c r="R31"/>
  <c r="S542"/>
  <c r="S541" s="1"/>
  <c r="X501"/>
  <c r="O403"/>
  <c r="L498"/>
  <c r="U469"/>
  <c r="K466"/>
  <c r="Y457"/>
  <c r="N399"/>
  <c r="X338"/>
  <c r="S335"/>
  <c r="R395"/>
  <c r="M390"/>
  <c r="O339"/>
  <c r="L329"/>
  <c r="U313"/>
  <c r="K268"/>
  <c r="Y224"/>
  <c r="N206"/>
  <c r="X198"/>
  <c r="S221"/>
  <c r="M165"/>
  <c r="O162"/>
  <c r="L150"/>
  <c r="U134"/>
  <c r="K132"/>
  <c r="Y119"/>
  <c r="N117"/>
  <c r="O36"/>
  <c r="L103"/>
  <c r="U88"/>
  <c r="K85"/>
  <c r="Y54"/>
  <c r="R542"/>
  <c r="R541" s="1"/>
  <c r="M528"/>
  <c r="U403"/>
  <c r="K498"/>
  <c r="Y469"/>
  <c r="N466"/>
  <c r="X457"/>
  <c r="S399"/>
  <c r="V338"/>
  <c r="R335"/>
  <c r="M330"/>
  <c r="O395"/>
  <c r="L390"/>
  <c r="U339"/>
  <c r="K329"/>
  <c r="Y313"/>
  <c r="N268"/>
  <c r="X224"/>
  <c r="S206"/>
  <c r="V198"/>
  <c r="R221"/>
  <c r="M213"/>
  <c r="L165"/>
  <c r="U162"/>
  <c r="K150"/>
  <c r="Y134"/>
  <c r="N132"/>
  <c r="X119"/>
  <c r="S117"/>
  <c r="M44"/>
  <c r="O103"/>
  <c r="L90"/>
  <c r="U85"/>
  <c r="K62"/>
  <c r="Y51"/>
  <c r="N46"/>
  <c r="X28"/>
  <c r="V542"/>
  <c r="V541" s="1"/>
  <c r="R528"/>
  <c r="Y403"/>
  <c r="N498"/>
  <c r="X469"/>
  <c r="S466"/>
  <c r="V457"/>
  <c r="R399"/>
  <c r="M344"/>
  <c r="O335"/>
  <c r="L330"/>
  <c r="U395"/>
  <c r="K390"/>
  <c r="Y339"/>
  <c r="N329"/>
  <c r="X313"/>
  <c r="S268"/>
  <c r="V224"/>
  <c r="R206"/>
  <c r="M200"/>
  <c r="O221"/>
  <c r="L213"/>
  <c r="K165"/>
  <c r="Y162"/>
  <c r="N150"/>
  <c r="X134"/>
  <c r="S132"/>
  <c r="V119"/>
  <c r="R117"/>
  <c r="L44"/>
  <c r="U103"/>
  <c r="K90"/>
  <c r="Y85"/>
  <c r="N62"/>
  <c r="X51"/>
  <c r="S46"/>
  <c r="U542"/>
  <c r="U541" s="1"/>
  <c r="K528"/>
  <c r="X403"/>
  <c r="S498"/>
  <c r="V469"/>
  <c r="R466"/>
  <c r="M458"/>
  <c r="O399"/>
  <c r="L344"/>
  <c r="U335"/>
  <c r="K330"/>
  <c r="Y395"/>
  <c r="N390"/>
  <c r="X339"/>
  <c r="S329"/>
  <c r="V313"/>
  <c r="R268"/>
  <c r="M244"/>
  <c r="O206"/>
  <c r="L200"/>
  <c r="U221"/>
  <c r="K213"/>
  <c r="N165"/>
  <c r="X162"/>
  <c r="S150"/>
  <c r="V134"/>
  <c r="R132"/>
  <c r="M131"/>
  <c r="O117"/>
  <c r="K44"/>
  <c r="Y103"/>
  <c r="N90"/>
  <c r="X85"/>
  <c r="S62"/>
  <c r="V51"/>
  <c r="R46"/>
  <c r="M28"/>
  <c r="N51"/>
  <c r="Y565"/>
  <c r="L565"/>
  <c r="O565"/>
  <c r="M163"/>
  <c r="K131"/>
  <c r="R90"/>
  <c r="L54"/>
  <c r="K488"/>
  <c r="X399"/>
  <c r="V335"/>
  <c r="L346"/>
  <c r="N244"/>
  <c r="O165"/>
  <c r="Y132"/>
  <c r="O90"/>
  <c r="N28"/>
  <c r="Y498"/>
  <c r="M338"/>
  <c r="Y329"/>
  <c r="R200"/>
  <c r="U165"/>
  <c r="X132"/>
  <c r="L36"/>
  <c r="Y62"/>
  <c r="V565"/>
  <c r="K405"/>
  <c r="V445"/>
  <c r="L352"/>
  <c r="M430"/>
  <c r="O360"/>
  <c r="K443"/>
  <c r="V454"/>
  <c r="K351"/>
  <c r="S363"/>
  <c r="R321"/>
  <c r="V368"/>
  <c r="U316"/>
  <c r="S287"/>
  <c r="L382"/>
  <c r="R325"/>
  <c r="U375"/>
  <c r="S334"/>
  <c r="L294"/>
  <c r="L273"/>
  <c r="R233"/>
  <c r="Y284"/>
  <c r="Y275"/>
  <c r="L311"/>
  <c r="V304"/>
  <c r="V261"/>
  <c r="V233"/>
  <c r="L249"/>
  <c r="N258"/>
  <c r="N238"/>
  <c r="S282"/>
  <c r="O276"/>
  <c r="Y270"/>
  <c r="V307"/>
  <c r="L302"/>
  <c r="R265"/>
  <c r="X252"/>
  <c r="M247"/>
  <c r="K256"/>
  <c r="O236"/>
  <c r="N287"/>
  <c r="R309"/>
  <c r="L247"/>
  <c r="V242"/>
  <c r="N227"/>
  <c r="N220"/>
  <c r="U204"/>
  <c r="U194"/>
  <c r="X184"/>
  <c r="M179"/>
  <c r="K173"/>
  <c r="U280"/>
  <c r="X301"/>
  <c r="K255"/>
  <c r="L226"/>
  <c r="R217"/>
  <c r="X209"/>
  <c r="M204"/>
  <c r="S194"/>
  <c r="O184"/>
  <c r="Y178"/>
  <c r="V172"/>
  <c r="L187"/>
  <c r="U311"/>
  <c r="M250"/>
  <c r="R242"/>
  <c r="X227"/>
  <c r="K218"/>
  <c r="K212"/>
  <c r="O193"/>
  <c r="Y185"/>
  <c r="V179"/>
  <c r="L174"/>
  <c r="N188"/>
  <c r="O310"/>
  <c r="R247"/>
  <c r="V225"/>
  <c r="V216"/>
  <c r="K210"/>
  <c r="L203"/>
  <c r="L192"/>
  <c r="N183"/>
  <c r="R177"/>
  <c r="U171"/>
  <c r="X166"/>
  <c r="V168"/>
  <c r="L155"/>
  <c r="V152"/>
  <c r="Y161"/>
  <c r="V159"/>
  <c r="R140"/>
  <c r="M139"/>
  <c r="K142"/>
  <c r="R143"/>
  <c r="M138"/>
  <c r="O144"/>
  <c r="L146"/>
  <c r="U136"/>
  <c r="K135"/>
  <c r="Y125"/>
  <c r="N124"/>
  <c r="X122"/>
  <c r="S121"/>
  <c r="V128"/>
  <c r="R127"/>
  <c r="M126"/>
  <c r="O129"/>
  <c r="L112"/>
  <c r="U110"/>
  <c r="K109"/>
  <c r="Y113"/>
  <c r="R115"/>
  <c r="M108"/>
  <c r="O98"/>
  <c r="L97"/>
  <c r="U104"/>
  <c r="V105"/>
  <c r="Y100"/>
  <c r="N101"/>
  <c r="N94"/>
  <c r="M92"/>
  <c r="O95"/>
  <c r="V87"/>
  <c r="R84"/>
  <c r="M77"/>
  <c r="O75"/>
  <c r="L74"/>
  <c r="U78"/>
  <c r="K79"/>
  <c r="Y81"/>
  <c r="R82"/>
  <c r="M72"/>
  <c r="O64"/>
  <c r="L65"/>
  <c r="U67"/>
  <c r="K68"/>
  <c r="Y70"/>
  <c r="R71"/>
  <c r="K55"/>
  <c r="Y57"/>
  <c r="N58"/>
  <c r="X60"/>
  <c r="S61"/>
  <c r="V53"/>
  <c r="R50"/>
  <c r="M48"/>
  <c r="M45"/>
  <c r="U41"/>
  <c r="X186"/>
  <c r="V167"/>
  <c r="Y169"/>
  <c r="R158"/>
  <c r="M157"/>
  <c r="O155"/>
  <c r="L154"/>
  <c r="U152"/>
  <c r="K151"/>
  <c r="Y160"/>
  <c r="N159"/>
  <c r="X139"/>
  <c r="S141"/>
  <c r="X142"/>
  <c r="X138"/>
  <c r="S145"/>
  <c r="V146"/>
  <c r="R137"/>
  <c r="M136"/>
  <c r="O147"/>
  <c r="L125"/>
  <c r="U123"/>
  <c r="K122"/>
  <c r="Y120"/>
  <c r="N128"/>
  <c r="X126"/>
  <c r="S130"/>
  <c r="V112"/>
  <c r="R111"/>
  <c r="M110"/>
  <c r="O114"/>
  <c r="L113"/>
  <c r="X108"/>
  <c r="S116"/>
  <c r="V97"/>
  <c r="R99"/>
  <c r="M104"/>
  <c r="V102"/>
  <c r="R100"/>
  <c r="M101"/>
  <c r="O94"/>
  <c r="L92"/>
  <c r="L95"/>
  <c r="S86"/>
  <c r="V84"/>
  <c r="R77"/>
  <c r="M76"/>
  <c r="O74"/>
  <c r="L73"/>
  <c r="U79"/>
  <c r="K80"/>
  <c r="V82"/>
  <c r="R72"/>
  <c r="M63"/>
  <c r="O65"/>
  <c r="L66"/>
  <c r="U68"/>
  <c r="K69"/>
  <c r="M71"/>
  <c r="N55"/>
  <c r="X57"/>
  <c r="S58"/>
  <c r="V60"/>
  <c r="R61"/>
  <c r="M52"/>
  <c r="O50"/>
  <c r="L48"/>
  <c r="X45"/>
  <c r="R40"/>
  <c r="M41"/>
  <c r="O43"/>
  <c r="L37"/>
  <c r="L39"/>
  <c r="O34"/>
  <c r="X32"/>
  <c r="O33"/>
  <c r="L30"/>
  <c r="Y26"/>
  <c r="N25"/>
  <c r="U186"/>
  <c r="Y168"/>
  <c r="N169"/>
  <c r="X157"/>
  <c r="S156"/>
  <c r="V154"/>
  <c r="R153"/>
  <c r="M152"/>
  <c r="O161"/>
  <c r="L160"/>
  <c r="U140"/>
  <c r="K139"/>
  <c r="S142"/>
  <c r="V138"/>
  <c r="R145"/>
  <c r="M144"/>
  <c r="O137"/>
  <c r="L136"/>
  <c r="U147"/>
  <c r="K125"/>
  <c r="Y123"/>
  <c r="N122"/>
  <c r="X120"/>
  <c r="S128"/>
  <c r="V126"/>
  <c r="R130"/>
  <c r="M129"/>
  <c r="O111"/>
  <c r="L110"/>
  <c r="U114"/>
  <c r="K113"/>
  <c r="O108"/>
  <c r="L116"/>
  <c r="U97"/>
  <c r="K99"/>
  <c r="M105"/>
  <c r="N102"/>
  <c r="X101"/>
  <c r="S93"/>
  <c r="X94"/>
  <c r="X91"/>
  <c r="S95"/>
  <c r="L86"/>
  <c r="U84"/>
  <c r="K77"/>
  <c r="Y75"/>
  <c r="N74"/>
  <c r="X78"/>
  <c r="S79"/>
  <c r="V81"/>
  <c r="N82"/>
  <c r="X63"/>
  <c r="S64"/>
  <c r="V66"/>
  <c r="R67"/>
  <c r="M68"/>
  <c r="O70"/>
  <c r="Y55"/>
  <c r="N56"/>
  <c r="X58"/>
  <c r="S59"/>
  <c r="V61"/>
  <c r="R52"/>
  <c r="M53"/>
  <c r="O48"/>
  <c r="L49"/>
  <c r="V40"/>
  <c r="R41"/>
  <c r="M42"/>
  <c r="O37"/>
  <c r="L38"/>
  <c r="U34"/>
  <c r="V35"/>
  <c r="N33"/>
  <c r="N31"/>
  <c r="M29"/>
  <c r="X26"/>
  <c r="S25"/>
  <c r="K167"/>
  <c r="M169"/>
  <c r="O157"/>
  <c r="L156"/>
  <c r="U154"/>
  <c r="K153"/>
  <c r="Y151"/>
  <c r="N161"/>
  <c r="X159"/>
  <c r="S140"/>
  <c r="K141"/>
  <c r="U142"/>
  <c r="U138"/>
  <c r="K145"/>
  <c r="Y146"/>
  <c r="N137"/>
  <c r="X135"/>
  <c r="S147"/>
  <c r="V124"/>
  <c r="R123"/>
  <c r="M122"/>
  <c r="O120"/>
  <c r="L128"/>
  <c r="U126"/>
  <c r="K130"/>
  <c r="Y112"/>
  <c r="N111"/>
  <c r="X109"/>
  <c r="S114"/>
  <c r="Y115"/>
  <c r="N108"/>
  <c r="X98"/>
  <c r="S97"/>
  <c r="V104"/>
  <c r="U105"/>
  <c r="U100"/>
  <c r="K101"/>
  <c r="M94"/>
  <c r="N92"/>
  <c r="N95"/>
  <c r="K86"/>
  <c r="Y84"/>
  <c r="N77"/>
  <c r="X75"/>
  <c r="S74"/>
  <c r="V78"/>
  <c r="R79"/>
  <c r="M80"/>
  <c r="S82"/>
  <c r="V63"/>
  <c r="R64"/>
  <c r="M65"/>
  <c r="O67"/>
  <c r="L68"/>
  <c r="U70"/>
  <c r="V71"/>
  <c r="Y56"/>
  <c r="N57"/>
  <c r="X59"/>
  <c r="S60"/>
  <c r="V52"/>
  <c r="R53"/>
  <c r="M50"/>
  <c r="O49"/>
  <c r="U40"/>
  <c r="K41"/>
  <c r="Y43"/>
  <c r="N37"/>
  <c r="N39"/>
  <c r="M34"/>
  <c r="U32"/>
  <c r="M33"/>
  <c r="O31"/>
  <c r="L29"/>
  <c r="V26"/>
  <c r="R25"/>
  <c r="V39"/>
  <c r="S30"/>
  <c r="V42"/>
  <c r="S35"/>
  <c r="N26"/>
  <c r="O42"/>
  <c r="Y35"/>
  <c r="O29"/>
  <c r="R43"/>
  <c r="R32"/>
  <c r="M542"/>
  <c r="M541" s="1"/>
  <c r="R501"/>
  <c r="K403"/>
  <c r="Y488"/>
  <c r="N469"/>
  <c r="X458"/>
  <c r="S457"/>
  <c r="V344"/>
  <c r="R338"/>
  <c r="M335"/>
  <c r="L395"/>
  <c r="U346"/>
  <c r="K339"/>
  <c r="Y234"/>
  <c r="N313"/>
  <c r="X244"/>
  <c r="S224"/>
  <c r="V200"/>
  <c r="R198"/>
  <c r="M221"/>
  <c r="U163"/>
  <c r="K162"/>
  <c r="Y148"/>
  <c r="N134"/>
  <c r="X131"/>
  <c r="S119"/>
  <c r="U44"/>
  <c r="K36"/>
  <c r="Y90"/>
  <c r="N88"/>
  <c r="X62"/>
  <c r="S54"/>
  <c r="L542"/>
  <c r="L541" s="1"/>
  <c r="V501"/>
  <c r="N403"/>
  <c r="X488"/>
  <c r="S469"/>
  <c r="V458"/>
  <c r="R457"/>
  <c r="M399"/>
  <c r="O338"/>
  <c r="L335"/>
  <c r="K395"/>
  <c r="Y346"/>
  <c r="N339"/>
  <c r="X234"/>
  <c r="S313"/>
  <c r="V244"/>
  <c r="R224"/>
  <c r="M206"/>
  <c r="O198"/>
  <c r="L221"/>
  <c r="Y163"/>
  <c r="N162"/>
  <c r="X148"/>
  <c r="S134"/>
  <c r="V131"/>
  <c r="R119"/>
  <c r="M117"/>
  <c r="U36"/>
  <c r="K103"/>
  <c r="Y88"/>
  <c r="N85"/>
  <c r="X54"/>
  <c r="S51"/>
  <c r="V28"/>
  <c r="R28"/>
  <c r="O542"/>
  <c r="O541" s="1"/>
  <c r="L528"/>
  <c r="S403"/>
  <c r="V488"/>
  <c r="R469"/>
  <c r="M466"/>
  <c r="O457"/>
  <c r="L399"/>
  <c r="U338"/>
  <c r="K335"/>
  <c r="N395"/>
  <c r="X346"/>
  <c r="S339"/>
  <c r="V234"/>
  <c r="R313"/>
  <c r="M268"/>
  <c r="O224"/>
  <c r="L206"/>
  <c r="U198"/>
  <c r="K221"/>
  <c r="X163"/>
  <c r="S162"/>
  <c r="V148"/>
  <c r="R134"/>
  <c r="M132"/>
  <c r="O119"/>
  <c r="L117"/>
  <c r="Y36"/>
  <c r="N103"/>
  <c r="X88"/>
  <c r="S85"/>
  <c r="V54"/>
  <c r="R51"/>
  <c r="M46"/>
  <c r="N542"/>
  <c r="N541" s="1"/>
  <c r="Y501"/>
  <c r="R403"/>
  <c r="M498"/>
  <c r="O469"/>
  <c r="L466"/>
  <c r="U457"/>
  <c r="K399"/>
  <c r="Y338"/>
  <c r="N335"/>
  <c r="S395"/>
  <c r="V346"/>
  <c r="R339"/>
  <c r="M329"/>
  <c r="O313"/>
  <c r="L268"/>
  <c r="U224"/>
  <c r="K206"/>
  <c r="Y198"/>
  <c r="N221"/>
  <c r="V163"/>
  <c r="R162"/>
  <c r="M150"/>
  <c r="O134"/>
  <c r="L132"/>
  <c r="U119"/>
  <c r="K117"/>
  <c r="X36"/>
  <c r="S103"/>
  <c r="V88"/>
  <c r="R85"/>
  <c r="M62"/>
  <c r="O51"/>
  <c r="L46"/>
  <c r="O46"/>
  <c r="M565"/>
  <c r="N565"/>
  <c r="S32"/>
  <c r="L488"/>
  <c r="N344"/>
  <c r="R390"/>
  <c r="L234"/>
  <c r="Y206"/>
  <c r="R165"/>
  <c r="U132"/>
  <c r="V103"/>
  <c r="M88"/>
  <c r="K46"/>
  <c r="U498"/>
  <c r="N458"/>
  <c r="K234"/>
  <c r="S200"/>
  <c r="R213"/>
  <c r="U150"/>
  <c r="X117"/>
  <c r="M36"/>
  <c r="K54"/>
  <c r="O528"/>
  <c r="N488"/>
  <c r="O330"/>
  <c r="K346"/>
  <c r="S244"/>
  <c r="O213"/>
  <c r="Y150"/>
  <c r="V117"/>
  <c r="K88"/>
  <c r="S28"/>
  <c r="X565"/>
  <c r="S439"/>
  <c r="L393"/>
  <c r="L412"/>
  <c r="K448"/>
  <c r="Y354"/>
  <c r="S437"/>
  <c r="L391"/>
  <c r="M352"/>
  <c r="Y343"/>
  <c r="U299"/>
  <c r="L363"/>
  <c r="X320"/>
  <c r="Y348"/>
  <c r="U297"/>
  <c r="X369"/>
  <c r="O317"/>
  <c r="N288"/>
  <c r="N310"/>
  <c r="U248"/>
  <c r="O281"/>
  <c r="V273"/>
  <c r="N309"/>
  <c r="R303"/>
  <c r="R266"/>
  <c r="R253"/>
  <c r="U247"/>
  <c r="X256"/>
  <c r="S288"/>
  <c r="V280"/>
  <c r="L275"/>
  <c r="N269"/>
  <c r="R306"/>
  <c r="X263"/>
  <c r="M264"/>
  <c r="S251"/>
  <c r="O245"/>
  <c r="Y254"/>
  <c r="L241"/>
  <c r="K283"/>
  <c r="U303"/>
  <c r="M257"/>
  <c r="U225"/>
  <c r="U216"/>
  <c r="L210"/>
  <c r="K203"/>
  <c r="K192"/>
  <c r="S183"/>
  <c r="O177"/>
  <c r="Y171"/>
  <c r="O275"/>
  <c r="R264"/>
  <c r="Y237"/>
  <c r="U230"/>
  <c r="M216"/>
  <c r="S210"/>
  <c r="O202"/>
  <c r="V196"/>
  <c r="L183"/>
  <c r="N177"/>
  <c r="R171"/>
  <c r="U166"/>
  <c r="O306"/>
  <c r="K259"/>
  <c r="K226"/>
  <c r="O217"/>
  <c r="V209"/>
  <c r="Y203"/>
  <c r="L194"/>
  <c r="N184"/>
  <c r="R178"/>
  <c r="U172"/>
  <c r="S284"/>
  <c r="Y304"/>
  <c r="U256"/>
  <c r="R230"/>
  <c r="R215"/>
  <c r="R211"/>
  <c r="U201"/>
  <c r="U195"/>
  <c r="X181"/>
  <c r="M176"/>
  <c r="K170"/>
  <c r="S167"/>
  <c r="Y158"/>
  <c r="S154"/>
  <c r="K152"/>
  <c r="S161"/>
  <c r="O159"/>
  <c r="L140"/>
  <c r="L141"/>
  <c r="O142"/>
  <c r="L143"/>
  <c r="U145"/>
  <c r="K144"/>
  <c r="Y137"/>
  <c r="N136"/>
  <c r="X147"/>
  <c r="S125"/>
  <c r="V123"/>
  <c r="R122"/>
  <c r="M121"/>
  <c r="O128"/>
  <c r="L127"/>
  <c r="U130"/>
  <c r="K129"/>
  <c r="Y111"/>
  <c r="N110"/>
  <c r="X114"/>
  <c r="S113"/>
  <c r="L115"/>
  <c r="U116"/>
  <c r="K98"/>
  <c r="Y99"/>
  <c r="N104"/>
  <c r="X102"/>
  <c r="S100"/>
  <c r="V93"/>
  <c r="U94"/>
  <c r="U91"/>
  <c r="V95"/>
  <c r="O87"/>
  <c r="L84"/>
  <c r="U76"/>
  <c r="K75"/>
  <c r="Y73"/>
  <c r="N78"/>
  <c r="X80"/>
  <c r="S81"/>
  <c r="L82"/>
  <c r="U63"/>
  <c r="K64"/>
  <c r="Y66"/>
  <c r="N67"/>
  <c r="X69"/>
  <c r="S70"/>
  <c r="X71"/>
  <c r="X56"/>
  <c r="S57"/>
  <c r="V59"/>
  <c r="R60"/>
  <c r="M61"/>
  <c r="O53"/>
  <c r="L50"/>
  <c r="U49"/>
  <c r="Y40"/>
  <c r="N41"/>
  <c r="L186"/>
  <c r="N167"/>
  <c r="R169"/>
  <c r="L158"/>
  <c r="U156"/>
  <c r="K155"/>
  <c r="Y153"/>
  <c r="N152"/>
  <c r="X161"/>
  <c r="S160"/>
  <c r="V140"/>
  <c r="R139"/>
  <c r="Y141"/>
  <c r="V143"/>
  <c r="R138"/>
  <c r="M145"/>
  <c r="O146"/>
  <c r="L137"/>
  <c r="U135"/>
  <c r="K147"/>
  <c r="Y124"/>
  <c r="N123"/>
  <c r="X121"/>
  <c r="S120"/>
  <c r="V127"/>
  <c r="R126"/>
  <c r="M130"/>
  <c r="O112"/>
  <c r="L111"/>
  <c r="U109"/>
  <c r="K114"/>
  <c r="V115"/>
  <c r="R108"/>
  <c r="M116"/>
  <c r="O97"/>
  <c r="L99"/>
  <c r="L105"/>
  <c r="O102"/>
  <c r="L100"/>
  <c r="U93"/>
  <c r="V94"/>
  <c r="Y91"/>
  <c r="R95"/>
  <c r="M86"/>
  <c r="O84"/>
  <c r="L77"/>
  <c r="U75"/>
  <c r="K74"/>
  <c r="Y78"/>
  <c r="N79"/>
  <c r="X81"/>
  <c r="O82"/>
  <c r="L72"/>
  <c r="U64"/>
  <c r="K65"/>
  <c r="Y67"/>
  <c r="N68"/>
  <c r="X70"/>
  <c r="S71"/>
  <c r="V56"/>
  <c r="R57"/>
  <c r="M58"/>
  <c r="O60"/>
  <c r="L61"/>
  <c r="U53"/>
  <c r="K50"/>
  <c r="Y49"/>
  <c r="R45"/>
  <c r="L40"/>
  <c r="U42"/>
  <c r="K43"/>
  <c r="Y38"/>
  <c r="R39"/>
  <c r="K34"/>
  <c r="O32"/>
  <c r="K33"/>
  <c r="M31"/>
  <c r="N29"/>
  <c r="S26"/>
  <c r="S166"/>
  <c r="R168"/>
  <c r="V158"/>
  <c r="R157"/>
  <c r="M156"/>
  <c r="O154"/>
  <c r="L153"/>
  <c r="U151"/>
  <c r="K161"/>
  <c r="Y159"/>
  <c r="N140"/>
  <c r="N141"/>
  <c r="Y142"/>
  <c r="O138"/>
  <c r="L145"/>
  <c r="U146"/>
  <c r="K137"/>
  <c r="Y135"/>
  <c r="N147"/>
  <c r="X124"/>
  <c r="S123"/>
  <c r="V121"/>
  <c r="R120"/>
  <c r="M128"/>
  <c r="O126"/>
  <c r="L130"/>
  <c r="U112"/>
  <c r="K111"/>
  <c r="Y109"/>
  <c r="N114"/>
  <c r="U115"/>
  <c r="K108"/>
  <c r="Y98"/>
  <c r="N97"/>
  <c r="X104"/>
  <c r="S105"/>
  <c r="V100"/>
  <c r="R101"/>
  <c r="M93"/>
  <c r="V92"/>
  <c r="R91"/>
  <c r="Y95"/>
  <c r="Y87"/>
  <c r="N84"/>
  <c r="X76"/>
  <c r="S75"/>
  <c r="V73"/>
  <c r="R78"/>
  <c r="M79"/>
  <c r="O81"/>
  <c r="V72"/>
  <c r="R63"/>
  <c r="M64"/>
  <c r="O66"/>
  <c r="L67"/>
  <c r="U69"/>
  <c r="K70"/>
  <c r="S55"/>
  <c r="V57"/>
  <c r="R58"/>
  <c r="M59"/>
  <c r="O61"/>
  <c r="L52"/>
  <c r="U50"/>
  <c r="K48"/>
  <c r="V45"/>
  <c r="O40"/>
  <c r="L41"/>
  <c r="U43"/>
  <c r="K37"/>
  <c r="M39"/>
  <c r="N34"/>
  <c r="V32"/>
  <c r="V30"/>
  <c r="U31"/>
  <c r="Y27"/>
  <c r="R26"/>
  <c r="M25"/>
  <c r="R186"/>
  <c r="X168"/>
  <c r="U158"/>
  <c r="K157"/>
  <c r="Y155"/>
  <c r="N154"/>
  <c r="X152"/>
  <c r="S151"/>
  <c r="V160"/>
  <c r="R159"/>
  <c r="M140"/>
  <c r="O141"/>
  <c r="Y143"/>
  <c r="N138"/>
  <c r="X144"/>
  <c r="S146"/>
  <c r="V136"/>
  <c r="R135"/>
  <c r="M147"/>
  <c r="O124"/>
  <c r="L123"/>
  <c r="U121"/>
  <c r="K120"/>
  <c r="Y127"/>
  <c r="N126"/>
  <c r="X129"/>
  <c r="S112"/>
  <c r="V110"/>
  <c r="R109"/>
  <c r="M114"/>
  <c r="S115"/>
  <c r="V116"/>
  <c r="R98"/>
  <c r="M97"/>
  <c r="O104"/>
  <c r="Y102"/>
  <c r="N100"/>
  <c r="X93"/>
  <c r="S94"/>
  <c r="V91"/>
  <c r="U95"/>
  <c r="X87"/>
  <c r="S84"/>
  <c r="V76"/>
  <c r="R75"/>
  <c r="M74"/>
  <c r="O78"/>
  <c r="L79"/>
  <c r="U81"/>
  <c r="M82"/>
  <c r="O63"/>
  <c r="L64"/>
  <c r="U66"/>
  <c r="K67"/>
  <c r="Y69"/>
  <c r="N70"/>
  <c r="X55"/>
  <c r="S56"/>
  <c r="V58"/>
  <c r="R59"/>
  <c r="M60"/>
  <c r="O52"/>
  <c r="L53"/>
  <c r="U48"/>
  <c r="K49"/>
  <c r="N40"/>
  <c r="X42"/>
  <c r="S43"/>
  <c r="V38"/>
  <c r="U39"/>
  <c r="L35"/>
  <c r="M32"/>
  <c r="U30"/>
  <c r="V31"/>
  <c r="X27"/>
  <c r="O26"/>
  <c r="L25"/>
  <c r="L43"/>
  <c r="M35"/>
  <c r="X31"/>
  <c r="M37"/>
  <c r="M30"/>
  <c r="O25"/>
  <c r="X43"/>
  <c r="Y32"/>
  <c r="O27"/>
  <c r="Y37"/>
  <c r="R33"/>
  <c r="U528"/>
  <c r="L501"/>
  <c r="X498"/>
  <c r="S488"/>
  <c r="V466"/>
  <c r="R458"/>
  <c r="M457"/>
  <c r="O344"/>
  <c r="L338"/>
  <c r="U330"/>
  <c r="Y390"/>
  <c r="N346"/>
  <c r="X329"/>
  <c r="S234"/>
  <c r="V268"/>
  <c r="R244"/>
  <c r="M224"/>
  <c r="O200"/>
  <c r="L198"/>
  <c r="U213"/>
  <c r="Y165"/>
  <c r="N163"/>
  <c r="X150"/>
  <c r="S148"/>
  <c r="V132"/>
  <c r="R131"/>
  <c r="M119"/>
  <c r="N44"/>
  <c r="X103"/>
  <c r="S90"/>
  <c r="V85"/>
  <c r="R62"/>
  <c r="M54"/>
  <c r="Y528"/>
  <c r="O501"/>
  <c r="V498"/>
  <c r="R488"/>
  <c r="M469"/>
  <c r="O458"/>
  <c r="L457"/>
  <c r="U344"/>
  <c r="K338"/>
  <c r="Y330"/>
  <c r="X390"/>
  <c r="S346"/>
  <c r="V329"/>
  <c r="R234"/>
  <c r="M313"/>
  <c r="O244"/>
  <c r="L224"/>
  <c r="U200"/>
  <c r="K198"/>
  <c r="Y213"/>
  <c r="X165"/>
  <c r="S163"/>
  <c r="V150"/>
  <c r="R148"/>
  <c r="M134"/>
  <c r="O131"/>
  <c r="L119"/>
  <c r="Y44"/>
  <c r="N36"/>
  <c r="X90"/>
  <c r="S88"/>
  <c r="V62"/>
  <c r="R54"/>
  <c r="M51"/>
  <c r="O28"/>
  <c r="V46"/>
  <c r="L28"/>
  <c r="K542"/>
  <c r="K541" s="1"/>
  <c r="U501"/>
  <c r="M403"/>
  <c r="O488"/>
  <c r="L469"/>
  <c r="U458"/>
  <c r="K457"/>
  <c r="Y344"/>
  <c r="N338"/>
  <c r="X330"/>
  <c r="V390"/>
  <c r="R346"/>
  <c r="M339"/>
  <c r="O234"/>
  <c r="L313"/>
  <c r="U244"/>
  <c r="K224"/>
  <c r="Y200"/>
  <c r="N198"/>
  <c r="X213"/>
  <c r="V165"/>
  <c r="R163"/>
  <c r="M162"/>
  <c r="O148"/>
  <c r="L134"/>
  <c r="U131"/>
  <c r="K119"/>
  <c r="X44"/>
  <c r="S36"/>
  <c r="V90"/>
  <c r="R88"/>
  <c r="M85"/>
  <c r="O54"/>
  <c r="L51"/>
  <c r="V528"/>
  <c r="S501"/>
  <c r="L403"/>
  <c r="U488"/>
  <c r="K469"/>
  <c r="Y458"/>
  <c r="N457"/>
  <c r="X344"/>
  <c r="S338"/>
  <c r="V330"/>
  <c r="M395"/>
  <c r="O346"/>
  <c r="L339"/>
  <c r="U234"/>
  <c r="K313"/>
  <c r="Y244"/>
  <c r="N224"/>
  <c r="X200"/>
  <c r="S198"/>
  <c r="V213"/>
  <c r="O163"/>
  <c r="L162"/>
  <c r="U148"/>
  <c r="K134"/>
  <c r="Y131"/>
  <c r="N119"/>
  <c r="V44"/>
  <c r="R36"/>
  <c r="M103"/>
  <c r="O88"/>
  <c r="L85"/>
  <c r="U54"/>
  <c r="K51"/>
  <c r="R565"/>
  <c r="S565"/>
  <c r="U466"/>
  <c r="Y399"/>
  <c r="V395"/>
  <c r="O329"/>
  <c r="K244"/>
  <c r="X221"/>
  <c r="L148"/>
  <c r="S44"/>
  <c r="O62"/>
  <c r="N501"/>
  <c r="S344"/>
  <c r="R330"/>
  <c r="U329"/>
  <c r="X206"/>
  <c r="K148"/>
  <c r="R44"/>
  <c r="L88"/>
  <c r="Y46"/>
  <c r="X466"/>
  <c r="V399"/>
  <c r="N234"/>
  <c r="M198"/>
  <c r="K163"/>
  <c r="S131"/>
  <c r="O44"/>
  <c r="N54"/>
  <c r="U565"/>
  <c r="K561"/>
  <c r="K565"/>
  <c r="Y45"/>
  <c r="N27"/>
  <c r="D38" i="27"/>
  <c r="D55" s="1"/>
  <c r="F19" i="8"/>
  <c r="G19" s="1"/>
  <c r="U29" i="38" s="1"/>
  <c r="F18" i="8"/>
  <c r="G18" s="1"/>
  <c r="D10" l="1"/>
  <c r="D5" s="1"/>
  <c r="U28" i="38"/>
  <c r="U13" s="1"/>
  <c r="AB29"/>
  <c r="AB13" s="1"/>
  <c r="AB12" s="1"/>
  <c r="AB566" s="1"/>
  <c r="E29"/>
  <c r="F29" s="1"/>
  <c r="AA28"/>
  <c r="AC28" s="1"/>
  <c r="AP28" s="1"/>
  <c r="E28"/>
  <c r="F28" s="1"/>
  <c r="T29"/>
  <c r="T28"/>
  <c r="S485"/>
  <c r="K485"/>
  <c r="T243"/>
  <c r="T345"/>
  <c r="T164"/>
  <c r="Q243"/>
  <c r="Q149"/>
  <c r="W164"/>
  <c r="T223"/>
  <c r="Q13"/>
  <c r="T47"/>
  <c r="W199"/>
  <c r="P260"/>
  <c r="W214"/>
  <c r="Q89"/>
  <c r="T459"/>
  <c r="T235"/>
  <c r="T199"/>
  <c r="T389"/>
  <c r="T485"/>
  <c r="W389"/>
  <c r="Q485"/>
  <c r="W383"/>
  <c r="W133"/>
  <c r="W509"/>
  <c r="P328"/>
  <c r="P83"/>
  <c r="Q191"/>
  <c r="Q509"/>
  <c r="W467"/>
  <c r="Q107"/>
  <c r="Q133"/>
  <c r="P383"/>
  <c r="Q199"/>
  <c r="Q398"/>
  <c r="T489"/>
  <c r="T191"/>
  <c r="T133"/>
  <c r="T527"/>
  <c r="T526" s="1"/>
  <c r="W243"/>
  <c r="W13"/>
  <c r="Q312"/>
  <c r="Q164"/>
  <c r="P164"/>
  <c r="Q47"/>
  <c r="P149"/>
  <c r="P47"/>
  <c r="W207"/>
  <c r="W485"/>
  <c r="P96"/>
  <c r="P207"/>
  <c r="P345"/>
  <c r="W500"/>
  <c r="W499" s="1"/>
  <c r="P107"/>
  <c r="P467"/>
  <c r="Q527"/>
  <c r="Q526" s="1"/>
  <c r="W267"/>
  <c r="W489"/>
  <c r="W560"/>
  <c r="P191"/>
  <c r="Q118"/>
  <c r="P214"/>
  <c r="Q267"/>
  <c r="Q328"/>
  <c r="Q345"/>
  <c r="P500"/>
  <c r="P489"/>
  <c r="P560"/>
  <c r="T500"/>
  <c r="T214"/>
  <c r="T312"/>
  <c r="W223"/>
  <c r="P13"/>
  <c r="P312"/>
  <c r="P223"/>
  <c r="Q223"/>
  <c r="T149"/>
  <c r="W527"/>
  <c r="W526" s="1"/>
  <c r="W260"/>
  <c r="P118"/>
  <c r="P389"/>
  <c r="W83"/>
  <c r="W459"/>
  <c r="Q214"/>
  <c r="W118"/>
  <c r="W107"/>
  <c r="P235"/>
  <c r="P89"/>
  <c r="P199"/>
  <c r="W89"/>
  <c r="W235"/>
  <c r="Q83"/>
  <c r="P459"/>
  <c r="Q260"/>
  <c r="Q389"/>
  <c r="Q383"/>
  <c r="Q459"/>
  <c r="P485"/>
  <c r="T260"/>
  <c r="T398"/>
  <c r="T207"/>
  <c r="T89"/>
  <c r="T107"/>
  <c r="T267"/>
  <c r="T560"/>
  <c r="T118"/>
  <c r="T328"/>
  <c r="T467"/>
  <c r="W312"/>
  <c r="P243"/>
  <c r="W149"/>
  <c r="W47"/>
  <c r="W96"/>
  <c r="W191"/>
  <c r="P267"/>
  <c r="W398"/>
  <c r="P133"/>
  <c r="Q500"/>
  <c r="W328"/>
  <c r="W345"/>
  <c r="Q96"/>
  <c r="Q207"/>
  <c r="P398"/>
  <c r="Q235"/>
  <c r="Q467"/>
  <c r="P509"/>
  <c r="P527"/>
  <c r="P526" s="1"/>
  <c r="Q489"/>
  <c r="Q560"/>
  <c r="T96"/>
  <c r="T383"/>
  <c r="T83"/>
  <c r="T509"/>
  <c r="O560"/>
  <c r="Y28"/>
  <c r="Y29"/>
  <c r="O485"/>
  <c r="O13"/>
  <c r="R13"/>
  <c r="S13"/>
  <c r="X13"/>
  <c r="L13"/>
  <c r="V13"/>
  <c r="M13"/>
  <c r="N13"/>
  <c r="V485"/>
  <c r="S500"/>
  <c r="K467"/>
  <c r="Y467"/>
  <c r="U467"/>
  <c r="R467"/>
  <c r="N467"/>
  <c r="Y485"/>
  <c r="S489"/>
  <c r="X467"/>
  <c r="L500"/>
  <c r="O467"/>
  <c r="O527"/>
  <c r="O526" s="1"/>
  <c r="Y560"/>
  <c r="X485"/>
  <c r="S459"/>
  <c r="K489"/>
  <c r="V467"/>
  <c r="K28"/>
  <c r="K29"/>
  <c r="U560"/>
  <c r="U459"/>
  <c r="V489"/>
  <c r="S467"/>
  <c r="N489"/>
  <c r="N500"/>
  <c r="S560"/>
  <c r="V459"/>
  <c r="Y500"/>
  <c r="R500"/>
  <c r="R560"/>
  <c r="M467"/>
  <c r="X560"/>
  <c r="U489"/>
  <c r="N560"/>
  <c r="V500"/>
  <c r="X500"/>
  <c r="X459"/>
  <c r="L467"/>
  <c r="M560"/>
  <c r="O500"/>
  <c r="U527"/>
  <c r="U526" s="1"/>
  <c r="V527"/>
  <c r="V526" s="1"/>
  <c r="L459"/>
  <c r="R489"/>
  <c r="U485"/>
  <c r="U500"/>
  <c r="Y527"/>
  <c r="Y526" s="1"/>
  <c r="K312"/>
  <c r="Y389"/>
  <c r="N83"/>
  <c r="N214"/>
  <c r="M191"/>
  <c r="X214"/>
  <c r="K118"/>
  <c r="X207"/>
  <c r="K191"/>
  <c r="M312"/>
  <c r="X389"/>
  <c r="R485"/>
  <c r="Y164"/>
  <c r="X489"/>
  <c r="O207"/>
  <c r="N485"/>
  <c r="Y191"/>
  <c r="M489"/>
  <c r="O223"/>
  <c r="M459"/>
  <c r="L527"/>
  <c r="L526" s="1"/>
  <c r="L214"/>
  <c r="V243"/>
  <c r="R191"/>
  <c r="N312"/>
  <c r="U83"/>
  <c r="V560"/>
  <c r="Y489"/>
  <c r="L560"/>
  <c r="M207"/>
  <c r="N459"/>
  <c r="M527"/>
  <c r="M526" s="1"/>
  <c r="X527"/>
  <c r="X526" s="1"/>
  <c r="K500"/>
  <c r="N207"/>
  <c r="O459"/>
  <c r="N527"/>
  <c r="N526" s="1"/>
  <c r="R312"/>
  <c r="Y398"/>
  <c r="R509"/>
  <c r="O199"/>
  <c r="L312"/>
  <c r="M223"/>
  <c r="L485"/>
  <c r="S312"/>
  <c r="R527"/>
  <c r="R526" s="1"/>
  <c r="L489"/>
  <c r="S527"/>
  <c r="S526" s="1"/>
  <c r="M485"/>
  <c r="V398"/>
  <c r="U328"/>
  <c r="S191"/>
  <c r="Y207"/>
  <c r="S345"/>
  <c r="V267"/>
  <c r="S199"/>
  <c r="V345"/>
  <c r="R459"/>
  <c r="K527"/>
  <c r="K526" s="1"/>
  <c r="K459"/>
  <c r="M500"/>
  <c r="Y459"/>
  <c r="O489"/>
  <c r="S383"/>
  <c r="K223"/>
  <c r="L118"/>
  <c r="V149"/>
  <c r="O243"/>
  <c r="S89"/>
  <c r="L191"/>
  <c r="U345"/>
  <c r="V260"/>
  <c r="Y223"/>
  <c r="R383"/>
  <c r="U47"/>
  <c r="O83"/>
  <c r="Y149"/>
  <c r="R389"/>
  <c r="L267"/>
  <c r="R133"/>
  <c r="M107"/>
  <c r="S118"/>
  <c r="M214"/>
  <c r="K207"/>
  <c r="R398"/>
  <c r="R96"/>
  <c r="N383"/>
  <c r="X199"/>
  <c r="L83"/>
  <c r="O312"/>
  <c r="K398"/>
  <c r="Y89"/>
  <c r="O164"/>
  <c r="R89"/>
  <c r="N389"/>
  <c r="X223"/>
  <c r="L243"/>
  <c r="K260"/>
  <c r="S509"/>
  <c r="K383"/>
  <c r="Y383"/>
  <c r="L509"/>
  <c r="M509"/>
  <c r="U118"/>
  <c r="K133"/>
  <c r="U243"/>
  <c r="X89"/>
  <c r="X107"/>
  <c r="V83"/>
  <c r="U164"/>
  <c r="R267"/>
  <c r="S107"/>
  <c r="K267"/>
  <c r="V214"/>
  <c r="S207"/>
  <c r="R149"/>
  <c r="X47"/>
  <c r="X96"/>
  <c r="K560"/>
  <c r="K243"/>
  <c r="N223"/>
  <c r="V89"/>
  <c r="N191"/>
  <c r="V389"/>
  <c r="M133"/>
  <c r="X164"/>
  <c r="U199"/>
  <c r="X328"/>
  <c r="M96"/>
  <c r="N96"/>
  <c r="O96"/>
  <c r="S243"/>
  <c r="U149"/>
  <c r="O133"/>
  <c r="O118"/>
  <c r="K214"/>
  <c r="M267"/>
  <c r="X345"/>
  <c r="O191"/>
  <c r="M398"/>
  <c r="N133"/>
  <c r="V199"/>
  <c r="Y83"/>
  <c r="R83"/>
  <c r="O235"/>
  <c r="R199"/>
  <c r="N243"/>
  <c r="N164"/>
  <c r="L199"/>
  <c r="V312"/>
  <c r="O398"/>
  <c r="R107"/>
  <c r="N149"/>
  <c r="L207"/>
  <c r="V223"/>
  <c r="L89"/>
  <c r="X118"/>
  <c r="R214"/>
  <c r="N267"/>
  <c r="L389"/>
  <c r="M164"/>
  <c r="X191"/>
  <c r="U312"/>
  <c r="N398"/>
  <c r="R260"/>
  <c r="Y267"/>
  <c r="N199"/>
  <c r="M89"/>
  <c r="Y214"/>
  <c r="O267"/>
  <c r="S389"/>
  <c r="N47"/>
  <c r="K83"/>
  <c r="Y47"/>
  <c r="V235"/>
  <c r="M383"/>
  <c r="Y235"/>
  <c r="U383"/>
  <c r="O509"/>
  <c r="R223"/>
  <c r="X243"/>
  <c r="O47"/>
  <c r="S83"/>
  <c r="R164"/>
  <c r="L107"/>
  <c r="R118"/>
  <c r="X398"/>
  <c r="N89"/>
  <c r="U214"/>
  <c r="X133"/>
  <c r="K149"/>
  <c r="Y118"/>
  <c r="S214"/>
  <c r="M389"/>
  <c r="V47"/>
  <c r="S47"/>
  <c r="U389"/>
  <c r="U107"/>
  <c r="N118"/>
  <c r="V207"/>
  <c r="Y243"/>
  <c r="L133"/>
  <c r="V164"/>
  <c r="Y199"/>
  <c r="L223"/>
  <c r="V328"/>
  <c r="M118"/>
  <c r="X149"/>
  <c r="U207"/>
  <c r="R243"/>
  <c r="K47"/>
  <c r="V107"/>
  <c r="K345"/>
  <c r="R207"/>
  <c r="K107"/>
  <c r="M149"/>
  <c r="U223"/>
  <c r="U191"/>
  <c r="L398"/>
  <c r="S133"/>
  <c r="S223"/>
  <c r="S96"/>
  <c r="U96"/>
  <c r="L47"/>
  <c r="V96"/>
  <c r="L96"/>
  <c r="O89"/>
  <c r="L345"/>
  <c r="V133"/>
  <c r="S328"/>
  <c r="K89"/>
  <c r="V118"/>
  <c r="O214"/>
  <c r="S267"/>
  <c r="K389"/>
  <c r="L164"/>
  <c r="V191"/>
  <c r="Y312"/>
  <c r="S398"/>
  <c r="U133"/>
  <c r="X83"/>
  <c r="O389"/>
  <c r="Y107"/>
  <c r="U267"/>
  <c r="S164"/>
  <c r="K199"/>
  <c r="U398"/>
  <c r="M83"/>
  <c r="R235"/>
  <c r="Y260"/>
  <c r="U260"/>
  <c r="K235"/>
  <c r="O260"/>
  <c r="U235"/>
  <c r="N235"/>
  <c r="N260"/>
  <c r="M235"/>
  <c r="X260"/>
  <c r="U509"/>
  <c r="X509"/>
  <c r="Y509"/>
  <c r="N509"/>
  <c r="M47"/>
  <c r="O107"/>
  <c r="S149"/>
  <c r="M243"/>
  <c r="K164"/>
  <c r="M199"/>
  <c r="X312"/>
  <c r="Y133"/>
  <c r="N107"/>
  <c r="L149"/>
  <c r="Y96"/>
  <c r="R47"/>
  <c r="U89"/>
  <c r="X267"/>
  <c r="O149"/>
  <c r="K96"/>
  <c r="X235"/>
  <c r="S235"/>
  <c r="S260"/>
  <c r="L235"/>
  <c r="M260"/>
  <c r="O383"/>
  <c r="L260"/>
  <c r="V383"/>
  <c r="L383"/>
  <c r="K509"/>
  <c r="X383"/>
  <c r="V509"/>
  <c r="AA21"/>
  <c r="AC29" l="1"/>
  <c r="AP29" s="1"/>
  <c r="J29"/>
  <c r="H29"/>
  <c r="C5" i="27"/>
  <c r="C15" s="1"/>
  <c r="P22" i="24"/>
  <c r="P34" s="1"/>
  <c r="I18" i="27" s="1"/>
  <c r="I23" s="1"/>
  <c r="J28" i="38"/>
  <c r="H28"/>
  <c r="W190"/>
  <c r="W106" s="1"/>
  <c r="T327"/>
  <c r="T13"/>
  <c r="T12" s="1"/>
  <c r="Q499"/>
  <c r="P397"/>
  <c r="T222"/>
  <c r="T190"/>
  <c r="T106" s="1"/>
  <c r="P12"/>
  <c r="Q12"/>
  <c r="W397"/>
  <c r="Q397"/>
  <c r="W327"/>
  <c r="P222"/>
  <c r="P499"/>
  <c r="Q222"/>
  <c r="P327"/>
  <c r="T499"/>
  <c r="W12"/>
  <c r="T397"/>
  <c r="W222"/>
  <c r="Q327"/>
  <c r="P190"/>
  <c r="P106" s="1"/>
  <c r="Q190"/>
  <c r="Q106" s="1"/>
  <c r="Y13"/>
  <c r="Y12" s="1"/>
  <c r="K13"/>
  <c r="K12" s="1"/>
  <c r="X12"/>
  <c r="U12"/>
  <c r="V12"/>
  <c r="S12"/>
  <c r="M12"/>
  <c r="L12"/>
  <c r="R12"/>
  <c r="N12"/>
  <c r="O12"/>
  <c r="S499"/>
  <c r="L499"/>
  <c r="L328"/>
  <c r="L327" s="1"/>
  <c r="K328"/>
  <c r="K327" s="1"/>
  <c r="O328"/>
  <c r="M328"/>
  <c r="Y328"/>
  <c r="N328"/>
  <c r="R328"/>
  <c r="K190"/>
  <c r="K106" s="1"/>
  <c r="N345"/>
  <c r="O345"/>
  <c r="M345"/>
  <c r="R345"/>
  <c r="Y345"/>
  <c r="Y327" s="1"/>
  <c r="S397"/>
  <c r="S190"/>
  <c r="S106" s="1"/>
  <c r="X190"/>
  <c r="X106" s="1"/>
  <c r="R190"/>
  <c r="R106" s="1"/>
  <c r="K499"/>
  <c r="O190"/>
  <c r="O106" s="1"/>
  <c r="V190"/>
  <c r="V106" s="1"/>
  <c r="N190"/>
  <c r="N106" s="1"/>
  <c r="Y190"/>
  <c r="Y106" s="1"/>
  <c r="N499"/>
  <c r="L190"/>
  <c r="L106" s="1"/>
  <c r="U190"/>
  <c r="U106" s="1"/>
  <c r="M190"/>
  <c r="M106" s="1"/>
  <c r="U397"/>
  <c r="R499"/>
  <c r="U499"/>
  <c r="X397"/>
  <c r="Y397"/>
  <c r="K397"/>
  <c r="V397"/>
  <c r="S327"/>
  <c r="V499"/>
  <c r="M397"/>
  <c r="Y499"/>
  <c r="O499"/>
  <c r="X499"/>
  <c r="N397"/>
  <c r="R397"/>
  <c r="L397"/>
  <c r="M499"/>
  <c r="O397"/>
  <c r="U327"/>
  <c r="V222"/>
  <c r="M222"/>
  <c r="Y222"/>
  <c r="O222"/>
  <c r="X222"/>
  <c r="K222"/>
  <c r="S222"/>
  <c r="U222"/>
  <c r="V327"/>
  <c r="R222"/>
  <c r="L222"/>
  <c r="N222"/>
  <c r="X327"/>
  <c r="F21"/>
  <c r="E13"/>
  <c r="AC21"/>
  <c r="AP21" s="1"/>
  <c r="AA13"/>
  <c r="F560"/>
  <c r="L22" i="24" l="1"/>
  <c r="L34" s="1"/>
  <c r="H22"/>
  <c r="H34" s="1"/>
  <c r="T566" i="38"/>
  <c r="W566"/>
  <c r="W571" s="1"/>
  <c r="Q566"/>
  <c r="P566"/>
  <c r="S566"/>
  <c r="K566"/>
  <c r="X566"/>
  <c r="X571" s="1"/>
  <c r="L566"/>
  <c r="Y566"/>
  <c r="Y571" s="1"/>
  <c r="U566"/>
  <c r="V566"/>
  <c r="V571" s="1"/>
  <c r="N327"/>
  <c r="N566" s="1"/>
  <c r="O327"/>
  <c r="O566" s="1"/>
  <c r="R327"/>
  <c r="R566" s="1"/>
  <c r="M327"/>
  <c r="M566" s="1"/>
  <c r="AA12"/>
  <c r="AA566" s="1"/>
  <c r="AC13"/>
  <c r="AP13" s="1"/>
  <c r="E12"/>
  <c r="E566" s="1"/>
  <c r="F13"/>
  <c r="J21"/>
  <c r="H21"/>
  <c r="H560"/>
  <c r="AC12" l="1"/>
  <c r="AP12" s="1"/>
  <c r="F12"/>
  <c r="J12" s="1"/>
  <c r="F566"/>
  <c r="J13"/>
  <c r="H13"/>
  <c r="J560"/>
  <c r="F10" i="27" l="1"/>
  <c r="F15" s="1"/>
  <c r="H12" i="38"/>
  <c r="H566"/>
  <c r="J566"/>
  <c r="AC560" l="1"/>
  <c r="AC566" l="1"/>
  <c r="AG560" l="1"/>
  <c r="AG566" l="1"/>
  <c r="AK560" l="1"/>
  <c r="AK566" l="1"/>
  <c r="AO560" l="1"/>
  <c r="AP560" s="1"/>
  <c r="AO566" l="1"/>
  <c r="AP566" s="1"/>
  <c r="I5" i="27" l="1"/>
  <c r="J25" i="21"/>
  <c r="L25"/>
  <c r="I14" i="27" l="1"/>
  <c r="I25" s="1"/>
  <c r="F18" s="1"/>
  <c r="F568" i="38" l="1"/>
  <c r="F569"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Virus</author>
  </authors>
  <commentList>
    <comment ref="P14" authorId="0">
      <text>
        <r>
          <rPr>
            <b/>
            <sz val="9"/>
            <color indexed="81"/>
            <rFont val="Tahoma"/>
            <charset val="1"/>
          </rPr>
          <t>Virus:</t>
        </r>
        <r>
          <rPr>
            <sz val="9"/>
            <color indexed="81"/>
            <rFont val="Tahoma"/>
            <charset val="1"/>
          </rPr>
          <t xml:space="preserve">
Presupuesto falta elaborado por Ximenia</t>
        </r>
      </text>
    </comment>
  </commentList>
</comments>
</file>

<file path=xl/comments3.xml><?xml version="1.0" encoding="utf-8"?>
<comments xmlns="http://schemas.openxmlformats.org/spreadsheetml/2006/main">
  <authors>
    <author>Virus</author>
  </authors>
  <commentList>
    <comment ref="F15" authorId="0">
      <text>
        <r>
          <rPr>
            <b/>
            <sz val="9"/>
            <color indexed="81"/>
            <rFont val="Tahoma"/>
            <family val="2"/>
          </rPr>
          <t>Virus:</t>
        </r>
        <r>
          <rPr>
            <sz val="9"/>
            <color indexed="81"/>
            <rFont val="Tahoma"/>
            <family val="2"/>
          </rPr>
          <t xml:space="preserve">
Pasar preupuesto de actividades especiales a equipo de oficina</t>
        </r>
      </text>
    </comment>
  </commentList>
</comments>
</file>

<file path=xl/sharedStrings.xml><?xml version="1.0" encoding="utf-8"?>
<sst xmlns="http://schemas.openxmlformats.org/spreadsheetml/2006/main" count="11164" uniqueCount="2264">
  <si>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</si>
  <si>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</si>
  <si>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</si>
  <si>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</si>
  <si>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</si>
  <si>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</si>
  <si>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</si>
  <si>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</si>
  <si>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</si>
  <si>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</si>
  <si>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</si>
  <si>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</si>
  <si>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</si>
  <si>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</si>
  <si>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</si>
  <si>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</si>
  <si>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</si>
  <si>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</si>
  <si>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</si>
  <si>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</si>
  <si>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</si>
  <si>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</si>
  <si>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</si>
  <si>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</si>
  <si>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</si>
  <si>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</si>
  <si>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</si>
  <si>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</si>
  <si>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</si>
  <si>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</si>
  <si>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</si>
  <si>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</si>
  <si>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</si>
  <si>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</si>
  <si>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</si>
  <si>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</si>
  <si>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</si>
  <si>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</si>
  <si>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</si>
  <si>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</si>
  <si>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</si>
  <si>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</si>
  <si>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</si>
  <si>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</si>
  <si>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</si>
  <si>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</si>
  <si>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</si>
  <si>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</si>
  <si>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</si>
  <si>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</si>
  <si>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</si>
  <si>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</si>
  <si>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</si>
  <si>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</si>
  <si>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</si>
  <si>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</si>
  <si>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</si>
  <si>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</si>
  <si>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</si>
  <si>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</si>
  <si>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</si>
  <si>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</si>
  <si>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</si>
  <si>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</si>
  <si>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</si>
  <si>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</si>
  <si>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</si>
  <si>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</si>
  <si>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</si>
  <si>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</si>
  <si>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</si>
  <si>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</si>
  <si>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</si>
  <si>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</si>
  <si>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</si>
  <si>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</si>
  <si>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</si>
  <si>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</si>
  <si>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</si>
  <si>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</si>
  <si>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</si>
  <si>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</si>
  <si>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</si>
  <si>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</si>
  <si>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</si>
  <si>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</si>
  <si>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</si>
  <si>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</si>
  <si>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</si>
  <si>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</si>
  <si>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</si>
  <si>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</si>
  <si>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</si>
  <si>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</si>
  <si>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</si>
  <si>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</si>
  <si>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</si>
  <si>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</si>
  <si>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</si>
  <si>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</si>
  <si>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</si>
  <si>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</si>
  <si>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</si>
  <si>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</si>
  <si>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</si>
  <si>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</si>
  <si>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</si>
  <si>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</si>
  <si>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</si>
  <si>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</si>
  <si>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</si>
  <si>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</si>
  <si>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</si>
  <si>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</si>
  <si>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</si>
  <si>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</si>
  <si>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</si>
  <si>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</si>
  <si>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</si>
  <si>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</si>
  <si>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</si>
  <si>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</si>
  <si>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</si>
  <si>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</si>
  <si>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</si>
  <si>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</si>
  <si>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</si>
  <si>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</si>
  <si>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</si>
  <si>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</si>
  <si>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</si>
  <si>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</si>
  <si>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</si>
  <si>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</si>
  <si>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</si>
  <si>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</si>
  <si>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</si>
  <si>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</si>
  <si>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</si>
  <si>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</si>
  <si>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</si>
  <si>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</si>
  <si>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</si>
  <si>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</si>
  <si>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</si>
  <si>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</si>
  <si>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</si>
  <si>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</si>
  <si>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</si>
  <si>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</si>
  <si>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</si>
  <si>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</si>
  <si>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</si>
  <si>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</si>
  <si>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</si>
  <si>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</si>
  <si>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</si>
  <si>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</si>
  <si>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</si>
  <si>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</si>
  <si>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</si>
  <si>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</si>
  <si>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</si>
  <si>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</si>
  <si>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</si>
  <si>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</si>
  <si>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</si>
  <si>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</si>
  <si>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</si>
  <si>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</si>
  <si>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</si>
  <si>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</si>
  <si>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</si>
  <si>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</si>
  <si>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</si>
  <si>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</si>
  <si>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</si>
  <si>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</si>
  <si>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</si>
  <si>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</si>
  <si>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</si>
  <si>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</si>
  <si>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</si>
  <si>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</si>
  <si>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</si>
  <si>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</si>
  <si>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</si>
  <si>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</si>
  <si>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</si>
  <si>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</si>
  <si>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</si>
  <si>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</si>
  <si>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</si>
  <si>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</si>
  <si>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</si>
  <si>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</si>
  <si>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</si>
  <si>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</si>
  <si>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</si>
  <si>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</si>
  <si>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</si>
  <si>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</si>
  <si>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</si>
  <si>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</si>
  <si>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</si>
  <si>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</si>
  <si>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</si>
  <si>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</si>
  <si>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</si>
  <si>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</si>
  <si>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</si>
  <si>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</si>
  <si>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</si>
  <si>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</si>
  <si>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</si>
  <si>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</si>
  <si>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</si>
  <si>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</si>
  <si>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</si>
  <si>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</si>
  <si>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</si>
  <si>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</si>
  <si>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</si>
  <si>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</si>
  <si>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</si>
  <si>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</si>
  <si>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</si>
  <si>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</si>
  <si>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</si>
  <si>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</si>
  <si>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</si>
  <si>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</si>
  <si>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</si>
  <si>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</si>
  <si>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</si>
  <si>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</si>
  <si>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</si>
  <si>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</si>
  <si>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</si>
  <si>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</si>
  <si>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</si>
  <si>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</si>
  <si>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</si>
  <si>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</si>
  <si>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</si>
  <si>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</si>
  <si>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</si>
  <si>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</si>
  <si>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</si>
  <si>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</si>
  <si>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</si>
  <si>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</si>
  <si>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</si>
  <si>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</si>
  <si>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</si>
  <si>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</si>
  <si>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</si>
  <si>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</si>
  <si>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</si>
  <si>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</si>
  <si>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</si>
  <si>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</si>
  <si>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</si>
  <si>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</si>
  <si>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</si>
  <si>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</si>
  <si>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</si>
  <si>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</si>
  <si>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</si>
  <si>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</si>
  <si>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</si>
  <si>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</si>
  <si>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</si>
  <si>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</si>
  <si>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</si>
  <si>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</si>
  <si>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</si>
  <si>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</si>
  <si>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</si>
  <si>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</si>
  <si>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</si>
  <si>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</si>
  <si>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</si>
  <si>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</si>
  <si>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</si>
  <si>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</si>
  <si>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</si>
  <si>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</si>
  <si>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</si>
  <si>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</si>
  <si>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</si>
  <si>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</si>
  <si>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</si>
  <si>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</si>
  <si>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</si>
  <si>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</si>
  <si>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</si>
  <si>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</si>
  <si>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</si>
  <si>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</si>
  <si>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</si>
  <si>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</si>
  <si>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</si>
  <si>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</si>
  <si>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</si>
  <si>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</si>
  <si>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</si>
  <si>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</si>
  <si>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</si>
  <si>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</si>
  <si>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</si>
  <si>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</si>
  <si>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</si>
  <si>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</si>
  <si>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</si>
  <si>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</si>
  <si>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</si>
  <si>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</si>
  <si>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</si>
  <si>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</si>
  <si>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</si>
  <si>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</si>
  <si>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</si>
  <si>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</si>
  <si>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</si>
  <si>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</si>
  <si>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</si>
  <si>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</si>
  <si>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</si>
  <si>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</si>
  <si>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</si>
  <si>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</si>
  <si>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</si>
  <si>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</si>
  <si>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</si>
  <si>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</si>
  <si>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</si>
  <si>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</si>
  <si>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</si>
  <si>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</si>
  <si>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</si>
  <si>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</si>
  <si>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</si>
  <si>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</si>
  <si>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</si>
  <si>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</si>
  <si>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</si>
  <si>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</si>
  <si>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</si>
  <si>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</si>
  <si>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</si>
  <si>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</si>
  <si>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</si>
  <si>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</si>
  <si>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</si>
  <si>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</si>
  <si>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</si>
  <si>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</si>
  <si>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</si>
  <si>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</si>
  <si>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</si>
  <si>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</si>
  <si>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</si>
  <si>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</si>
  <si>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</si>
  <si>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</si>
  <si>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</si>
  <si>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</si>
  <si>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</si>
  <si>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</si>
  <si>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</si>
  <si>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</si>
  <si>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</si>
  <si>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</si>
  <si>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</si>
  <si>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</si>
  <si>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</si>
  <si>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</si>
  <si>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</si>
  <si>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</si>
  <si>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</si>
  <si>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</si>
  <si>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</si>
  <si>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</si>
  <si>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</si>
  <si>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</si>
  <si>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</si>
  <si>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</si>
  <si>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</si>
  <si>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</si>
  <si>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</si>
  <si>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</si>
  <si>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</si>
  <si>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</si>
  <si>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</si>
  <si>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</si>
  <si>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</si>
  <si>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</si>
  <si>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</si>
  <si>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</si>
  <si>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</si>
  <si>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</si>
  <si>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</si>
  <si>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</si>
  <si>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</si>
  <si>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</si>
  <si>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</si>
  <si>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</si>
  <si>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</si>
  <si>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</si>
  <si>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</si>
  <si>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</si>
  <si>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</si>
  <si>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</si>
  <si>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</si>
  <si>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</si>
  <si>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</si>
  <si>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</si>
  <si>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</si>
  <si>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</si>
  <si>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</si>
  <si>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</si>
  <si>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</si>
  <si>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</si>
  <si>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</si>
  <si>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</si>
  <si>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</si>
  <si>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</si>
  <si>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</si>
  <si>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</si>
  <si>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</si>
  <si>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</si>
  <si>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</si>
  <si>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</si>
  <si>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</si>
  <si>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</si>
  <si>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</si>
  <si>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</si>
  <si>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</si>
  <si>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</si>
  <si>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</si>
  <si>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</si>
  <si>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</si>
  <si>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</si>
  <si>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</si>
  <si>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</si>
  <si>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</si>
  <si>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</si>
  <si>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</si>
  <si>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</si>
  <si>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</si>
  <si>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</si>
  <si>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</si>
  <si>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</si>
  <si>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</si>
  <si>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</si>
  <si>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</si>
  <si>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</si>
  <si>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</si>
  <si>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</si>
  <si>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</si>
  <si>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</si>
  <si>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</si>
  <si>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</si>
  <si>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</si>
  <si>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</si>
  <si>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</si>
  <si>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</si>
  <si>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</si>
  <si>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</si>
  <si>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</si>
  <si>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</si>
  <si>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</si>
  <si>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</si>
  <si>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</si>
  <si>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</si>
  <si>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</si>
  <si>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</si>
  <si>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</si>
  <si>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</si>
  <si>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</si>
  <si>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</si>
  <si>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</si>
  <si>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</si>
  <si>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</si>
  <si>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</si>
  <si>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</si>
  <si>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</si>
  <si>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</si>
  <si>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</si>
  <si>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</si>
  <si>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</si>
  <si>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</si>
  <si>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</si>
  <si>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</si>
  <si>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</si>
  <si>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</si>
  <si>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</si>
  <si>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</si>
  <si>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</si>
  <si>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</si>
  <si>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</si>
  <si>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</si>
  <si>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</si>
  <si>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</si>
  <si>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</si>
  <si>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</si>
  <si>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</si>
  <si>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</si>
  <si>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</si>
  <si>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</si>
  <si>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</si>
  <si>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</si>
  <si>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</si>
  <si>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</si>
  <si>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</si>
  <si>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</si>
  <si>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</si>
  <si>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</si>
  <si>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</si>
  <si>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</si>
  <si>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</si>
  <si>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</si>
  <si>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</si>
  <si>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</si>
  <si>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</si>
  <si>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</si>
  <si>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</si>
  <si>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</si>
  <si>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</si>
  <si>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</si>
  <si>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</si>
  <si>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</si>
  <si>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</si>
  <si>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</si>
  <si>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</si>
  <si>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</si>
  <si>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</si>
  <si>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</si>
  <si>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</si>
  <si>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</si>
  <si>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</si>
  <si>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</si>
  <si>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</si>
  <si>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</si>
  <si>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</si>
  <si>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</si>
  <si>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</si>
  <si>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</si>
  <si>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</si>
  <si>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</si>
  <si>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</si>
  <si>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</si>
  <si>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</si>
  <si>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</si>
  <si>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</si>
  <si>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</si>
  <si>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</si>
  <si>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</si>
  <si>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</si>
  <si>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</si>
  <si>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</si>
  <si>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</si>
  <si>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</si>
  <si>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</si>
  <si>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</si>
  <si>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</si>
  <si>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</si>
  <si>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</si>
  <si>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</si>
  <si>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</si>
  <si>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</si>
  <si>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</si>
  <si>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</si>
  <si>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</si>
  <si>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</si>
  <si>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</si>
  <si>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</si>
  <si>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</si>
  <si>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</si>
  <si>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</si>
  <si>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</si>
  <si>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</si>
  <si>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</si>
  <si>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</si>
  <si>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</si>
  <si>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</si>
  <si>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</si>
  <si>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</si>
  <si>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</si>
  <si>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</si>
  <si>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</si>
  <si>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</si>
  <si>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</si>
  <si>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</si>
  <si>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</si>
  <si>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</si>
  <si>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</si>
  <si>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</si>
  <si>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</si>
  <si>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</si>
  <si>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</si>
  <si>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</si>
  <si>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</si>
  <si>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</si>
  <si>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</si>
  <si>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</si>
  <si>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</si>
  <si>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</si>
  <si>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</si>
  <si>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</si>
  <si>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</si>
  <si>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</si>
  <si>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</si>
  <si>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</si>
  <si>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</si>
  <si>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</si>
  <si>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</si>
  <si>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</si>
  <si>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</si>
  <si>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</si>
  <si>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</si>
  <si>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</si>
  <si>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</si>
  <si>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</si>
  <si>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</si>
  <si>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</si>
  <si>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</si>
  <si>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</si>
  <si>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</si>
  <si>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</si>
  <si>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</si>
  <si>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</si>
  <si>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</si>
  <si>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</si>
  <si>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</si>
  <si>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</si>
  <si>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</si>
  <si>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</si>
  <si>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</si>
  <si>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</si>
  <si>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</si>
  <si>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</si>
  <si>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</si>
  <si>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</si>
  <si>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</si>
  <si>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</si>
  <si>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</si>
  <si>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</si>
  <si>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</si>
  <si>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</si>
  <si>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</si>
  <si>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</si>
  <si>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</si>
  <si>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</si>
  <si>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</si>
  <si>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</si>
  <si>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</si>
  <si>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</si>
  <si>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</si>
  <si>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</si>
  <si>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</si>
  <si>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</si>
  <si>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</si>
  <si>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</si>
  <si>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</si>
  <si>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</si>
  <si>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</si>
  <si>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</si>
  <si>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</si>
  <si>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</si>
  <si>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</si>
  <si>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</si>
  <si>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</si>
  <si>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</si>
  <si>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</si>
  <si>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</si>
  <si>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</si>
  <si>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</si>
  <si>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</si>
  <si>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</si>
  <si>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</si>
  <si>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</si>
  <si>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</si>
  <si>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</si>
  <si>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</si>
  <si>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</si>
  <si>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</si>
  <si>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</si>
  <si>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</si>
  <si>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</si>
  <si>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</si>
  <si>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</si>
  <si>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</si>
  <si>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</si>
  <si>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</si>
  <si>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</si>
  <si>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</si>
  <si>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</si>
  <si>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</si>
  <si>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</si>
  <si>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</si>
  <si>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</si>
  <si>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</si>
  <si>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</si>
  <si>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</si>
  <si>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</si>
  <si>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</si>
  <si>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</si>
  <si>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</si>
  <si>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</si>
  <si>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</si>
  <si>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</si>
  <si>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</si>
  <si>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</si>
  <si>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</si>
  <si>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</si>
  <si>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</si>
  <si>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</si>
  <si>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</si>
  <si>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</si>
  <si>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</si>
  <si>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</si>
  <si>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</si>
  <si>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</si>
  <si>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</si>
  <si>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</si>
  <si>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</si>
  <si>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</si>
  <si>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</si>
  <si>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</si>
  <si>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</si>
  <si>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</si>
  <si>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</si>
  <si>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</si>
  <si>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</si>
  <si>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</si>
  <si>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</si>
  <si>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</si>
  <si>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</si>
  <si>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</si>
  <si>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</si>
  <si>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</si>
  <si>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</si>
  <si>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</si>
  <si>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</si>
  <si>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</si>
  <si>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</si>
  <si>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</si>
  <si>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</si>
  <si>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</si>
  <si>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</si>
  <si>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</si>
  <si>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</si>
  <si>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</si>
  <si>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</si>
  <si>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</si>
  <si>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</si>
  <si>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</si>
  <si>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</si>
  <si>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</si>
  <si>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</si>
  <si>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</si>
  <si>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</si>
  <si>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</si>
  <si>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</si>
  <si>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</si>
  <si>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</si>
  <si>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</si>
  <si>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</si>
  <si>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</si>
  <si>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</si>
  <si>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</si>
  <si>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</si>
  <si>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</si>
  <si>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</si>
  <si>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</si>
  <si>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</si>
  <si>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</si>
  <si>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</si>
  <si>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</si>
  <si>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</si>
  <si>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</si>
  <si>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</si>
  <si>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</si>
  <si>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</si>
  <si>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</si>
  <si>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</si>
  <si>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</si>
  <si>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</si>
  <si>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</si>
  <si>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</si>
  <si>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</si>
  <si>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</si>
  <si>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</si>
  <si>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</si>
  <si>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</si>
  <si>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</si>
  <si>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</si>
  <si>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</si>
  <si>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</si>
  <si>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</si>
  <si>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</si>
  <si>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</si>
  <si>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</si>
  <si>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</si>
  <si>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</si>
  <si>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</si>
  <si>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</si>
  <si>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</si>
  <si>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</si>
  <si>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</si>
  <si>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</si>
  <si>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</si>
  <si>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</si>
  <si>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</si>
  <si>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</si>
  <si>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</si>
  <si>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</si>
  <si>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</si>
  <si>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</si>
  <si>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</si>
  <si>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</si>
  <si>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</si>
  <si>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</si>
  <si>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</si>
  <si>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</si>
  <si>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</si>
  <si>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</si>
  <si>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</si>
  <si>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</si>
  <si>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</si>
  <si>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</si>
  <si>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</si>
  <si>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</si>
  <si>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</si>
  <si>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</si>
  <si>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</si>
  <si>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</si>
  <si>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</si>
  <si>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</si>
  <si>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</si>
  <si>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</si>
  <si>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</si>
  <si>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</si>
  <si>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</si>
  <si>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</si>
  <si>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</si>
  <si>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</si>
  <si>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</si>
  <si>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</si>
  <si>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</si>
  <si>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</si>
  <si>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</si>
  <si>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</si>
  <si>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</si>
  <si>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</si>
  <si>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</si>
  <si>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</si>
  <si>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</si>
  <si>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</si>
  <si>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</si>
  <si>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</si>
  <si>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</si>
  <si>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</si>
  <si>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</si>
  <si>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</si>
  <si>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</si>
  <si>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</si>
  <si>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</si>
  <si>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</si>
  <si>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</si>
  <si>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</si>
  <si>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</si>
  <si>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</si>
  <si>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</si>
  <si>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</si>
  <si>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</si>
  <si>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</si>
  <si>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</si>
  <si>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</si>
  <si>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</si>
  <si>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</si>
  <si>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</si>
  <si>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</si>
  <si>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</si>
  <si>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</si>
  <si>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</si>
  <si>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</si>
  <si>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</si>
  <si>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</si>
  <si>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</si>
  <si>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</si>
  <si>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</si>
  <si>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</si>
  <si>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</si>
  <si>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</si>
  <si>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</si>
  <si>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</si>
  <si>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</si>
  <si>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</si>
  <si>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</si>
  <si>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</si>
  <si>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</si>
  <si>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</si>
  <si>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</si>
  <si>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</si>
  <si>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</si>
  <si>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</si>
  <si>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</si>
  <si>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</si>
  <si>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</si>
  <si>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</si>
  <si>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</si>
  <si>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</si>
  <si>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</si>
  <si>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</si>
  <si>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</si>
  <si>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</si>
  <si>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</si>
  <si>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</si>
  <si>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</si>
  <si>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</si>
  <si>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</si>
  <si>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</si>
  <si>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</si>
  <si>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</si>
  <si>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</si>
  <si>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</si>
  <si>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</si>
  <si>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</si>
  <si>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</si>
  <si>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</si>
  <si>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</si>
  <si>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</si>
  <si>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</si>
  <si>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</si>
  <si>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</si>
  <si>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</si>
  <si>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</si>
  <si>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</si>
  <si>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</si>
  <si>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</si>
  <si>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</si>
  <si>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</si>
  <si>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</si>
  <si>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</si>
  <si>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</si>
  <si>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</si>
  <si>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</si>
  <si>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</si>
  <si>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</si>
  <si>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</si>
  <si>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</si>
  <si>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</si>
  <si>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</si>
  <si>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</si>
  <si>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</si>
  <si>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</si>
  <si>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</si>
  <si>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</si>
  <si>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</si>
  <si>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</si>
  <si>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</si>
  <si>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</si>
  <si>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</si>
  <si>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</si>
  <si>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</si>
  <si>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</si>
  <si>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</si>
  <si>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</si>
  <si>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</si>
  <si>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</si>
  <si>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</si>
  <si>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</si>
  <si>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</si>
  <si>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</si>
  <si>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</si>
  <si>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</si>
  <si>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</si>
  <si>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</si>
  <si>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</si>
  <si>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</si>
  <si>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</si>
  <si>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</si>
  <si>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</si>
  <si>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</si>
  <si>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</si>
  <si>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</si>
  <si>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</si>
  <si>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</si>
  <si>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</si>
  <si>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</si>
  <si>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</si>
  <si>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</si>
  <si>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</si>
  <si>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</si>
  <si>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</si>
  <si>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</si>
  <si>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</si>
  <si>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</si>
  <si>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</si>
  <si>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</si>
  <si>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</si>
  <si>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</si>
  <si>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</si>
  <si>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</si>
  <si>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</si>
  <si>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</si>
  <si>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</si>
  <si>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</si>
  <si>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</si>
  <si>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</si>
  <si>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</si>
  <si>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</si>
  <si>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</si>
  <si>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</si>
  <si>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</si>
  <si>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</si>
  <si>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</si>
  <si>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</si>
  <si>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</si>
  <si>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</si>
  <si>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</si>
  <si>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</si>
  <si>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</si>
  <si>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</si>
  <si>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</si>
  <si>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</si>
  <si>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</si>
  <si>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</si>
  <si>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</si>
  <si>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</si>
  <si>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</si>
  <si>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</si>
  <si>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</si>
  <si>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</si>
  <si>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</si>
  <si>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</si>
  <si>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</si>
  <si>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</si>
  <si>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</si>
  <si>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</si>
  <si>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</si>
  <si>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</si>
  <si>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</si>
  <si>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</si>
  <si>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</si>
  <si>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</si>
  <si>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</si>
  <si>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</si>
  <si>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</si>
  <si>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</si>
  <si>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</si>
  <si>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</si>
  <si>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</si>
  <si>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</si>
  <si>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</si>
  <si>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</si>
  <si>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</si>
  <si>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</si>
  <si>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</si>
  <si>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</si>
  <si>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</si>
  <si>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</si>
  <si>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</si>
  <si>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</si>
  <si>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</si>
  <si>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</si>
  <si>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</si>
  <si>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</si>
  <si>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</si>
  <si>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</si>
  <si>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</si>
  <si>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</si>
  <si>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</si>
  <si>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</si>
  <si>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</si>
  <si>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</si>
  <si>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</si>
  <si>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</si>
  <si>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</si>
  <si>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</si>
  <si>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</si>
  <si>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</si>
  <si>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</si>
  <si>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</si>
  <si>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</si>
  <si>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</si>
  <si>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</si>
  <si>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</si>
  <si>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</si>
  <si>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</si>
  <si>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</si>
  <si>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</si>
  <si>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</si>
  <si>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</si>
  <si>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</si>
  <si>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</si>
  <si>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</si>
  <si>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</si>
  <si>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</si>
  <si>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</si>
  <si>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</si>
  <si>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</si>
  <si>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</si>
  <si>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</si>
  <si>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</si>
  <si>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</si>
  <si>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</si>
  <si>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</si>
  <si>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</si>
  <si>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</si>
  <si>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</si>
  <si>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</si>
  <si>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</si>
  <si>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</si>
  <si>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</si>
  <si>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</si>
  <si>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</si>
  <si>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</si>
  <si>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</si>
  <si>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</si>
  <si>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</si>
  <si>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</si>
  <si>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</si>
  <si>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</si>
  <si>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</si>
  <si>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</si>
  <si>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</si>
  <si>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</si>
  <si>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</si>
  <si>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</si>
  <si>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</si>
  <si>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</si>
  <si>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</si>
  <si>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</si>
  <si>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</si>
  <si>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</si>
  <si>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</si>
  <si>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</si>
  <si>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</si>
  <si>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</si>
  <si>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</si>
  <si>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</si>
  <si>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</si>
  <si>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</si>
  <si>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</si>
  <si>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</si>
  <si>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</si>
  <si>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</si>
  <si>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</si>
  <si>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</si>
  <si>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</si>
  <si>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</si>
  <si>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</si>
  <si>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</si>
  <si>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</si>
  <si>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</si>
  <si>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</si>
  <si>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</si>
  <si>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</si>
  <si>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</si>
  <si>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</si>
  <si>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</si>
  <si>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</si>
  <si>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</si>
  <si>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</si>
  <si>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</si>
  <si>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</si>
  <si>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</si>
  <si>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</si>
  <si>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</si>
  <si>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</si>
  <si>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</si>
  <si>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</si>
  <si>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</si>
  <si>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</si>
  <si>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</si>
  <si>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</si>
  <si>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</si>
  <si>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</si>
  <si>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</si>
  <si>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</si>
  <si>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</si>
  <si>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</si>
  <si>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</si>
  <si>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</si>
  <si>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</si>
  <si>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</si>
  <si>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</si>
  <si>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</si>
  <si>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</si>
  <si>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</si>
  <si>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</si>
  <si>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</si>
  <si>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</si>
  <si>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</si>
  <si>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</si>
  <si>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</si>
  <si>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</si>
  <si>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</si>
  <si>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</si>
  <si>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</si>
  <si>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</si>
  <si>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</si>
  <si>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</si>
  <si>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</si>
  <si>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</si>
  <si>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</si>
  <si>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</si>
  <si>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</si>
  <si>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</si>
  <si>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</si>
  <si>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</si>
  <si>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</si>
  <si>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</si>
  <si>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</si>
  <si>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</si>
  <si>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</si>
  <si>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</si>
  <si>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</si>
  <si>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</si>
  <si>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</si>
  <si>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</si>
  <si>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</si>
  <si>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</si>
  <si>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</si>
  <si>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</si>
  <si>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</si>
  <si>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</si>
  <si>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</si>
  <si>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</si>
  <si>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</si>
  <si>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</si>
  <si>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</si>
  <si>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</si>
  <si>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</si>
  <si>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</si>
  <si>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</si>
  <si>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</si>
  <si>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</si>
  <si>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</si>
  <si>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</si>
  <si>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</si>
  <si>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</si>
  <si>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</si>
  <si>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</si>
  <si>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</si>
  <si>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</si>
  <si>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</si>
  <si>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</si>
  <si>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</si>
  <si>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</si>
  <si>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</si>
  <si>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</si>
  <si>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</si>
  <si>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</si>
  <si>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</si>
  <si>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</si>
  <si>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</si>
  <si>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</si>
  <si>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</si>
  <si>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</si>
  <si>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</si>
  <si>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</si>
  <si>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</si>
  <si>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</si>
  <si>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</si>
  <si>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</si>
  <si>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</si>
  <si>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</si>
  <si>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</si>
  <si>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</si>
  <si>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</si>
  <si>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</si>
  <si>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</si>
  <si>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</si>
  <si>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</si>
  <si>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</si>
  <si>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</si>
  <si>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</si>
  <si>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</si>
  <si>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</si>
  <si>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</si>
  <si>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</si>
  <si>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</si>
  <si>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</si>
  <si>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</si>
  <si>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</si>
  <si>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</si>
  <si>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</si>
  <si>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</si>
  <si>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</si>
  <si>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</si>
  <si>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</si>
  <si>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</si>
  <si>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</si>
  <si>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</si>
  <si>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</si>
  <si>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</si>
  <si>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</si>
  <si>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</si>
  <si>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</si>
  <si>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</si>
  <si>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</si>
  <si>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</si>
  <si>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</si>
  <si>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</si>
  <si>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</si>
  <si>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</si>
  <si>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</si>
  <si>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</si>
  <si>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</si>
  <si>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</si>
  <si>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</si>
  <si>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</si>
  <si>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</si>
  <si>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</si>
  <si>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</si>
  <si>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</si>
  <si>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</si>
  <si>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</si>
  <si>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</si>
  <si>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</si>
  <si>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</si>
  <si>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</si>
  <si>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</si>
  <si>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</si>
  <si>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</si>
  <si>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</si>
  <si>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</si>
  <si>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</si>
  <si>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</si>
  <si>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</si>
  <si>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</si>
  <si>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</si>
  <si>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</si>
  <si>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</si>
  <si>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</si>
  <si>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</si>
  <si>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</si>
  <si>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</si>
  <si>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</si>
  <si>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</si>
  <si>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</si>
  <si>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</si>
  <si>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</si>
  <si>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</si>
  <si>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</si>
  <si>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</si>
  <si>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</si>
  <si>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</si>
  <si>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</si>
  <si>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</si>
  <si>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</si>
  <si>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</si>
  <si>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</si>
  <si>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</si>
  <si>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</si>
  <si>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</si>
  <si>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</si>
  <si>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</si>
  <si>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</si>
  <si>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</si>
  <si>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</si>
  <si>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</si>
  <si>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</si>
  <si>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</si>
  <si>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</si>
  <si>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</si>
  <si>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</si>
  <si>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</si>
  <si>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</si>
  <si>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</si>
  <si>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</si>
  <si>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</si>
  <si>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</si>
  <si>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</si>
  <si>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</si>
  <si>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</si>
  <si>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</si>
  <si>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</si>
  <si>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</si>
  <si>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</si>
  <si>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</si>
  <si>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</si>
  <si>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</si>
  <si>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</si>
  <si>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</si>
  <si>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</si>
  <si>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</si>
  <si>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</si>
  <si>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</si>
  <si>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</si>
  <si>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</si>
  <si>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</si>
  <si>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</si>
  <si>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</si>
  <si>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</si>
  <si>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</si>
  <si>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</si>
  <si>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e.3) Firmados convenios de cooperación con instituciones nacionales e internacionales.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</si>
  <si>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</si>
  <si>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</si>
  <si>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</si>
  <si>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</si>
  <si>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</si>
  <si>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</si>
  <si>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 xml:space="preserve">Contribuir en el campo del conocimiento de la vinculación con la sociedad en el contexto hondureño, sistematizando los procesos de vinculación ejecutados por las unidades académicas en cada una de las Facultades y Centros Regionales.  </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</si>
  <si>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</si>
  <si>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</si>
  <si>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</si>
  <si>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</si>
  <si>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</si>
  <si>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</si>
  <si>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</si>
  <si>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</si>
  <si>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</si>
  <si>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</si>
  <si>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</si>
  <si>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</si>
  <si>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</si>
  <si>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</si>
  <si>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</si>
  <si>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</si>
  <si>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</si>
  <si>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</si>
  <si>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</si>
  <si>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</si>
  <si>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</si>
  <si>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</si>
  <si>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</si>
  <si>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</si>
  <si>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</si>
  <si>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</si>
  <si>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</si>
  <si>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</si>
  <si>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</si>
  <si>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</si>
  <si>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</si>
  <si>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</si>
  <si>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</si>
  <si>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</si>
  <si>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</si>
  <si>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</si>
  <si>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</si>
  <si>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</si>
  <si>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</si>
  <si>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</si>
  <si>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</si>
  <si>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</si>
  <si>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</si>
  <si>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</si>
  <si>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</si>
  <si>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</si>
  <si>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</si>
  <si>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</si>
  <si>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</si>
  <si>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</si>
  <si>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</si>
  <si>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</si>
  <si>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</si>
  <si>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</si>
  <si>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</si>
  <si>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</si>
  <si>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</si>
  <si>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</si>
  <si>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3) Priorizar la producción y gestión del conocimiento con alto contenido de identidad nacional, regional y local; que refuerce el saber local-regional, aborde los problemas nacionales, y que transite hacia la internacionalización del conocimiento.</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</si>
  <si>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</si>
  <si>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</si>
  <si>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</si>
  <si>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</si>
  <si>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</si>
  <si>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</si>
  <si>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</si>
  <si>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</si>
  <si>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</si>
  <si>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</si>
  <si>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</si>
  <si>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</si>
  <si>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</si>
  <si>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Implementados currículos innovadores de carreras tecnológicas  a nivel de grado y postgrado (macro, meso y micro currículos).</t>
  </si>
  <si>
    <t>Aplicada la política de bimodalidad con base en los diagnósticos regionales de necesidades y potencialidades auténticas.</t>
  </si>
  <si>
    <t xml:space="preserve">1- Rediseño Curricular de todas las Carreras de UNAH-TEC-DANLI. </t>
  </si>
  <si>
    <t xml:space="preserve">2- El 10% de la nueva oferta académica demandada (mediante estudio oferta demanda y solicitudes pendientes) </t>
  </si>
  <si>
    <t>Todas la carreras al menos ya tienen cursos que aplican la política de bimodalidad.</t>
  </si>
  <si>
    <t>a.1) Las secciones y departamentos y carrera del Centro Regional desarrollan proyectos de investigación enmarcados en los temas prioritarios de la UNAH y del Centro a la cual están adscritas.</t>
  </si>
  <si>
    <t>a.2) El Centro Regional  compite por fondos concursables para investigación a nivel interno o externo</t>
  </si>
  <si>
    <t>b.2) El Centro Regional participa en los encuentros académicos organizados por la  Dirección de Investigación Científica, y el mismo  como (congresos,  encuentros, foros y otros eventos de investigación científica).</t>
  </si>
  <si>
    <t>b.3) El Centro Regional  organiza encuentros (Encuentros de investigadores por área del conocimiento), para divulgar los resultados de las investigaciones realizadas.</t>
  </si>
  <si>
    <t xml:space="preserve">b.4) El Centro Regional  participan con ponencias en eventos científicos nacionales  (externos a la UNAH) o internacionales con recursos internos y externos </t>
  </si>
  <si>
    <t>c.1) El Centro Regional   identifican los proyectos de investigación, cuyos resultados sean susceptibles de protección, uso y explotación de la propiedad intelectual.</t>
  </si>
  <si>
    <t>d.1) El  Centro Regional  participan en el programa de capacitación ofertado por la Dirección de Investigación Científica.</t>
  </si>
  <si>
    <t>e.1) El Centro Regional cuentan con al menos cinco  (5) unidades de gestión de la investigación.</t>
  </si>
  <si>
    <t xml:space="preserve">Motivación de los docentes de UNAH-TEC para la elaboración de proyectos de investigación científica </t>
  </si>
  <si>
    <t xml:space="preserve">Desarrollo de por lo menos  1 proyecto de investigación </t>
  </si>
  <si>
    <t xml:space="preserve">Utiliazacion de los diferentes sistemas </t>
  </si>
  <si>
    <t xml:space="preserve">El personal de UNAH-TEC utiliza la plataforma técnologica de la UNAH para la implementación de nuevos procesos </t>
  </si>
  <si>
    <t>Mejoramiento del desarrollo academico de UNAH-TEC mediante obras fisicas, equipo y laboratorios</t>
  </si>
  <si>
    <t>Culminación de la construcción el edificio de aulas N 1</t>
  </si>
  <si>
    <t xml:space="preserve">Construcción y equipamiento de la planta piloto de la carrera de Ing. Agroindustrial </t>
  </si>
  <si>
    <t xml:space="preserve">Construccion del Segundo Edificio de Aulas </t>
  </si>
  <si>
    <t>2.a.1</t>
  </si>
  <si>
    <t xml:space="preserve">1. Capacitación a la comisión de desarrollo curricular  en diseño curricular innovadores tecnológicos. </t>
  </si>
  <si>
    <t>1.1.2</t>
  </si>
  <si>
    <t>Comienzo de diagnostico para ver el nuevo potencial de carreras técnicas a ofertar en UNAH-TEC-DANLI</t>
  </si>
  <si>
    <t>1.2.1</t>
  </si>
  <si>
    <t xml:space="preserve">10 asignaturas utlilizaran la plataforma técnologica en modalidad b-learning. </t>
  </si>
  <si>
    <t xml:space="preserve">Conformar la comisión de desarrollo curricular de las tres carreras </t>
  </si>
  <si>
    <t>1.1.3</t>
  </si>
  <si>
    <t>La capacitación se debe de relizar para comenzar a realizar el diseño curricular de las carreras que se ofertan.</t>
  </si>
  <si>
    <t>Listado de asistencia al Taller y constancias de la capacitación</t>
  </si>
  <si>
    <t xml:space="preserve">Comision de Desarrollo Curricular </t>
  </si>
  <si>
    <t>La direccion de docencia envie al especialista para brindar el taller</t>
  </si>
  <si>
    <t>Carreas de UNAH-TEC</t>
  </si>
  <si>
    <t xml:space="preserve">Direccion, Coordinadores de carrera, docencia </t>
  </si>
  <si>
    <t>Oficio de integración de la comision</t>
  </si>
  <si>
    <t xml:space="preserve">Direccion, Coordinadores de carrera, adminsitracion, docencia, jefes de departamento </t>
  </si>
  <si>
    <t>Reunión con los Coordinadores y Jefes de departamentos con la Dirección</t>
  </si>
  <si>
    <t>Seguir los lineamientos de la Reforma de la UNAH</t>
  </si>
  <si>
    <t xml:space="preserve">Fotocopias </t>
  </si>
  <si>
    <t xml:space="preserve">Combustible </t>
  </si>
  <si>
    <t xml:space="preserve">Impresiones del Documento Final </t>
  </si>
  <si>
    <t>Asignación presupuestaria</t>
  </si>
  <si>
    <t xml:space="preserve">Para el desarrollo y crecimiento del Centro según la demanda de la zona oriental </t>
  </si>
  <si>
    <t>Comisión de Desarrollo Curricular</t>
  </si>
  <si>
    <t>Documento Impreso</t>
  </si>
  <si>
    <t xml:space="preserve">Zona Oriental </t>
  </si>
  <si>
    <t xml:space="preserve">Compromiso de docentes a utilizar la plataforma tecnologica </t>
  </si>
  <si>
    <t xml:space="preserve">Incorporacion de la tecnologia en los metodos de enseñanza aprendizaje </t>
  </si>
  <si>
    <t xml:space="preserve">Asignaturas ingresadas a la plataforma </t>
  </si>
  <si>
    <t>Estudiantes de UNAH-TEC</t>
  </si>
  <si>
    <t>Jefes de depto y secciones, coordinadores de carrera y docentes</t>
  </si>
  <si>
    <t xml:space="preserve"> Desarrollar el Tercer  Congreso Regional de Ingeniería Agroindustrial </t>
  </si>
  <si>
    <t>Esta sujeta a aprobación de presupuesto y de la organización de los docentes de Ingeniería agroindustrial</t>
  </si>
  <si>
    <t>Promoción e intercambios de experiencias con empresas y profesionales de la agroindustria</t>
  </si>
  <si>
    <t xml:space="preserve">Informe de Actividad </t>
  </si>
  <si>
    <t>Docentes Agroindustria</t>
  </si>
  <si>
    <t xml:space="preserve">Coordinación de la Carrera de Agroindustria, Coordinación Regional de Investigación </t>
  </si>
  <si>
    <t xml:space="preserve">afiches y baners </t>
  </si>
  <si>
    <t>folder</t>
  </si>
  <si>
    <t>2.b.1</t>
  </si>
  <si>
    <t>Realizar reuniones y presentaciones de estudios e investigaciones realizadas por estudiantes y docentes de ingeniería agroindustrial con empresas y proyectos de la zona.</t>
  </si>
  <si>
    <t>Organización de docentes para gestionar y priorizar estudios con estudiantes.</t>
  </si>
  <si>
    <t>Dar a conocer los procesos de investigación en los cuales se participan como carrera de agroindustria</t>
  </si>
  <si>
    <t xml:space="preserve">Documentos de Investigaciones </t>
  </si>
  <si>
    <t xml:space="preserve">Estudiantes, docentes ,  empresas y proyectos agroindustriales </t>
  </si>
  <si>
    <t xml:space="preserve">coordinación de carrera </t>
  </si>
  <si>
    <t xml:space="preserve">aprobación de presupuesto por autoridades universitarias </t>
  </si>
  <si>
    <t xml:space="preserve">Para cumplir con el pilar de investigación requerido por la cuarta reforma universitaria </t>
  </si>
  <si>
    <t>Asistencia a Congreso como ponente y libro publicado</t>
  </si>
  <si>
    <t>Docentes UNAH-TEC</t>
  </si>
  <si>
    <t xml:space="preserve">Coordinación de Investigación Científica </t>
  </si>
  <si>
    <t xml:space="preserve">Digramacion de libro deporte </t>
  </si>
  <si>
    <t xml:space="preserve">Tiraje </t>
  </si>
  <si>
    <t xml:space="preserve">Digramacion de Libro Procesos Agroindustriales </t>
  </si>
  <si>
    <t xml:space="preserve">Pasaje </t>
  </si>
  <si>
    <t>Aprobación de presupuesto por autoridades universitarias, disponibilidad de los docentes en participar.</t>
  </si>
  <si>
    <t>Actualización del conocimiento de las practicas impartidas en la carrera de agroindustria</t>
  </si>
  <si>
    <t>Asistencia  a talleres y conferencias del área de agroindustria</t>
  </si>
  <si>
    <t>Docentes de agroindustria</t>
  </si>
  <si>
    <t xml:space="preserve">Participación de nuevas tecnologías talleres de procesamiento de alimentos y agroindustria nacionales o internacionales  </t>
  </si>
  <si>
    <t xml:space="preserve">Comité de vinculación creado y funcionando con pertinencia en UNAH TEC Danlí, realizando proyectos de vinculación en la región. </t>
  </si>
  <si>
    <t xml:space="preserve">Un Comite de Vinculación Funcional. </t>
  </si>
  <si>
    <t xml:space="preserve">El Departamento de Vinculación del Centro organiza anualmente un taller de Vinculación  </t>
  </si>
  <si>
    <t>Invitación a las corporaciones municipales que conforman la región 11 a darles la oferta de vinculación de UNAH TEC Danlí</t>
  </si>
  <si>
    <t>Depende de la aprobación de  presupuesto y de la Organización de la carrera</t>
  </si>
  <si>
    <t>Gestionar recursos financieros para la ejecución de proyectos de la carreara de agroindustria</t>
  </si>
  <si>
    <t xml:space="preserve">Organizaciones, embajadas, consulados, etc. </t>
  </si>
  <si>
    <t>Realizar gestiones con organismos gubernamentales y no gubernamentales; para la obtención de recursos para desarrollar el proyecto de vinculación: Procesamiento y comercialización, hacia los pequeños productores del municipio de Danlí.</t>
  </si>
  <si>
    <t>Firma de convenios, cartas de intencion</t>
  </si>
  <si>
    <t xml:space="preserve">Visitas y Desarrollo de proyectos y asesoría técnica  agroindustrial con MIPYMES  </t>
  </si>
  <si>
    <t>Organización de la carrera y coordinación con empresas de la zona.</t>
  </si>
  <si>
    <t>Contribuir a la formación de los estudiantes con modelo constructivista</t>
  </si>
  <si>
    <t>Informes de proyectos realizados</t>
  </si>
  <si>
    <t xml:space="preserve">Estudiantes, MIPYMES </t>
  </si>
  <si>
    <t xml:space="preserve">Desarrollar 2 congresos de Enfermería en los meses de mayo y noviembre </t>
  </si>
  <si>
    <t>Sujeta a coordinacion  y docentes de enfermeria</t>
  </si>
  <si>
    <t>Informe de Actividad</t>
  </si>
  <si>
    <t>Docentes y estudiantes de enfermeria</t>
  </si>
  <si>
    <t>Docentes y estudiantes de la carrera de agroindustria</t>
  </si>
  <si>
    <t xml:space="preserve">Coordinación de la Carrera de enfermeria, Coordinación Regional de Investigación </t>
  </si>
  <si>
    <t xml:space="preserve">Realizar dos jornadas científicas de la carrera de enfermería </t>
  </si>
  <si>
    <t xml:space="preserve">Alquiler de local </t>
  </si>
  <si>
    <t xml:space="preserve">Alquileres de mobiliario </t>
  </si>
  <si>
    <t>Alquiler de sonido</t>
  </si>
  <si>
    <t xml:space="preserve">Logistica </t>
  </si>
  <si>
    <t>3.b.1</t>
  </si>
  <si>
    <t xml:space="preserve">Desarrollar dos jornadas de ferias de la salud </t>
  </si>
  <si>
    <t xml:space="preserve">Compromiso de la Coordinación interdisciplinaria lideres comunitarios y ONG; aprobación de la partida presupuestaria </t>
  </si>
  <si>
    <t xml:space="preserve">Brindar servicios de salud a la población con el objetivo de fortalecer la independencia en la practica del estudiante </t>
  </si>
  <si>
    <t>ATA; asistencia de población y listado de estudiantes</t>
  </si>
  <si>
    <t xml:space="preserve">Población que demande atención </t>
  </si>
  <si>
    <t>Estudiantes de enfermería y docentes</t>
  </si>
  <si>
    <t>enfermeria</t>
  </si>
  <si>
    <t xml:space="preserve">Apoyar a la secretaria de salud con el Recurso Humano como apoyo; en la aplicación de vacunación en las diferentes inmunobiologia </t>
  </si>
  <si>
    <t>3.b.2</t>
  </si>
  <si>
    <t xml:space="preserve">Listado de vacunación infantil vac-1 números de niños programados </t>
  </si>
  <si>
    <t xml:space="preserve">niños menores de cinco años </t>
  </si>
  <si>
    <t>Transporte listado de niños programados a vacunar inmunobiologica</t>
  </si>
  <si>
    <t>Inmunizar a la población menor de 5 años con las diferentes inmunobiologicos</t>
  </si>
  <si>
    <t>11.b.6</t>
  </si>
  <si>
    <t xml:space="preserve">Finalizacion de Equipamiento y acondicionamiento del laboratorio de enfermería. </t>
  </si>
  <si>
    <t>Lograr que el estudiante afiance sus conocimientos teóricos  adquiridos en clases</t>
  </si>
  <si>
    <t>Apoyar para que el estudiante ponga en práctica los conocimientos teóricos</t>
  </si>
  <si>
    <t>Compra de material didácticos, maniquí, maquetas y otros que mejore el aprendizaje del estudiante</t>
  </si>
  <si>
    <t>Estudiantes de la carrera de enfermería</t>
  </si>
  <si>
    <t xml:space="preserve">Consejo universitario rectoría    finanzas          directora  UNAH TEC         Administración  enfermería </t>
  </si>
  <si>
    <t xml:space="preserve">Armario de Metal </t>
  </si>
  <si>
    <t>11.d.1</t>
  </si>
  <si>
    <t xml:space="preserve">Creación de  2 plazas para la carrera de enfermería, para atender la demanda estudiantil  y contratación de 5 profesores por hora </t>
  </si>
  <si>
    <t>Incremento de la población estudiantil, y actualmente solo se cuenta con 2 maestros con plazas</t>
  </si>
  <si>
    <t>Plazas creadas para  la carrera de enfermeria.</t>
  </si>
  <si>
    <t>Consejo universitario rectoría    finanzas          directora  UNAH TEC         Administración</t>
  </si>
  <si>
    <t xml:space="preserve">Enfermería </t>
  </si>
  <si>
    <t>Creación de plazas para cubrir la demanda estudiantil y ofertar más asignaturas.</t>
  </si>
  <si>
    <t>5.d.1</t>
  </si>
  <si>
    <t xml:space="preserve"> Mejorar la eficacia y calidad de los servicios estudiantiles que ofrece VOAE </t>
  </si>
  <si>
    <t>Desarrollar y optimizar los insumos con los que cuenta el centro regional y gestionar los que son clave para el desarrollo de las actividades</t>
  </si>
  <si>
    <t>Los estudiantes experimentaran el desarrollo integral con incidencia en su rendimiento academico</t>
  </si>
  <si>
    <t>Aumento en el numero de estudiantes beneficiados con una atención integral: en salud, academia y psicosocial</t>
  </si>
  <si>
    <t>estudiantes UNAH-TEC-DANLI</t>
  </si>
  <si>
    <t xml:space="preserve">VOAE </t>
  </si>
  <si>
    <t xml:space="preserve">Aumentar las actividades de promoción y difusión de las carreras de UNAH-TEC en Centros Educativos de educación media </t>
  </si>
  <si>
    <t xml:space="preserve">Incorporar mayor numero de docentes en las visitas a los colegios de educación media </t>
  </si>
  <si>
    <t>Difundir adecuadamente toda la oferta académica de la UNAH</t>
  </si>
  <si>
    <t xml:space="preserve">Aumento en la población de UNAH-tec verificando la correlación entre los estudiantes visitados y los que tuvieran algún contacto atavez d ela PAA, o cualquier otro acercamiento a ala institución </t>
  </si>
  <si>
    <t>Estudiantes de educación medio del departamento del paraíso</t>
  </si>
  <si>
    <t>VOAE</t>
  </si>
  <si>
    <t xml:space="preserve">Vincular los insumos tecnológicos al servicio de la orientación vocacional </t>
  </si>
  <si>
    <t>Compromiso de los involucrados en implementar la puesta en marcha de un programa vocacional en formato digital y con cobertura a nivel nacional</t>
  </si>
  <si>
    <t>Socializar el proyecto y obtener la autorización necesaria para comercializar este producto</t>
  </si>
  <si>
    <t>Incremento en el número de estudiantes debidamente orientados y generación de ingresos a la UNAH</t>
  </si>
  <si>
    <t xml:space="preserve">ESTUDIANTES DE EDUCACION MEDIA Y UNIVERSITARIOS </t>
  </si>
  <si>
    <t>5.b.1</t>
  </si>
  <si>
    <t>DESARROLLAR JORNADAS DE INDUCCION BAJO EL ESQUEMA DE CONVOCATORIA VIRTUAL DE LA UNAH</t>
  </si>
  <si>
    <t xml:space="preserve">AMPLIAR LA COBERTURA DE LOS ESTUDIANTES DE PRIMER ingreso debidamente informados </t>
  </si>
  <si>
    <t xml:space="preserve">Incremento en el número de estudiantes debidamente informados </t>
  </si>
  <si>
    <t xml:space="preserve">Estudiantes de primer ingreso </t>
  </si>
  <si>
    <t xml:space="preserve">Difundir adecuadamente el ingreso de estudiantes a traves de las jornadas de induccion </t>
  </si>
  <si>
    <t>Vincular todos los programas artisticos con que cuenta la vicerrectoria al festival latinoamericano del arte que tendra su sede en ciudad Universitaria en el 2015</t>
  </si>
  <si>
    <t xml:space="preserve">Inclusión del personal docente y administrativo en la propuesta artística </t>
  </si>
  <si>
    <t xml:space="preserve">Rescatar la vida e Historia de la poeta Lucila Gamero de Medina </t>
  </si>
  <si>
    <t>Programación pertinente con las actividades culturales de la región</t>
  </si>
  <si>
    <t xml:space="preserve">Sociedad Civil, artistas de la región, comunidad Universitaria </t>
  </si>
  <si>
    <t xml:space="preserve">VOAE, VINCULACION AUTORIADADES REGIONALES </t>
  </si>
  <si>
    <t xml:space="preserve">Fortalecer y monitorear a los jóvenes que integran los diferentes cuadros artísticos a fin de viabilizar la obtención de una beca artística </t>
  </si>
  <si>
    <t>5.c.2</t>
  </si>
  <si>
    <t xml:space="preserve">Gestionar el beneficio de becas para los jovenes artistas </t>
  </si>
  <si>
    <t xml:space="preserve">Incluir becas artísticas y deportivas monitoreando el rendimiento académico de los participantes </t>
  </si>
  <si>
    <t xml:space="preserve">El apoyo económico y logístico de los artistas incentivara la participación de mas estudiantes </t>
  </si>
  <si>
    <t xml:space="preserve">Ampliación en la planilla por concepto de becas </t>
  </si>
  <si>
    <t>estudiantes artistas y deportistas de UNAH-TEC-DANLI</t>
  </si>
  <si>
    <t>Los artistas carecen del beneficio economico del programa de becas en al programa de arte de danli</t>
  </si>
  <si>
    <t xml:space="preserve">Todos los artistas seran beneficiados con una beca artistica </t>
  </si>
  <si>
    <t>Todos los artistas de UNAH-TEC Danli reciben el beneficio de una beca artistica</t>
  </si>
  <si>
    <t>5.a.1</t>
  </si>
  <si>
    <t>Fortalecer la reglamentación estudiantil existente y aplicarla eficientemente en los estudiantes de UNAH-TEC-DANLI.</t>
  </si>
  <si>
    <t>Solicitar al comisionado universitario el acompañamiento necesario para difundir la normativa concerniente a los estudiantes</t>
  </si>
  <si>
    <t xml:space="preserve">Lograr que los estudiantes reconozcan e incorporen la normativa estudiantil en su desempeño académico </t>
  </si>
  <si>
    <t xml:space="preserve">Listado de estudiantes capacitados </t>
  </si>
  <si>
    <t>Estudiantes UNAH-TEC y CRAED</t>
  </si>
  <si>
    <t>Socializar con los coordinadores de la carrera una inclusion transversal de la normativa estudiantil desde su catedra</t>
  </si>
  <si>
    <t>Reunion con los coordinadores de carrera sobre el tema</t>
  </si>
  <si>
    <t>Toda la poblacion de UNAH-TEC Danli conozca la reglamentacion que lo rige</t>
  </si>
  <si>
    <t xml:space="preserve">Lista de estudiantes debidamente capacitados </t>
  </si>
  <si>
    <t>Creacion de 1 plaza para la carrera de informatica administrativa y contratacion de 5 profesores por hora</t>
  </si>
  <si>
    <t>11.d.2</t>
  </si>
  <si>
    <t>Aprobación de presupuesto por autoridades universitarias</t>
  </si>
  <si>
    <t>La investigación es uno de los elementos importantes en todas las áreas del conocimiento, contribuyendo al mejoramiento de la calidad de enseñanza superior</t>
  </si>
  <si>
    <t xml:space="preserve">Listado de proyectos de investigación en ejecución. </t>
  </si>
  <si>
    <t>Docentes y estudiantes UNAH-TEC Danlí</t>
  </si>
  <si>
    <t>Coordinador regional</t>
  </si>
  <si>
    <t>Motivación de los docentes de UNAH-TEC para la elaboración de proyectos de investigación científica</t>
  </si>
  <si>
    <t>Disponibilidad de becas o patrocinios de entes externos</t>
  </si>
  <si>
    <t>Fortalecimiento en el área de investigación e inyección de capital a UNAH</t>
  </si>
  <si>
    <t>Proyectos adjudicados</t>
  </si>
  <si>
    <t>2.a.2</t>
  </si>
  <si>
    <t>b.1) El Centro Regional  publica artículos con estándares internacionales en revistas científicas de la UNAH.</t>
  </si>
  <si>
    <t>Publicaciones de articulos (al menos 1) en las revistas de cientificas de la UNAH</t>
  </si>
  <si>
    <t>Incitar a los docente a publicar los trabajos científicos de importancia en las revistas cientificas  de la UNAH.</t>
  </si>
  <si>
    <t>Compromiso de los investigadores en dar a conocer sus trabajos</t>
  </si>
  <si>
    <t>Dar a conocer los procesos de investigación de UNAH-TEC Danlí</t>
  </si>
  <si>
    <t>Documento publicado</t>
  </si>
  <si>
    <t>Docentes y estudiantes</t>
  </si>
  <si>
    <t>Ponencias ( al menos 1) en congresos o encuentros de investigación</t>
  </si>
  <si>
    <t>Promover la publicación y divulsión de resultados de investigaciones en congresos, eventos y foros internacionales</t>
  </si>
  <si>
    <t>Prespuesto aprobado para el centro y Compromiso de los investigadores en dar a conocer sus trabajos</t>
  </si>
  <si>
    <t>Dar a conocer los procesos de investigación de UNAH</t>
  </si>
  <si>
    <t>Ponencia presentada</t>
  </si>
  <si>
    <t>Publicaciones de boletín de manera trimestral</t>
  </si>
  <si>
    <t>1 Promoción y recolección de artículos científicos y de opinión.                                                                                     2 Evaluación y selección de artículos de acuerdo a criterios de publicación.                                                   3. Monitoreo y seguimiento al proceso de publicación del boletín estudiantil.                                                                           4 Organización de evento para lanzamiento de la boletín estudiantil.</t>
  </si>
  <si>
    <t>Disponibilidad de recursos económicos de UNAH-TEC-Danlí</t>
  </si>
  <si>
    <t>Boletín publicado</t>
  </si>
  <si>
    <t>Coordinador regional y autoridades de UNAH-TEC</t>
  </si>
  <si>
    <t>2.b.2.2</t>
  </si>
  <si>
    <t>2.b.2.1</t>
  </si>
  <si>
    <t>2.b.2.3</t>
  </si>
  <si>
    <t>2.b.3.1</t>
  </si>
  <si>
    <t>2.b.3.2</t>
  </si>
  <si>
    <t>2.b.3.3</t>
  </si>
  <si>
    <t>2.b.3.4</t>
  </si>
  <si>
    <t xml:space="preserve">Promover la publicación y divulsión de resultados de investigaciones en congresos, eventos y foros </t>
  </si>
  <si>
    <t>2.b.4.1</t>
  </si>
  <si>
    <t>Listado de docentes aceptados como conferencistas</t>
  </si>
  <si>
    <t>2.b.3.5</t>
  </si>
  <si>
    <t>2.b.3.6</t>
  </si>
  <si>
    <t>Realizar la memoria del segundo encuentro de investigación científica, recopilar información e imágenes antes, durante y después del encuentro.</t>
  </si>
  <si>
    <t>Realizar dos jornadas científicas de la carrera de informática</t>
  </si>
  <si>
    <t>Compromiso de los involucrados en realizar el encuentro de Investigación científica</t>
  </si>
  <si>
    <t>Dar a conocer los procesos de investigación de UNAH-TEC-DANLI</t>
  </si>
  <si>
    <t xml:space="preserve">Documento publicado </t>
  </si>
  <si>
    <t>Docentes, estudiantes y público en general</t>
  </si>
  <si>
    <t>Coordinador Regional y comité de Logística</t>
  </si>
  <si>
    <t xml:space="preserve">Aprobación de presupuesto por autoridades universitarias </t>
  </si>
  <si>
    <t>Fortalecimiento en el área de la investigación y socializar trabajos de investigación</t>
  </si>
  <si>
    <t xml:space="preserve">Listado de participantes </t>
  </si>
  <si>
    <t xml:space="preserve">Estudiantes de la carrera de informática e invitados </t>
  </si>
  <si>
    <t>Coordinacion, docentes y estudiantes de informática</t>
  </si>
  <si>
    <t>Documento patentado o Patente de un software</t>
  </si>
  <si>
    <t>2.c.1</t>
  </si>
  <si>
    <t>Capacitación a docentes y personal administrativo sobre protección y propiedad intelectual en coordinación con DICyP</t>
  </si>
  <si>
    <t>Personal docente y administrativo interesado</t>
  </si>
  <si>
    <t>Proteger recursos de creación propia del centro regional es de sumo interés para difusión y utilización</t>
  </si>
  <si>
    <t>Listado de asistencia</t>
  </si>
  <si>
    <t>Personal docente y administrativo</t>
  </si>
  <si>
    <t>Coordinador regional  DICyP</t>
  </si>
  <si>
    <t>Nuevas postulaciones a becas patrocinadas por la DICyP</t>
  </si>
  <si>
    <t>2.d.1</t>
  </si>
  <si>
    <t>Gestión y desarrollo de Diplomado de investigación científica de la DICyP</t>
  </si>
  <si>
    <t>2.d.2</t>
  </si>
  <si>
    <t>Organización de 2 cursos de actualización sobre la investigación científica en coordinación con la DICyP</t>
  </si>
  <si>
    <t>Personal docente interesado en formación investigativa</t>
  </si>
  <si>
    <t>La investigación es uno de los elementos importantes en todas las áreas del conocimiento</t>
  </si>
  <si>
    <t>Presentaciones de propuestas de proyectos de investigación</t>
  </si>
  <si>
    <t>Docentes</t>
  </si>
  <si>
    <t>Coordinador regional y DICyP</t>
  </si>
  <si>
    <t>Disponibilidad en la programación de cursos por la DICyP</t>
  </si>
  <si>
    <t>Los docentes deben ser capacitados en actualizaciones de la investigación</t>
  </si>
  <si>
    <t>Listado de participantes</t>
  </si>
  <si>
    <t>Inscripción de unidades de gestión en DICyP</t>
  </si>
  <si>
    <t>2.e.1</t>
  </si>
  <si>
    <t>Capacitación de las funciones, competencias y ventajas de las unidades de gestión de investigación por DICyP</t>
  </si>
  <si>
    <t>Docentes agrupados por temas de interés en temas prioritarios</t>
  </si>
  <si>
    <t>Fortalecer las prioridades de investigación propuestas por la UNAH</t>
  </si>
  <si>
    <t>Inscripción de unidades de gestión en la DICyP</t>
  </si>
  <si>
    <t>Ejecución de convenios</t>
  </si>
  <si>
    <t>2.e.3</t>
  </si>
  <si>
    <t>Reuniones con entes nacionales e internacionales para mostrar en que trabaja UNAH-TEC y necesidades del centro</t>
  </si>
  <si>
    <t>e.3) Firma de convenio ( al menos 1)  con organizaciones e instituciones nacionales</t>
  </si>
  <si>
    <t>Tratados y convenios ejecutandose</t>
  </si>
  <si>
    <t>Coordinador regional y jefes de carrera</t>
  </si>
  <si>
    <t>Lograr reuniones con entes internacionales para mostrar en que trabaja unahtec</t>
  </si>
  <si>
    <t xml:space="preserve">Relaciones con entes internacionales y nacionales </t>
  </si>
  <si>
    <t>Desarrollo de feria de tecnologia en UNAH-TEC Danli por medio de Informatica Administrativa</t>
  </si>
  <si>
    <t>Desarrollo de por lo menos dos programas empresariales para pequenas empresas a traves de Informatica Administrativa</t>
  </si>
  <si>
    <t>Mantenimiento de computadoras en laboratorio de computo por lo menos a una escuela de la region con estudiantes de informatica administrativa</t>
  </si>
  <si>
    <t>3.a.1</t>
  </si>
  <si>
    <t>3.b.3</t>
  </si>
  <si>
    <t>3.b.4</t>
  </si>
  <si>
    <t>3.b.5</t>
  </si>
  <si>
    <t>3.b.6</t>
  </si>
  <si>
    <t>Depende de las clases si se imparten en el 2015</t>
  </si>
  <si>
    <t>Aportar a la sociedad desarrollo de software para empresas</t>
  </si>
  <si>
    <t>Convenio con empresas</t>
  </si>
  <si>
    <t>Sociedad de la Region oriental</t>
  </si>
  <si>
    <t>Docente de informatica administrativa y estudiantes de la clases correspondiente</t>
  </si>
  <si>
    <t>Estudiantes de colegios, interesados de la sociedad</t>
  </si>
  <si>
    <t>Escuela beneficiada de la sociedad</t>
  </si>
  <si>
    <t>Informe de realizacion de la feria</t>
  </si>
  <si>
    <t>Dar a conocer las tecnologias a la sociedad</t>
  </si>
  <si>
    <t>Que se beneficie a la sociedad con el desarrollo de practicas de estudiantes</t>
  </si>
  <si>
    <t>Informe de realizacion de practicas</t>
  </si>
  <si>
    <t>Programa de becas y curso de actualización</t>
  </si>
  <si>
    <t xml:space="preserve">Docentes Informados en Programas de Becas y Cursos en las diversas areas del conocimiento </t>
  </si>
  <si>
    <t>Elaboración de diagnsotico; Docentes y egresados capacitados en areas especificas del conmocimiento</t>
  </si>
  <si>
    <t xml:space="preserve">Docentes Capacitados en las diversas areas del conocimiento (1 capacitación anual por area del conocimiento) </t>
  </si>
  <si>
    <t>Programa de capacitacion para manejar de manera profesional las diferencias etnicas, culturales, preferencias sexuales y la discapacidad de los estudiantes</t>
  </si>
  <si>
    <t>Docentes Capacitados para manejar de manera profesional las diferencias etnicas, culturales, preferencias sexuales y discapacidad de los estudiantes (1 por año)</t>
  </si>
  <si>
    <t xml:space="preserve">Capacitaciones anuales para el consejo local y para la comisión de concurso  en el proceso de selección del personal docente </t>
  </si>
  <si>
    <t xml:space="preserve">Comisión de concurso y consejo local capacitado anualmente </t>
  </si>
  <si>
    <t>Informar a los docentes sobre las becas y cursos en las diferentes areas del conocimiento de manera trimestral</t>
  </si>
  <si>
    <t>Elaboracion de un instrumento para diagnosticar las necesidades  de capacitacion en areas especificas del conocimiento</t>
  </si>
  <si>
    <t>Capacitacion al personal docente sobre el manejo de diferencias etnicas, culturales, preferencias sexuales y la discapacidad de los estudiantes</t>
  </si>
  <si>
    <t>4.a.1</t>
  </si>
  <si>
    <t>4.b.1</t>
  </si>
  <si>
    <t>4.b.2</t>
  </si>
  <si>
    <t>4.c.1</t>
  </si>
  <si>
    <t>4.d.1</t>
  </si>
  <si>
    <t>Convocatorias para becas y cursos publicados por la UNAH</t>
  </si>
  <si>
    <t>Que los docentes de UNAH-TEC cuenten con la informacion pertinente a becas y cursos en su area de conocimiento</t>
  </si>
  <si>
    <t>Boletines informativos, pagina web informativa</t>
  </si>
  <si>
    <t>Docentes de UNAH-TEC Danli</t>
  </si>
  <si>
    <t>Enlace de la vicerrectoria de asuntos internacionales de UNAH-TEC Danli</t>
  </si>
  <si>
    <t>Disponibilidad de coordinadores  para elaborar instrumento con el apoyo del instituto de profesionalizacion y superacion docente</t>
  </si>
  <si>
    <t>Capacitar al docente en su area de conocimiento, para ofrecer una mejor catedra</t>
  </si>
  <si>
    <t>Instrumento elaborado por area de conocimiento</t>
  </si>
  <si>
    <t>Docentes de UNAH-TEC Danli, Instituto de profesionalizacion y superacion docente</t>
  </si>
  <si>
    <t>Instituto de profesionalizacion y superacion docente, direccion, jefes de secciones</t>
  </si>
  <si>
    <t>Disponibilidad de comisionado universitario para brindar capacitaciones en UNAH-TEC Danli</t>
  </si>
  <si>
    <t>El personal docente no tenga diferencias etnicas, culturales, preferencias sexuales  y discapacidad en el trato hacia los estudiantes</t>
  </si>
  <si>
    <t xml:space="preserve">Listados de participantes en capacitacion </t>
  </si>
  <si>
    <t>Comisionado Universitario y VOAE</t>
  </si>
  <si>
    <t>Disponibilidad de Consejo General para brindar capacitaciones en UNAH-TEC Danli</t>
  </si>
  <si>
    <t>Que el personal docente maneje los procedimientos para seleccion de nuevo personal docente</t>
  </si>
  <si>
    <t>Consejo Local y Comision de concurso</t>
  </si>
  <si>
    <t>Consejo General y Direccion UNAH-TEC Danli</t>
  </si>
  <si>
    <t>Capacitacion sobre el proceso de contratacion y seleccion de personal docente</t>
  </si>
  <si>
    <t>Anualmente se atiende el 30% de los estudiantes de las carreras.</t>
  </si>
  <si>
    <t>Curso introducción a la vida universitaria cuatro veces al año, charlas informativas a los estudiantes de primer ingreso, difusión de reglamento estudiantil y reconocimiento de las áreas que funcionan en el centro regional, inclusión de los estudiantes del CRAED</t>
  </si>
  <si>
    <t>Anualmente se realiza un festival y un Encuentro Cultural Universitario.</t>
  </si>
  <si>
    <t>Coordinado grupo de danza</t>
  </si>
  <si>
    <t>Monitoreo de la línea base</t>
  </si>
  <si>
    <t>Solicitudes escritas a nivel de ciudad universitaria, visitas domiciliaras.</t>
  </si>
  <si>
    <t>100% de los graduados se aplica el sistema de seguimiento.</t>
  </si>
  <si>
    <t>1% de graduados incluidos en el programa de relevo docente</t>
  </si>
  <si>
    <t>Realizar una base de datos de los graduados de UNAH-TEC</t>
  </si>
  <si>
    <t>A partir de 2014, se cuenta con una Bolsa Universitaria de Trabajo que contribuye a la empleabilidad de graduados  de la UNAH</t>
  </si>
  <si>
    <t xml:space="preserve">Asignar a los estudiantes interesados una clave de acceso a la base de datos de la Secretaria del Trabajo con enfasis en la oferta laboral de la región; </t>
  </si>
  <si>
    <t>Viavilizar la alianza estrategica con la secretaria regional del trabajo</t>
  </si>
  <si>
    <t>Posicionar a los jovenes egresados y por agresar en el mercado regional y nacional</t>
  </si>
  <si>
    <t xml:space="preserve">N° de claves asignadas </t>
  </si>
  <si>
    <t>VOAE, Secretaria del Trabajo</t>
  </si>
  <si>
    <t>Número de población beneficiada con servicios ofrecidos por la brigada</t>
  </si>
  <si>
    <t xml:space="preserve">Desarrollar una brigada medica ofreciendo servicios basicos en salud </t>
  </si>
  <si>
    <t xml:space="preserve">Aprobacion de la Vice Rectoria de Asuntos Estudiantiles </t>
  </si>
  <si>
    <t xml:space="preserve">Impulsar el estado de salud de los estudiantes de de la comunidad universitaria </t>
  </si>
  <si>
    <t>Estudiantes y personal de UNAH-TEC-DANLÍ</t>
  </si>
  <si>
    <t xml:space="preserve">Listado de atenciones brindadas, listas de medicamentos entregados, fotografias </t>
  </si>
  <si>
    <t>VOAE (CU)</t>
  </si>
  <si>
    <t xml:space="preserve">Incrementar el numero de beneficiarios de becas por excelencia academicas en las tres categorias, elevando solicitudes en las 2 convocatorias </t>
  </si>
  <si>
    <t xml:space="preserve">Aprobación de becas por parte del comité de atencion socioeconomica y estimulo educativo </t>
  </si>
  <si>
    <t xml:space="preserve">Apoyo a los estudiantes de escasos recursos economicos para continuar con los estudios universitarios </t>
  </si>
  <si>
    <t xml:space="preserve">Becas Aprobadas </t>
  </si>
  <si>
    <t>Estudiantes de UNAH-TEC Y CRAED</t>
  </si>
  <si>
    <t>4.C.2</t>
  </si>
  <si>
    <t>Mayor numero de aspirantes a la PAA</t>
  </si>
  <si>
    <t xml:space="preserve">VOAE, Coordianadores de Carrera </t>
  </si>
  <si>
    <t xml:space="preserve">a. Estudiantes reciben asesoría y tutoría como formas de atención. </t>
  </si>
  <si>
    <t>b. Implementar la Bolsa Universitaria de Trabajo en alianza con la Secretaría del Trabajo y Seguridad Social para identificar espacios                                      laborales que favorezcan la empleabilidad de los egresados de la UNAH,  ofertas laborales brindadas a graduados y estudiantes por egresar.</t>
  </si>
  <si>
    <t>c. Atención a estudiantes de primer ingreso</t>
  </si>
  <si>
    <t>d. Brigadas medicas para estudiantes concluidas</t>
  </si>
  <si>
    <t>e. Realizado festivales y encuentros culturales con la participación de estudiantes de CU y CR.</t>
  </si>
  <si>
    <t>f. Cuadro de danzas con coordinador y pago disponible para el mismo</t>
  </si>
  <si>
    <t xml:space="preserve">h. Diagnóstico de necesidades de implementación y reformulación de estímulos educativos realizado y un incremento en el numero de estudiantes beneficiados con una beca. </t>
  </si>
  <si>
    <t>i. Promover la oferta educativa de UNAH-TEC DANLÍ  y oreintar a los aspirantes en los lineamientos basicos de la PAA</t>
  </si>
  <si>
    <t>j. Diseño y aplicación del instrumento  para el levantamiento de la línea base completado.</t>
  </si>
  <si>
    <t>5.c.1</t>
  </si>
  <si>
    <t>5.e.1</t>
  </si>
  <si>
    <t>5.f.1</t>
  </si>
  <si>
    <t>5.h.1</t>
  </si>
  <si>
    <t>5.h.2</t>
  </si>
  <si>
    <t>5.i.1</t>
  </si>
  <si>
    <t>5.j.1</t>
  </si>
  <si>
    <t xml:space="preserve">Motivar a los graduandos para continuar estudios de posgrado mediante la publicacion de oferta academica internacional y convenios vigentes de la UNAH a traves de la Vice -rectoria de asuntos internacionales </t>
  </si>
  <si>
    <t xml:space="preserve">k. Aplicación de Sistema de Seguimiento a graduados.  Base de Datos de Egresados, Actualizadas y Monitoreada. </t>
  </si>
  <si>
    <t>l. Graduados universitarios y Personal Administrativo participan en programa de relevo docente.</t>
  </si>
  <si>
    <t>5.k.1</t>
  </si>
  <si>
    <t>5.l.1</t>
  </si>
  <si>
    <t xml:space="preserve">Base de datos </t>
  </si>
  <si>
    <t>Graduados de UNAH-TEC</t>
  </si>
  <si>
    <t xml:space="preserve">Enlace de la Vice Rectoria de Asuntos Internacionales </t>
  </si>
  <si>
    <t xml:space="preserve">N° de graduandos aplicando a estudios de post grados </t>
  </si>
  <si>
    <t xml:space="preserve">Cordinadores de Carrera, Secretario Regional </t>
  </si>
  <si>
    <t>Contar con los datos de los egresados del Centro</t>
  </si>
  <si>
    <t xml:space="preserve">Los graduados reciban la publicacion de becas para realizar estudios de pos grados </t>
  </si>
  <si>
    <t xml:space="preserve">Egresados realicen estudios de postgrados para ser integrados como relevo docente </t>
  </si>
  <si>
    <t xml:space="preserve">mantenerse informado del estado actual de los graduados </t>
  </si>
  <si>
    <t xml:space="preserve">Realizar un diagnostico de las necesidades de nuevas carreras que demanda la Región </t>
  </si>
  <si>
    <t xml:space="preserve">Busqueda de convenios con universidades de Nicaragua para realizar encuentros culturales y academico </t>
  </si>
  <si>
    <t xml:space="preserve">1. Apertura de nueva oferta académica en respuesta a las necesidades de nuevos profesionales de las aéreas productivas de la región. </t>
  </si>
  <si>
    <t xml:space="preserve">  2. estudiantes y docentes participando en encuentros académicos, culturales con universidades de Nicaragua.</t>
  </si>
  <si>
    <t xml:space="preserve">1. estudio de las necesidades de nuevos profesionales en las diferentes aéreas productivas de la región.  </t>
  </si>
  <si>
    <t xml:space="preserve"> 2. convenios con universidades Nicaragüenses para promover los intercambios académicos y culturales</t>
  </si>
  <si>
    <t xml:space="preserve">Disponibilidad de recursos economicos, apoyo de la Vice Rectoria academica </t>
  </si>
  <si>
    <t xml:space="preserve">brindar nuevas carreras en base a las necesidades de la region sur oriental  </t>
  </si>
  <si>
    <t xml:space="preserve">Diagnostico Realizado </t>
  </si>
  <si>
    <t xml:space="preserve">Estudiantes de UNAH-Tec </t>
  </si>
  <si>
    <t>Vice Rectoria Academica, Dirección UNAH-TEC, Docencia,</t>
  </si>
  <si>
    <t xml:space="preserve">Disponibilidad de Rectoria de las Universiaddes de Nicaragua para establecer convenios </t>
  </si>
  <si>
    <t xml:space="preserve">Abrir espacios a los estudiantes y docentes de UNAH-TEC para participar en ecuentros academicos y culturales </t>
  </si>
  <si>
    <t xml:space="preserve">Convenio Firmado </t>
  </si>
  <si>
    <t xml:space="preserve">Estudiantes y docentes de UNAH-Tec </t>
  </si>
  <si>
    <t>Dirección</t>
  </si>
  <si>
    <t>6.a.1</t>
  </si>
  <si>
    <t>6.a.2</t>
  </si>
  <si>
    <t xml:space="preserve"> Mejorar significativamente la cobertura de la UNAH y el acceso de la población hondureña a los servicios académicos de la UNAH.</t>
  </si>
  <si>
    <t xml:space="preserve">Transporte </t>
  </si>
  <si>
    <t xml:space="preserve">Papel bond carta </t>
  </si>
  <si>
    <t>Transporte</t>
  </si>
  <si>
    <t>Miembros de la comunidad universitaria de UNAH TEC Danlí empoderados del componente de Ética</t>
  </si>
  <si>
    <t>100% de transversalización del eje de ética en los todos los espacios de aprendizaje y procesos administrativos.</t>
  </si>
  <si>
    <t xml:space="preserve">Fortalecida la Identidad nacional y regional, con un saber local </t>
  </si>
  <si>
    <t>Capacitar al personal de UNAH-TEC Danli sobre la trsansversalización del eje de ética</t>
  </si>
  <si>
    <t>Los estudiantes de la red del  voluntariado cultural participen en encuentro sobre la experiencia del año académico Lucila Gamero de Medina</t>
  </si>
  <si>
    <t xml:space="preserve">intercambio de experiencias de los Centros Regionales Universitarios en torno a los años académicos y Difusión de los cortometrajes con contenido regional. </t>
  </si>
  <si>
    <t>7.a.1</t>
  </si>
  <si>
    <t>7.b.1</t>
  </si>
  <si>
    <t xml:space="preserve"> ÉTICA: Transversalización del Eje Curricular de Ética en las actividades administrativas y como eje integrador de los demás ejes del Modelo Educativo de la UNAH.</t>
  </si>
  <si>
    <t>IDENTIDAD: Producción del conocimiento con identidad, nacional, regional, local, y para la internacionalización académica de la UNAH.</t>
  </si>
  <si>
    <t>Disponibilidad para realizar capacitacion del area de cultura por parte de la Vicerrectoria Academica</t>
  </si>
  <si>
    <t>El personal de UNAH-TEC tenga conocimientos referentes a la ética</t>
  </si>
  <si>
    <t>Listado de participantes de capacitacion</t>
  </si>
  <si>
    <t>Personal de UNAH-TEC Danlí</t>
  </si>
  <si>
    <t>Enlace de lo Esencial en UNAH-TEC</t>
  </si>
  <si>
    <t xml:space="preserve">Aprobación de recursos </t>
  </si>
  <si>
    <t xml:space="preserve">Los estudiantes del voluntariado cultural realicen intercambios con estudiantes de otros centros </t>
  </si>
  <si>
    <t>Encuentros realizados</t>
  </si>
  <si>
    <t>Red de voluntariado cultural de UNAH-TEC Danlí</t>
  </si>
  <si>
    <t>Lo Esencial y la dirección de UNAH-TEC Danlí</t>
  </si>
  <si>
    <t>Consolidado en todos los niveles de gestión académica, el Sub-sistema de Planificación, Monitoria y Evaluación de la Gestión Académica.</t>
  </si>
  <si>
    <t>100% de las carreras implementan el Subsistema de Planificación, Monitoria y Evaluación de la Gestión Académica.</t>
  </si>
  <si>
    <t>Aplicación del plan de mejora de las tres carreras según el proceso de autoevaluación</t>
  </si>
  <si>
    <t>Apoyo economico de autoridades universitarias para la implementación del plan de mejora</t>
  </si>
  <si>
    <t>Acreditación de las carreras de UNAH-TEC Danlí</t>
  </si>
  <si>
    <t>Informes de avance del plan de mejora</t>
  </si>
  <si>
    <t>UNAH-TEC Danlí</t>
  </si>
  <si>
    <t>8.a.1</t>
  </si>
  <si>
    <t>Coordinadores de carrera, Vicerrectoria académica, dirección UNAH-TEC Danlí</t>
  </si>
  <si>
    <t>Implementar el modelo de innovación educativa de la UNAH que integre como ámbitos de innovación educativa: el currículo, las metodologías, las estrategias de enseñanza y aprendizaje, los materiales y recursos didácticos, el uso educativo de las TIC, la relación con el entorno, la profesionalización docente y directiva.</t>
  </si>
  <si>
    <t xml:space="preserve">100% de las Unidades Académicas aplican un modelo de innovación educativa en áreas de desarrollo curricular, metodologías, estrategias de enseñanza y aprendizaje. </t>
  </si>
  <si>
    <t xml:space="preserve">Capacitar al personal docente en el modelo de innovación educativa </t>
  </si>
  <si>
    <t>Disponibilidad del departamento de innovación educativa para brindar capacitación</t>
  </si>
  <si>
    <t>El personal docente cuente con los lineamientos del modelo de innovación educativa para ser aplicados en su cátedra</t>
  </si>
  <si>
    <t>Listado de asistencia a capacitación</t>
  </si>
  <si>
    <t>docentes de UNAH-TEC Danlí</t>
  </si>
  <si>
    <t>Enlace de innovación educativa en centro regional y dirección del centro</t>
  </si>
  <si>
    <t>9.a.1</t>
  </si>
  <si>
    <t>Continuar utilizando los sistemas de la plataforma tecnológica de la UNAH en el centro regional</t>
  </si>
  <si>
    <t>Plataforma instalada en UNAH-TEC Danlí</t>
  </si>
  <si>
    <t>Descentralización de actividades administrativas y académicas</t>
  </si>
  <si>
    <t>Uso de sistemas en UNAH-TEC Danli</t>
  </si>
  <si>
    <t>DEGT, DIPP, SEAF,SEDP, Tesoreria, Admisiones</t>
  </si>
  <si>
    <t>Su aprobación depende de las autoridades universitarias y del presupuesto que asignen al centro.</t>
  </si>
  <si>
    <t xml:space="preserve">Este Centro solo cuenta con 10 aulas para impartir 125 secciones de hora clases, los cuales no son suficientes  para atender la demanda de los estudiantes </t>
  </si>
  <si>
    <t xml:space="preserve">Proyectos concluidos </t>
  </si>
  <si>
    <t>Autoridades Universitarias de CU así como la Dirección del centro.</t>
  </si>
  <si>
    <t>La apertura de nuevas áreas académicas requiere de más espacio fisicos</t>
  </si>
  <si>
    <t>Planos de construcción de la infraestructura, y fotografias</t>
  </si>
  <si>
    <t>Autoridades Universitarias de CU así como la Dirección del centro, SEAPI.</t>
  </si>
  <si>
    <t>UNAH-TEC no cuenta con infraestructura para la parte administrativo; con dicha construcción fortalecerá a UNAH-TEC-DANLI</t>
  </si>
  <si>
    <t>UNAH_TEC</t>
  </si>
  <si>
    <t>Protección a la comunidad universitario en el aspecto físico pues es la carretera panamericana y es de alto riesgo.</t>
  </si>
  <si>
    <t>Construcción de bahia, muro perimetral y electrificación de los predios del Centro</t>
  </si>
  <si>
    <t>Su aprobación depende de las autoridades universitarias y del presupuesto que asignen al centro.( esta escrito como proyecto de manera independiente)</t>
  </si>
  <si>
    <t>No se cuentan con los laboratorios ni talleres de procesamiento de alimentos que son indispensables para enriquecer el proceso de enseñanza aprendizaje.</t>
  </si>
  <si>
    <t xml:space="preserve">Construcción e instalación de la planta piloto  </t>
  </si>
  <si>
    <t>Docentes estudiantes empresas agroindustriales de la zona oriental.</t>
  </si>
  <si>
    <t>Construcción de un edificio que contenga las siguientes aéreas: Dirección, Administración, Secretaria, Registro, Tesorería, Personal; Sistema de Admisiones, VOAE, Vinculación, Consejo Local, Investigación, Área de Docentes, biblioteca, sección de baños, sala de juntas, gestión de la calidad educativa y clinica de atención a estudiantes.</t>
  </si>
  <si>
    <t>Presupuesto aprobado para utilización del mismo es la adecuación del laboratorio de informática administrativa</t>
  </si>
  <si>
    <t>Las clases de informática administrativa en su mayoría requieren del uso de un laboratorio, por lo que solo uno no logra abastecer a todas las clases</t>
  </si>
  <si>
    <t>Construcción física del laboratorio y compra de equipo de computo</t>
  </si>
  <si>
    <t xml:space="preserve">Estudiantes de Informática Administrativa </t>
  </si>
  <si>
    <t xml:space="preserve">Administración   Finanzas          Consejo Universitario      Rectoría          </t>
  </si>
  <si>
    <t>Construccion y equipamiento de laboratorio de informática y de innovación educativa, Adquisición de sillas y escritorios para laboratorio de informática</t>
  </si>
  <si>
    <t xml:space="preserve">Dotar a la sección de ciencias médicas  de los insumos necesario para fortalecer la enseñanza aprendizaje  </t>
  </si>
  <si>
    <t>Asignación presupuestaria.</t>
  </si>
  <si>
    <t xml:space="preserve">Fortalecer al área de ciencias médicas con la adquisición de equipo necesario para el mejoramiento del proceso enseñanza aprendizaje de Epidemiologia, Morfología y Ciencias Fisiológicas. </t>
  </si>
  <si>
    <t xml:space="preserve">Equipo comprado </t>
  </si>
  <si>
    <t xml:space="preserve">Estudiantes de Enfermería </t>
  </si>
  <si>
    <t xml:space="preserve">Dirección UNAH-TEC, Administración, sección de ciencias </t>
  </si>
  <si>
    <t>Dotar a los departamentos de humanidades, ciencias economicas, ciencias, informatica administrativa, agroindustria, enfermeria, quimica, sociales, y humanidades de insumos necesarios para fortalecer la enseñanza aprendizaje</t>
  </si>
  <si>
    <t>Fortalecer los departamentos y secciones con la adquisición de equipo necesario para el mejoramiento del proceso enseñanza aprendizaje</t>
  </si>
  <si>
    <t>Estudiantes y docentes de UNAH-TEC Danlí</t>
  </si>
  <si>
    <t>Rectoria, direccion centro, administración , jefes del departamento y secciones</t>
  </si>
  <si>
    <t>Restaurar y concluir con el polideportivo :                                          1. cimentación, columnas y techo estructural de la cancha multideportiva                                                          2. construcción de muro perimetral de la cancha multideportiva</t>
  </si>
  <si>
    <t xml:space="preserve">Los estudiantes necesitan un área acondicionada para recibir las asignaturas de deporte </t>
  </si>
  <si>
    <t xml:space="preserve">Adquisición de un vehiculo doble cabina 4x4 para realizar viajes de supervision a los estudiantes que estan realizando su servicio social  y para realizar viajes de trabajo a CU. </t>
  </si>
  <si>
    <t>UNAH-TEC no cuenta con un vehiculo asignado para realizar trabajos y supervisiones de los estudiantes de enfermeria que se encuentra en servicio social</t>
  </si>
  <si>
    <t xml:space="preserve">Vehiculo </t>
  </si>
  <si>
    <t>UNAH-TEC-DANLI</t>
  </si>
  <si>
    <t xml:space="preserve">Direccion </t>
  </si>
  <si>
    <t>11.a.1</t>
  </si>
  <si>
    <t>11.b.1</t>
  </si>
  <si>
    <t>11.b.2</t>
  </si>
  <si>
    <t>11.b.3</t>
  </si>
  <si>
    <t>11.b.4</t>
  </si>
  <si>
    <t>11.b.5</t>
  </si>
  <si>
    <t>11.b.7</t>
  </si>
  <si>
    <t>11.b.8</t>
  </si>
  <si>
    <t>11.b.9</t>
  </si>
  <si>
    <t>11.b.10</t>
  </si>
  <si>
    <t>11.b.11</t>
  </si>
  <si>
    <t>A. Aulas de la Segunda Planta</t>
  </si>
  <si>
    <t xml:space="preserve">Puertas </t>
  </si>
  <si>
    <t>Ventanas de Aluminio y Celosia de Vidrio</t>
  </si>
  <si>
    <t xml:space="preserve">Cemento Gris  Tipo Portalan </t>
  </si>
  <si>
    <t xml:space="preserve">Arena de Rio Lavada </t>
  </si>
  <si>
    <t>Grava de Rio</t>
  </si>
  <si>
    <t>Bloque de Concreto de 15x20x40 cm</t>
  </si>
  <si>
    <t xml:space="preserve">Ladrillo de Granito Terrazo 30 x 30 </t>
  </si>
  <si>
    <t xml:space="preserve">Lamina de Aluminizada cal. 26 ondulada 36" x 6" </t>
  </si>
  <si>
    <t xml:space="preserve">Capote para Lamina Aluminizada </t>
  </si>
  <si>
    <t>Alambre de Amarre</t>
  </si>
  <si>
    <t>Varilla de Hiero Corruada de 3/8" x 30' Leg</t>
  </si>
  <si>
    <t xml:space="preserve">Varilla de Hierro Lisa de 5/8" x 30' legita </t>
  </si>
  <si>
    <t xml:space="preserve">Varilla de Hierro Corrugada de 1" x 30 legitima </t>
  </si>
  <si>
    <t xml:space="preserve">Varilla de Hierro Lisa de 1/4" x 30' legitima </t>
  </si>
  <si>
    <t>Canaleta de 2" x 6" x 1/16"</t>
  </si>
  <si>
    <t xml:space="preserve">Clavos dif Dimenciones </t>
  </si>
  <si>
    <t xml:space="preserve">Madera Rustica de Pino </t>
  </si>
  <si>
    <t xml:space="preserve">Sanitarios </t>
  </si>
  <si>
    <t xml:space="preserve">Mano de Obra </t>
  </si>
  <si>
    <t xml:space="preserve">Imprevistos </t>
  </si>
  <si>
    <t>Construcción de infraestructura del area administrativa e intalaciones electricas</t>
  </si>
  <si>
    <t>Construcción de infraestructura del edificio de Aulas N° 2</t>
  </si>
  <si>
    <t>Construcción de infraestructura para planta piloto agroindustrial e intalaciones electricas</t>
  </si>
  <si>
    <t xml:space="preserve">Construcción de infraestructura de la Bahia  de acceso </t>
  </si>
  <si>
    <t xml:space="preserve">Electrificacion </t>
  </si>
  <si>
    <t xml:space="preserve">muro perimetral </t>
  </si>
  <si>
    <t>Yogos o recipientes para el traciego de la leche</t>
  </si>
  <si>
    <t>Quesera</t>
  </si>
  <si>
    <t>Pasteurizador</t>
  </si>
  <si>
    <t>Unidad de enfriamiento para pasteurizador</t>
  </si>
  <si>
    <t>Homogenizador</t>
  </si>
  <si>
    <t>Maquina para hacer helados</t>
  </si>
  <si>
    <t>Maquina para hacer Yogurt</t>
  </si>
  <si>
    <t>Descremadora</t>
  </si>
  <si>
    <t>Prensa para quesos (con mesa y moldes incluidos)</t>
  </si>
  <si>
    <t>Partida Presupuestaria Para Equipo de Lacteos</t>
  </si>
  <si>
    <t>Partida Presupuestaria Para Equipo Hortifruticola</t>
  </si>
  <si>
    <t>Escaldadora de frutas y vegetales</t>
  </si>
  <si>
    <t>Extractor de Jugos</t>
  </si>
  <si>
    <t>Despulpador de frutas</t>
  </si>
  <si>
    <t>Centrifuga para vegetales</t>
  </si>
  <si>
    <t>Freidora Eléctrica</t>
  </si>
  <si>
    <t>Cortadora de vegetales</t>
  </si>
  <si>
    <t>Tajadora</t>
  </si>
  <si>
    <t>Partida Presupuestaria Para Equipo de Cárnicos</t>
  </si>
  <si>
    <t>Ahumador</t>
  </si>
  <si>
    <t>Partida Presupuestaria Para Equipo de Panificación</t>
  </si>
  <si>
    <t>Batidoras</t>
  </si>
  <si>
    <t>Horno con Fermentador</t>
  </si>
  <si>
    <t>Pasteadora</t>
  </si>
  <si>
    <t>Bandejas de acero inoxidable</t>
  </si>
  <si>
    <t>Moldes para repostería</t>
  </si>
  <si>
    <t>Divisor redondeador</t>
  </si>
  <si>
    <t>Partida Presupuestaria para Equipos Modulares</t>
  </si>
  <si>
    <t>Batidora Kitchen Aid</t>
  </si>
  <si>
    <t>Maquina para hacer ravioli</t>
  </si>
  <si>
    <t>Pasta Roller y Cutter</t>
  </si>
  <si>
    <t>Pasta Cutter Companion Set</t>
  </si>
  <si>
    <t>Procesador universal</t>
  </si>
  <si>
    <t>Procesador de alimentos manual</t>
  </si>
  <si>
    <t>Molino</t>
  </si>
  <si>
    <t>Partida Presupuestaria para equipo y/o utensilios de usos múltiples</t>
  </si>
  <si>
    <t>Liofilizador (uso múltiple)</t>
  </si>
  <si>
    <t xml:space="preserve">Mesas de acero Inoxidable </t>
  </si>
  <si>
    <t>Batidora de Inmersión</t>
  </si>
  <si>
    <t>Procesador de alimentos</t>
  </si>
  <si>
    <t>Blast Freezer</t>
  </si>
  <si>
    <t>Cuarto frió de 4x4</t>
  </si>
  <si>
    <t>Compresores para cuarto frío</t>
  </si>
  <si>
    <t>Estante plástico para cuarto frío</t>
  </si>
  <si>
    <t>Cuarto de congelación de 3x4</t>
  </si>
  <si>
    <t>Compresores para cuarto de congelación</t>
  </si>
  <si>
    <t>Estante plástico para  cuarto de congelamiento</t>
  </si>
  <si>
    <t>Autoclave pequeño</t>
  </si>
  <si>
    <t>Máquina empacadora de bolsas al vacío</t>
  </si>
  <si>
    <t>Selladora de latas</t>
  </si>
  <si>
    <t>Maquina para hacer hielo</t>
  </si>
  <si>
    <t>Deshidratador de Bandejas</t>
  </si>
  <si>
    <t xml:space="preserve">Pediluvio </t>
  </si>
  <si>
    <t>Lavavo de pedal</t>
  </si>
  <si>
    <t>Microonda</t>
  </si>
  <si>
    <t>Horno de convección</t>
  </si>
  <si>
    <t>Maquina para hacer leche de soya</t>
  </si>
  <si>
    <t xml:space="preserve">Estantería para materias primas o equipo </t>
  </si>
  <si>
    <t xml:space="preserve">Bancos de acero inoxidable </t>
  </si>
  <si>
    <t xml:space="preserve">Equipo para Elaboración de  Vinos </t>
  </si>
  <si>
    <t>Vinometro</t>
  </si>
  <si>
    <t xml:space="preserve">Filtrador de vinos (20 litros x Hr) </t>
  </si>
  <si>
    <t>Pre filtro</t>
  </si>
  <si>
    <t>Almohadillas/filtros #1 y #2</t>
  </si>
  <si>
    <t>Almohadillas/filtros # 3</t>
  </si>
  <si>
    <t>Round Filter Pads</t>
  </si>
  <si>
    <t>Corks Natural #9 Long (100 unidades)</t>
  </si>
  <si>
    <t>Trampas de aire</t>
  </si>
  <si>
    <t>Cepillo para lavado de botellas</t>
  </si>
  <si>
    <t>Metabisulfito de potasio</t>
  </si>
  <si>
    <t>Tanisol</t>
  </si>
  <si>
    <t>Termometer</t>
  </si>
  <si>
    <t>Encorchador de botellas</t>
  </si>
  <si>
    <t>Llenadora de botellas</t>
  </si>
  <si>
    <t>Agitador desgasificador de vinos</t>
  </si>
  <si>
    <t>Caja de Herramientas varias</t>
  </si>
  <si>
    <t>Set de destornilladores</t>
  </si>
  <si>
    <t xml:space="preserve">Martillo </t>
  </si>
  <si>
    <t>Set de dados (cubos)</t>
  </si>
  <si>
    <t>Martillo Cincelador Metálico</t>
  </si>
  <si>
    <t>Cepillo Metálico</t>
  </si>
  <si>
    <t>Perra (tenasa ajustable)</t>
  </si>
  <si>
    <t>Llave ajustable grande</t>
  </si>
  <si>
    <t>Brocha para dar brillo al pan</t>
  </si>
  <si>
    <t>Brocha para pintar</t>
  </si>
  <si>
    <t>piedra para lijar</t>
  </si>
  <si>
    <t>Secador de Mesas sin mango</t>
  </si>
  <si>
    <t>Secador de piso</t>
  </si>
  <si>
    <t>Partida Presupuestaria para Sistema de Usos Múltiples</t>
  </si>
  <si>
    <t>Tuberia Agua Fría</t>
  </si>
  <si>
    <t>Manguera para suministro de agua en M.</t>
  </si>
  <si>
    <t>Pistolas de agua</t>
  </si>
  <si>
    <t>Calentador de agua</t>
  </si>
  <si>
    <t>Tuberia Agua Caliente</t>
  </si>
  <si>
    <t>Tuberia Vapor</t>
  </si>
  <si>
    <t>Compresor de aire comprimido</t>
  </si>
  <si>
    <t>Tuberia Aire Comprimido</t>
  </si>
  <si>
    <t>Gases inertes (Tanque)</t>
  </si>
  <si>
    <t>Valvula doble para control de presión (incluye 2 manómetros)</t>
  </si>
  <si>
    <t xml:space="preserve">Caldera de gas para suministro de calor a multiples equipos </t>
  </si>
  <si>
    <t>Extrusor para extracción de aceites</t>
  </si>
  <si>
    <t>Extrusor para Snack</t>
  </si>
  <si>
    <t>Partida Presupuestaria Para Equipo de protección Personal</t>
  </si>
  <si>
    <t>Gabachas</t>
  </si>
  <si>
    <t>Redecillas</t>
  </si>
  <si>
    <t>Mascarillas</t>
  </si>
  <si>
    <t>Cascos</t>
  </si>
  <si>
    <t>Guantes para cocina (par)</t>
  </si>
  <si>
    <t>Guantes para Horno eléctrico</t>
  </si>
  <si>
    <t>Traje térmico para cuartos fríos</t>
  </si>
  <si>
    <t>Gafas o anteojos</t>
  </si>
  <si>
    <t>Botiquin de primeros auxilios</t>
  </si>
  <si>
    <t>Extintores</t>
  </si>
  <si>
    <t>Guantes anticortantes (Par)</t>
  </si>
  <si>
    <t>Guantes de latex (caja)</t>
  </si>
  <si>
    <t>Partida Presupuestaria de Utensilios</t>
  </si>
  <si>
    <t>Coladores de acero inoxidable</t>
  </si>
  <si>
    <t>Pela Papas</t>
  </si>
  <si>
    <t>Cuchillos</t>
  </si>
  <si>
    <t>Tablas para picar (tamaño grande)</t>
  </si>
  <si>
    <t>Escurridor de vegetales</t>
  </si>
  <si>
    <t>Recipientes plásticos para pesar</t>
  </si>
  <si>
    <t>Recipientes de vidrio para pesar</t>
  </si>
  <si>
    <t>Ollas de acero inoxidable</t>
  </si>
  <si>
    <t>Ollas de acero inoxidable de 60 litros</t>
  </si>
  <si>
    <t>Ollas de presión de acero inoxidable</t>
  </si>
  <si>
    <t>Cucharones de acero inoxidable</t>
  </si>
  <si>
    <t xml:space="preserve">Tenedores </t>
  </si>
  <si>
    <t>Espatulas plásticas</t>
  </si>
  <si>
    <t>Partida Presupuestaria para equipo de laboratorio</t>
  </si>
  <si>
    <t>Balanza digital al 0.01g de sensilibilidad (0-500g.)</t>
  </si>
  <si>
    <t>Balanza digital de 0 a 50 kg g de sensilibilidad</t>
  </si>
  <si>
    <t>Refractómetro (0-32°)</t>
  </si>
  <si>
    <t>Refractómetro (30-90°)</t>
  </si>
  <si>
    <t>Ph meter digital</t>
  </si>
  <si>
    <t>Termometro digital</t>
  </si>
  <si>
    <t>Probetas plásticas</t>
  </si>
  <si>
    <t>Pipetas</t>
  </si>
  <si>
    <t>Partida Presupuestaria para Equipo de Café</t>
  </si>
  <si>
    <t>Tostador</t>
  </si>
  <si>
    <t xml:space="preserve">tanque fermentador </t>
  </si>
  <si>
    <t>reactor con temperatura controlada biodiesel</t>
  </si>
  <si>
    <t xml:space="preserve">sistema de destilacion </t>
  </si>
  <si>
    <t>Maquina para colado de café</t>
  </si>
  <si>
    <t>cable de seguridad para laptop</t>
  </si>
  <si>
    <t xml:space="preserve">Construcción de infraestructura de los laboratorios de informatica y de innovacion educativa </t>
  </si>
  <si>
    <t>Maniqui del esqueleto</t>
  </si>
  <si>
    <t xml:space="preserve">Set de laminas del cuerpo humano </t>
  </si>
  <si>
    <t xml:space="preserve">Microscopio </t>
  </si>
  <si>
    <t xml:space="preserve">Manique de Torso de Hombre/Mujer </t>
  </si>
  <si>
    <t xml:space="preserve">Electrocardiograma </t>
  </si>
  <si>
    <t xml:space="preserve">vehiculo doble cabina 4 x 4 doble traccion </t>
  </si>
  <si>
    <t xml:space="preserve">a. simentacion, columnas y techo estructural de la cancha </t>
  </si>
  <si>
    <t xml:space="preserve">marcacion </t>
  </si>
  <si>
    <t>escavacion</t>
  </si>
  <si>
    <t xml:space="preserve">botar material </t>
  </si>
  <si>
    <t xml:space="preserve">zapata aislada </t>
  </si>
  <si>
    <t xml:space="preserve">pedestal </t>
  </si>
  <si>
    <t xml:space="preserve">compactacion de agujeros </t>
  </si>
  <si>
    <t>Techo de la cancha</t>
  </si>
  <si>
    <t xml:space="preserve">columnas </t>
  </si>
  <si>
    <t xml:space="preserve">techo de canaleta </t>
  </si>
  <si>
    <t xml:space="preserve">limpieza final </t>
  </si>
  <si>
    <t xml:space="preserve">b. construccion de muro perimetral </t>
  </si>
  <si>
    <t>mano de obra</t>
  </si>
  <si>
    <t xml:space="preserve">arena mixta </t>
  </si>
  <si>
    <t xml:space="preserve">arena colada </t>
  </si>
  <si>
    <t>bloque de 5"</t>
  </si>
  <si>
    <t>cemento</t>
  </si>
  <si>
    <t>varillas de 1/4</t>
  </si>
  <si>
    <t>varillas de 3/8</t>
  </si>
  <si>
    <t xml:space="preserve">alambre de amare </t>
  </si>
  <si>
    <t>clavos de 3</t>
  </si>
  <si>
    <t>lances de tubos redondos de 2"</t>
  </si>
  <si>
    <t>Aprobación de la Universidad para la contratación de personal por hora y creación de dos plazas para docentes</t>
  </si>
  <si>
    <t>El crecimiento de la carrera de informática administrativa requiere de mas catedráticos para suplir la carga académica</t>
  </si>
  <si>
    <t>Contratación de personal docente por hora y creación de dos plazas para personal docente</t>
  </si>
  <si>
    <t xml:space="preserve">Los estudiantes será la población objetivo </t>
  </si>
  <si>
    <t>Personal administrativo y recursos  humanos</t>
  </si>
  <si>
    <t xml:space="preserve">Informatica </t>
  </si>
  <si>
    <t>Contratación de profesores por hora para seis asignaturas. Ingeniería Agroindustrial</t>
  </si>
  <si>
    <t xml:space="preserve"> Contratación de 1 profesor por hora en el área de Ciencias Sociales </t>
  </si>
  <si>
    <t xml:space="preserve">Contratación de 1 instructor para el gimnasio de cultura física y deporte </t>
  </si>
  <si>
    <t xml:space="preserve"> Creación de 2 plazas para docentes a tiempo completo para ingeniería Agroindustrial.</t>
  </si>
  <si>
    <t>Aprobación de las autoridades universitarias.</t>
  </si>
  <si>
    <t>Actualmente la carrera solo cuenta con dos  docentes a tiempo completo, osea que el 71% es personal por hora, y ha habido crecimiento de la carrera.</t>
  </si>
  <si>
    <t>Creación y contratación de las tres plazas</t>
  </si>
  <si>
    <t>Carrera de Agroindustria</t>
  </si>
  <si>
    <t>Dirección del centro y Docentes de Ingeniería Agroindustrial</t>
  </si>
  <si>
    <t>Son asignaturas que se deben impartir cada semestre en la carrera</t>
  </si>
  <si>
    <t>Ofrecer las clases según como van avanzando los estudiantes en la carrera</t>
  </si>
  <si>
    <t>Estudiantes de agroindustria</t>
  </si>
  <si>
    <t xml:space="preserve">Aprobación de la Universidad para la contratación de personal por hora </t>
  </si>
  <si>
    <t>La demanda estudiantil se ha  incrementado, por lo que se requiere la contratación de docentes en el área de ciencias medicas y de esta manera Optimizar el nivel académico de los estudiantes del Centro universitario UNAH-TEC-DANLÍ.</t>
  </si>
  <si>
    <t xml:space="preserve">Personal contratado </t>
  </si>
  <si>
    <t xml:space="preserve">Estudiantes de la carrera de enfermería </t>
  </si>
  <si>
    <t>Dirección, Consejo Local,  Jefe de Ciencias Medicas, Comisión de Concurso.</t>
  </si>
  <si>
    <t>La demanda estudiantil se ha  incrementado, por lo que se requiere la contratación de docentes en el área de Historia de Honduras y de esta manera Optimizar el nivel académico de los estudiantes del Centro universitario UNAH-TEC-DANLÍ.</t>
  </si>
  <si>
    <t>Estudiantes UNAH.TEC</t>
  </si>
  <si>
    <t>Dirección, Consejo Local,  Jefe de Ciencias Sociales Comisión de Concurso.</t>
  </si>
  <si>
    <t xml:space="preserve">Aprobación de la Universidad para la contratación del instructor </t>
  </si>
  <si>
    <t>El crecimiento de este Centro Regional requiere la creación y contratación de un instructor para encargarse del gimnasio de cultura física y deporte</t>
  </si>
  <si>
    <t>DEPTO DE HUMANIDADES, DIRECCION, PERSONAL</t>
  </si>
  <si>
    <t xml:space="preserve"> Contratación de 3 profesor por hora en el área de Humanidades </t>
  </si>
  <si>
    <t>La demanda estudiantil se ha  incrementado, por lo que se requiere la contratación de docentes en el área de lenguas extranjera y de deporte  y de esta manera Optimizar el nivel académico de los estudiantes del Centro universitario UNAH-TEC-DANLÍ.</t>
  </si>
  <si>
    <t xml:space="preserve">Docentres regularizados y contratados de acuerdo a la meta propuesta </t>
  </si>
  <si>
    <t>11.d.3</t>
  </si>
  <si>
    <t>11.d.4</t>
  </si>
  <si>
    <t>11.d.5</t>
  </si>
  <si>
    <t>11.d.6</t>
  </si>
  <si>
    <t>11.d.7</t>
  </si>
  <si>
    <t>11.d.8</t>
  </si>
  <si>
    <t xml:space="preserve"> Contratación de 1 profesor por hora y una plaza de profesor auxiliar  en el área Ciencias Médicas </t>
  </si>
  <si>
    <t xml:space="preserve"> Fortalecer el área administrativa de este Centro con la contratación de forma permanente a las siguientes aéreas Jefaturas de Departamentos (2 plazas); Jefatura Regional de Personal (1), Servicio (4); coordinación de investigación científica (1).  </t>
  </si>
  <si>
    <t>11.d.9</t>
  </si>
  <si>
    <t xml:space="preserve">Aprobación de la Universidad para la contratación de personal administrativo </t>
  </si>
  <si>
    <t>El crecimiento de este Centro Regional requiere la creación y contratación de puestos administrativo y de servicio</t>
  </si>
  <si>
    <t xml:space="preserve">Plazas creadas y personal contratado </t>
  </si>
  <si>
    <t>UNAH-TEC</t>
  </si>
  <si>
    <t>6.d.2</t>
  </si>
  <si>
    <t>1. Jefatura Regional  de Recursos Humanos</t>
  </si>
  <si>
    <t>Procesos de Gestión Universitaria</t>
  </si>
  <si>
    <t>2. Jefatura de Departamento</t>
  </si>
  <si>
    <t xml:space="preserve">3. Coordinacion de Investigación Cientifica </t>
  </si>
  <si>
    <t>4. Trabajador I</t>
  </si>
  <si>
    <t xml:space="preserve">5. Aseadora </t>
  </si>
  <si>
    <t xml:space="preserve">Desarrollar la capacitación del Proyecto Aprender </t>
  </si>
  <si>
    <t xml:space="preserve">Docentes capacitados en competencias pedagogicas </t>
  </si>
  <si>
    <t xml:space="preserve">una capacitacion anual para los docentes en competencias pedagogicas </t>
  </si>
  <si>
    <t>Asignación de presupuesto según la disponibilidad de autoridades, disponibilidad de los docentes en participar en la capacitación.</t>
  </si>
  <si>
    <t>Se considera necesario capacitar a los docentes en los conocimientos del proyecto aprender para un mejor desempeño del profesor en el aula de clases.</t>
  </si>
  <si>
    <t>Mediante listado de asistencia y  diploma de participación.</t>
  </si>
  <si>
    <t>Personal docente UNAH-TEC-Danlí</t>
  </si>
  <si>
    <t>Instituto de Profesionalización y superación docente,                   -Dirección y administración d UNAH-TEC, Consejo Local de Carrera de Docente (CLCD)</t>
  </si>
  <si>
    <t xml:space="preserve">Desarrollo de capacitación de lenguajes audiovisuales  con el fin de preparar al docente  en el manejo de los nuevos lenguajes audiovisuales como un complemento para el constructivismo.      </t>
  </si>
  <si>
    <t>El desarrollo de esta capacitación se considera necesaria para capacitar a los docentes y lograr un mejor desempeño en el uso de lenguaje audiovisuales como un complemento del constructivismo.</t>
  </si>
  <si>
    <t>Personal docente de UNAH-TEC</t>
  </si>
  <si>
    <t>Instituto de Profesionalización y superación docente,                   -Dirección y administración d UNAH-TEC,               -  Consejo Local de Carrera de Docente (CLCD)</t>
  </si>
  <si>
    <t>14.a.1</t>
  </si>
  <si>
    <t>14.a.2</t>
  </si>
  <si>
    <t xml:space="preserve">Promover la publicación y difusión de resultados de investigaciones en congresos y publicación en libros, manuales  y revistas  </t>
  </si>
  <si>
    <t>publicar los resultados de la investigación cientifica del Centro Regional en las revistas cientificas de la UNAH, internet</t>
  </si>
  <si>
    <t>Publicar en revistas cientificas o en sitios de internet resultados de investigaciones  (2publicaciones)</t>
  </si>
  <si>
    <t>Desarrollo de congreso regional de la carrera de agroindustria</t>
  </si>
  <si>
    <t>Desarrollo de congreso la carrera de enfermería</t>
  </si>
  <si>
    <t xml:space="preserve">Desarrollo de jormada cientifica de la carrera de Enfermería </t>
  </si>
  <si>
    <t xml:space="preserve">Desarrollo de jormada cientifica de la carrera de Informatica </t>
  </si>
  <si>
    <t xml:space="preserve">Desarrollo de la memoria del segundo encuentro de investigación cientifica </t>
  </si>
  <si>
    <t>Dimension</t>
  </si>
  <si>
    <t xml:space="preserve">Actividad </t>
  </si>
  <si>
    <t>Se solicita</t>
  </si>
  <si>
    <t>Costo de la Actividad</t>
  </si>
  <si>
    <t>GESTION ADMINISTRATIVA</t>
  </si>
</sst>
</file>

<file path=xl/styles.xml><?xml version="1.0" encoding="utf-8"?>
<styleSheet xmlns="http://schemas.openxmlformats.org/spreadsheetml/2006/main">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90">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1"/>
      <color indexed="8"/>
      <name val="Arial"/>
      <family val="2"/>
    </font>
    <font>
      <sz val="12"/>
      <color rgb="FFFF0000"/>
      <name val="Calibri"/>
      <family val="2"/>
    </font>
    <font>
      <sz val="10"/>
      <color theme="1"/>
      <name val="Calibri"/>
      <family val="2"/>
    </font>
    <font>
      <sz val="10"/>
      <color rgb="FFFF0000"/>
      <name val="Calibri"/>
      <family val="2"/>
    </font>
    <font>
      <sz val="10"/>
      <name val="Calibri"/>
      <family val="2"/>
    </font>
    <font>
      <sz val="11"/>
      <name val="Arial"/>
      <family val="2"/>
    </font>
    <font>
      <sz val="11"/>
      <color theme="1"/>
      <name val="Arial"/>
      <family val="2"/>
    </font>
    <font>
      <sz val="10"/>
      <color theme="1"/>
      <name val="Arial"/>
      <family val="2"/>
    </font>
    <font>
      <sz val="10"/>
      <color theme="1"/>
      <name val="Calibri"/>
      <family val="2"/>
      <scheme val="minor"/>
    </font>
    <font>
      <sz val="14"/>
      <color rgb="FFCC0066"/>
      <name val="Calibri"/>
      <family val="2"/>
      <scheme val="minor"/>
    </font>
    <font>
      <sz val="9"/>
      <color indexed="81"/>
      <name val="Tahoma"/>
      <charset val="1"/>
    </font>
    <font>
      <b/>
      <sz val="9"/>
      <color indexed="81"/>
      <name val="Tahoma"/>
      <charset val="1"/>
    </font>
    <font>
      <sz val="12"/>
      <color theme="1"/>
      <name val="Calibri"/>
      <family val="2"/>
    </font>
    <font>
      <sz val="12"/>
      <color indexed="8"/>
      <name val="Arial"/>
      <family val="2"/>
    </font>
    <font>
      <sz val="11"/>
      <color theme="1"/>
      <name val="Calibri"/>
      <family val="2"/>
    </font>
    <font>
      <sz val="11"/>
      <name val="Calibri"/>
      <family val="2"/>
    </font>
    <font>
      <sz val="11"/>
      <color rgb="FF000000"/>
      <name val="Arial"/>
      <family val="2"/>
    </font>
    <font>
      <sz val="12"/>
      <name val="Arial Narrow"/>
      <family val="2"/>
    </font>
    <font>
      <sz val="12"/>
      <color theme="1"/>
      <name val="Arial Narrow"/>
      <family val="2"/>
    </font>
    <font>
      <sz val="10"/>
      <name val="Calibri"/>
      <family val="2"/>
      <scheme val="minor"/>
    </font>
    <font>
      <b/>
      <sz val="12"/>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0"/>
        <bgColor indexed="22"/>
      </patternFill>
    </fill>
    <fill>
      <patternFill patternType="solid">
        <fgColor rgb="FFFFFF66"/>
        <bgColor indexed="64"/>
      </patternFill>
    </fill>
    <fill>
      <patternFill patternType="solid">
        <fgColor theme="6" tint="0.79998168889431442"/>
        <bgColor indexed="65"/>
      </patternFill>
    </fill>
    <fill>
      <patternFill patternType="solid">
        <fgColor theme="5" tint="0.39997558519241921"/>
        <bgColor indexed="64"/>
      </patternFill>
    </fill>
    <fill>
      <patternFill patternType="solid">
        <fgColor rgb="FF92D050"/>
        <bgColor indexed="64"/>
      </patternFill>
    </fill>
  </fills>
  <borders count="5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20" fillId="23" borderId="0" applyNumberFormat="0" applyBorder="0" applyAlignment="0" applyProtection="0"/>
  </cellStyleXfs>
  <cellXfs count="74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3"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173" fontId="45"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3" borderId="26" xfId="0" applyFont="1" applyFill="1" applyBorder="1" applyAlignment="1">
      <alignment horizontal="center" vertical="center"/>
    </xf>
    <xf numFmtId="0" fontId="49" fillId="13" borderId="26" xfId="0" applyFont="1" applyFill="1" applyBorder="1" applyAlignment="1">
      <alignment vertical="center"/>
    </xf>
    <xf numFmtId="172" fontId="49" fillId="13" borderId="26" xfId="18" applyNumberFormat="1" applyFont="1" applyFill="1" applyBorder="1" applyAlignment="1">
      <alignment horizontal="center" vertical="center"/>
    </xf>
    <xf numFmtId="0" fontId="48"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5" borderId="41" xfId="0" applyFont="1" applyFill="1" applyBorder="1" applyAlignment="1">
      <alignment horizontal="center" vertical="center"/>
    </xf>
    <xf numFmtId="43" fontId="49" fillId="15"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0" borderId="0" xfId="0" applyFont="1" applyAlignment="1">
      <alignment vertical="center"/>
    </xf>
    <xf numFmtId="172" fontId="52" fillId="0" borderId="0" xfId="18" applyNumberFormat="1" applyFont="1" applyAlignment="1">
      <alignment vertical="center"/>
    </xf>
    <xf numFmtId="44" fontId="0" fillId="0" borderId="26" xfId="0" applyNumberFormat="1" applyFill="1" applyBorder="1" applyAlignment="1">
      <alignment vertical="center"/>
    </xf>
    <xf numFmtId="0" fontId="53" fillId="13" borderId="0" xfId="0" applyFont="1" applyFill="1" applyAlignment="1">
      <alignment horizontal="left" vertical="center"/>
    </xf>
    <xf numFmtId="44" fontId="53" fillId="13" borderId="0" xfId="10" applyFont="1" applyFill="1" applyAlignment="1">
      <alignment horizontal="center" vertical="center"/>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49" fillId="15" borderId="39" xfId="18" applyFont="1" applyFill="1" applyBorder="1" applyAlignment="1">
      <alignment horizontal="center" vertical="center" wrapText="1"/>
    </xf>
    <xf numFmtId="43" fontId="48" fillId="13" borderId="0" xfId="18" applyFont="1" applyFill="1" applyAlignment="1">
      <alignment horizontal="center" vertical="center"/>
    </xf>
    <xf numFmtId="43" fontId="55"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8"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8" fillId="13" borderId="0" xfId="0" applyFont="1" applyFill="1" applyAlignment="1">
      <alignment vertical="center"/>
    </xf>
    <xf numFmtId="0" fontId="56"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6"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7" fillId="0" borderId="0" xfId="0" applyFont="1" applyAlignment="1">
      <alignment horizontal="center" vertical="center"/>
    </xf>
    <xf numFmtId="43" fontId="57" fillId="0" borderId="0" xfId="18" applyFont="1" applyAlignment="1">
      <alignment vertical="center"/>
    </xf>
    <xf numFmtId="172" fontId="57" fillId="0" borderId="0" xfId="18" applyNumberFormat="1" applyFont="1" applyAlignment="1">
      <alignment vertical="center"/>
    </xf>
    <xf numFmtId="172" fontId="57"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3"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49"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3" fillId="20" borderId="6" xfId="0" applyFont="1" applyFill="1" applyBorder="1" applyAlignment="1">
      <alignment vertical="center"/>
    </xf>
    <xf numFmtId="44" fontId="63" fillId="20" borderId="3" xfId="0" applyNumberFormat="1" applyFont="1" applyFill="1" applyBorder="1" applyAlignment="1">
      <alignment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43" fontId="49" fillId="15" borderId="7" xfId="18" applyFont="1" applyFill="1" applyBorder="1" applyAlignment="1">
      <alignment horizontal="center" vertical="center" wrapText="1"/>
    </xf>
    <xf numFmtId="0" fontId="56" fillId="15"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38" fillId="2" borderId="26" xfId="19" applyFont="1" applyFill="1" applyBorder="1" applyAlignment="1">
      <alignment horizontal="center" vertical="center" wrapText="1"/>
    </xf>
    <xf numFmtId="43" fontId="39" fillId="0" borderId="26" xfId="18" applyFont="1" applyFill="1" applyBorder="1" applyAlignment="1">
      <alignment horizontal="center" vertical="center"/>
    </xf>
    <xf numFmtId="0" fontId="39" fillId="0" borderId="26" xfId="19" applyFont="1" applyBorder="1" applyAlignment="1">
      <alignment horizontal="center" vertical="center" wrapText="1"/>
    </xf>
    <xf numFmtId="43" fontId="39" fillId="0" borderId="26" xfId="18"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9" fillId="0" borderId="0" xfId="19"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33" fillId="0" borderId="26" xfId="16"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68"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3"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69" fillId="0" borderId="26" xfId="19" applyFont="1" applyFill="1" applyBorder="1" applyAlignment="1">
      <alignment vertical="top" wrapText="1"/>
    </xf>
    <xf numFmtId="0" fontId="69" fillId="0" borderId="26" xfId="19" applyFont="1" applyFill="1" applyBorder="1" applyAlignment="1">
      <alignment horizontal="left" vertical="top" wrapText="1"/>
    </xf>
    <xf numFmtId="0" fontId="69" fillId="0" borderId="26" xfId="19" applyFont="1" applyFill="1" applyBorder="1" applyAlignment="1">
      <alignment horizontal="center" vertical="center" wrapText="1"/>
    </xf>
    <xf numFmtId="0" fontId="71" fillId="0" borderId="26" xfId="19" applyFont="1" applyFill="1" applyBorder="1" applyAlignment="1">
      <alignment vertical="top" wrapText="1"/>
    </xf>
    <xf numFmtId="44" fontId="21" fillId="2" borderId="0" xfId="10" applyFont="1" applyFill="1" applyAlignment="1">
      <alignment horizontal="center" vertical="center"/>
    </xf>
    <xf numFmtId="0" fontId="22" fillId="2" borderId="0" xfId="0" applyFont="1" applyFill="1" applyAlignment="1">
      <alignment horizontal="center" vertical="center"/>
    </xf>
    <xf numFmtId="0" fontId="0" fillId="0" borderId="0" xfId="0" applyAlignment="1">
      <alignment vertical="center"/>
    </xf>
    <xf numFmtId="0" fontId="22" fillId="2" borderId="0" xfId="0" applyFont="1" applyFill="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0" fontId="22" fillId="2" borderId="35"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0" fontId="53" fillId="13" borderId="0" xfId="0" applyFont="1" applyFill="1" applyAlignment="1">
      <alignment horizontal="left" vertical="center"/>
    </xf>
    <xf numFmtId="44" fontId="53" fillId="13" borderId="0" xfId="10" applyFont="1" applyFill="1" applyAlignment="1">
      <alignment horizontal="center" vertical="center"/>
    </xf>
    <xf numFmtId="0" fontId="54" fillId="0" borderId="0" xfId="0" applyNumberFormat="1" applyFont="1" applyFill="1" applyAlignment="1">
      <alignment horizontal="left" vertical="center"/>
    </xf>
    <xf numFmtId="0" fontId="48" fillId="17" borderId="15" xfId="0" applyFont="1" applyFill="1" applyBorder="1" applyAlignment="1">
      <alignment horizontal="center" vertical="center"/>
    </xf>
    <xf numFmtId="0" fontId="32" fillId="0" borderId="26" xfId="0" applyFont="1" applyFill="1" applyBorder="1" applyAlignment="1">
      <alignment horizontal="center" vertical="center" wrapText="1"/>
    </xf>
    <xf numFmtId="0" fontId="23" fillId="19" borderId="12" xfId="0" applyFont="1" applyFill="1" applyBorder="1" applyAlignment="1">
      <alignment vertical="center"/>
    </xf>
    <xf numFmtId="0" fontId="71" fillId="2" borderId="26" xfId="19" applyFont="1" applyFill="1" applyBorder="1" applyAlignment="1">
      <alignment horizontal="left" vertical="top" wrapText="1"/>
    </xf>
    <xf numFmtId="9" fontId="33" fillId="0" borderId="26" xfId="16" applyNumberFormat="1" applyFont="1" applyBorder="1" applyAlignment="1">
      <alignment horizontal="center" vertical="center" wrapText="1"/>
    </xf>
    <xf numFmtId="0" fontId="71" fillId="0" borderId="26" xfId="19" applyFont="1" applyBorder="1" applyAlignment="1">
      <alignment vertical="top" wrapText="1"/>
    </xf>
    <xf numFmtId="0" fontId="71" fillId="0" borderId="26" xfId="19" applyFont="1" applyBorder="1" applyAlignment="1">
      <alignment horizontal="center" vertical="top" wrapText="1"/>
    </xf>
    <xf numFmtId="0" fontId="0" fillId="0" borderId="26" xfId="0" applyBorder="1" applyAlignment="1">
      <alignment horizontal="center"/>
    </xf>
    <xf numFmtId="0" fontId="72" fillId="0" borderId="26" xfId="19" applyFont="1" applyBorder="1" applyAlignment="1">
      <alignment horizontal="center" vertical="top" wrapText="1"/>
    </xf>
    <xf numFmtId="0" fontId="70" fillId="2" borderId="26" xfId="19" applyFont="1" applyFill="1" applyBorder="1" applyAlignment="1">
      <alignment horizontal="center" vertical="center" wrapText="1"/>
    </xf>
    <xf numFmtId="9" fontId="70" fillId="2" borderId="26" xfId="19" applyNumberFormat="1" applyFont="1" applyFill="1" applyBorder="1" applyAlignment="1">
      <alignment horizontal="center" vertical="center" wrapText="1"/>
    </xf>
    <xf numFmtId="43" fontId="70" fillId="2" borderId="26" xfId="18" applyFont="1" applyFill="1" applyBorder="1" applyAlignment="1">
      <alignment horizontal="center" vertical="center" wrapText="1"/>
    </xf>
    <xf numFmtId="0" fontId="22" fillId="5" borderId="10" xfId="0" applyFont="1" applyFill="1" applyBorder="1"/>
    <xf numFmtId="0" fontId="69" fillId="0" borderId="26" xfId="19" applyFont="1" applyFill="1" applyBorder="1" applyAlignment="1">
      <alignment horizontal="justify" vertical="top" wrapText="1"/>
    </xf>
    <xf numFmtId="0" fontId="74" fillId="0" borderId="26" xfId="19" applyFont="1" applyFill="1" applyBorder="1" applyAlignment="1">
      <alignment horizontal="justify" vertical="top" wrapText="1"/>
    </xf>
    <xf numFmtId="0" fontId="75" fillId="0" borderId="26" xfId="0" applyFont="1" applyBorder="1" applyAlignment="1">
      <alignment horizontal="justify" vertical="top" wrapText="1"/>
    </xf>
    <xf numFmtId="0" fontId="73" fillId="22" borderId="26" xfId="19" applyFont="1" applyFill="1" applyBorder="1" applyAlignment="1">
      <alignment horizontal="center" vertical="top" wrapText="1"/>
    </xf>
    <xf numFmtId="0" fontId="8" fillId="22" borderId="26" xfId="19" applyFont="1" applyFill="1" applyBorder="1" applyAlignment="1">
      <alignment vertical="top" wrapText="1"/>
    </xf>
    <xf numFmtId="0" fontId="71" fillId="22" borderId="26" xfId="19" applyFont="1" applyFill="1" applyBorder="1" applyAlignment="1">
      <alignment horizontal="center" vertical="top" wrapText="1"/>
    </xf>
    <xf numFmtId="0" fontId="76" fillId="22" borderId="26" xfId="19" applyFont="1" applyFill="1" applyBorder="1" applyAlignment="1">
      <alignment vertical="top" wrapText="1"/>
    </xf>
    <xf numFmtId="0" fontId="71" fillId="22" borderId="26" xfId="19" applyFont="1" applyFill="1" applyBorder="1" applyAlignment="1">
      <alignment vertical="top" wrapText="1"/>
    </xf>
    <xf numFmtId="0" fontId="71" fillId="22" borderId="26" xfId="19" applyFont="1" applyFill="1" applyBorder="1" applyAlignment="1">
      <alignment horizontal="center" vertical="center" wrapText="1"/>
    </xf>
    <xf numFmtId="0" fontId="22" fillId="5" borderId="50" xfId="0" applyFont="1" applyFill="1" applyBorder="1" applyAlignment="1">
      <alignment vertical="center"/>
    </xf>
    <xf numFmtId="0" fontId="22" fillId="5" borderId="0" xfId="0" applyNumberFormat="1" applyFont="1" applyFill="1" applyBorder="1" applyAlignment="1">
      <alignment horizontal="center" vertical="center"/>
    </xf>
    <xf numFmtId="41" fontId="22" fillId="5" borderId="0" xfId="0" applyNumberFormat="1" applyFont="1" applyFill="1" applyBorder="1" applyAlignment="1">
      <alignment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5" borderId="0" xfId="0" applyFont="1" applyFill="1" applyBorder="1" applyAlignment="1">
      <alignment horizontal="center" vertical="center"/>
    </xf>
    <xf numFmtId="0" fontId="22" fillId="2" borderId="0" xfId="0" applyFont="1" applyFill="1" applyBorder="1" applyAlignment="1">
      <alignment horizontal="center" vertical="center"/>
    </xf>
    <xf numFmtId="0" fontId="22" fillId="5" borderId="46" xfId="0" applyNumberFormat="1" applyFont="1" applyFill="1" applyBorder="1" applyAlignment="1">
      <alignment horizontal="center" vertical="center"/>
    </xf>
    <xf numFmtId="41" fontId="22" fillId="2" borderId="35" xfId="0" applyNumberFormat="1" applyFont="1" applyFill="1" applyBorder="1" applyAlignment="1">
      <alignment horizontal="center" vertical="center"/>
    </xf>
    <xf numFmtId="0" fontId="0" fillId="0" borderId="51" xfId="0" applyBorder="1" applyAlignment="1">
      <alignment vertical="center"/>
    </xf>
    <xf numFmtId="0" fontId="22" fillId="5" borderId="5" xfId="0" applyFont="1" applyFill="1" applyBorder="1" applyAlignment="1">
      <alignment vertical="center"/>
    </xf>
    <xf numFmtId="0" fontId="22" fillId="5" borderId="5" xfId="0" applyNumberFormat="1" applyFont="1" applyFill="1" applyBorder="1" applyAlignment="1">
      <alignment horizontal="center" vertical="center"/>
    </xf>
    <xf numFmtId="41" fontId="22" fillId="5" borderId="5" xfId="0" applyNumberFormat="1" applyFont="1" applyFill="1" applyBorder="1" applyAlignment="1">
      <alignment vertical="center"/>
    </xf>
    <xf numFmtId="41" fontId="22" fillId="2" borderId="5" xfId="0" applyNumberFormat="1" applyFont="1" applyFill="1" applyBorder="1" applyAlignment="1">
      <alignment vertical="center"/>
    </xf>
    <xf numFmtId="41" fontId="22" fillId="2" borderId="5" xfId="0" applyNumberFormat="1" applyFont="1" applyFill="1" applyBorder="1" applyAlignment="1">
      <alignment horizontal="center" vertical="center"/>
    </xf>
    <xf numFmtId="0" fontId="22" fillId="2" borderId="5" xfId="0" applyFont="1" applyFill="1" applyBorder="1" applyAlignment="1">
      <alignment horizontal="center" vertical="center"/>
    </xf>
    <xf numFmtId="43" fontId="33" fillId="0" borderId="26" xfId="19" applyNumberFormat="1" applyFont="1" applyBorder="1" applyAlignment="1">
      <alignment horizontal="center" vertical="center" wrapText="1"/>
    </xf>
    <xf numFmtId="9" fontId="71" fillId="2" borderId="26" xfId="19" applyNumberFormat="1" applyFont="1" applyFill="1" applyBorder="1" applyAlignment="1">
      <alignment horizontal="center" vertical="top" wrapText="1"/>
    </xf>
    <xf numFmtId="3" fontId="76" fillId="2" borderId="26" xfId="19" applyNumberFormat="1" applyFont="1" applyFill="1" applyBorder="1" applyAlignment="1">
      <alignment horizontal="center" vertical="top"/>
    </xf>
    <xf numFmtId="9" fontId="76" fillId="2" borderId="26" xfId="19" applyNumberFormat="1" applyFont="1" applyFill="1" applyBorder="1" applyAlignment="1">
      <alignment horizontal="center" vertical="top"/>
    </xf>
    <xf numFmtId="9" fontId="39" fillId="0" borderId="26" xfId="18" applyNumberFormat="1" applyFont="1" applyFill="1" applyBorder="1" applyAlignment="1">
      <alignment horizontal="center" vertical="center" wrapText="1"/>
    </xf>
    <xf numFmtId="0" fontId="76" fillId="2" borderId="26" xfId="19" applyFont="1" applyFill="1" applyBorder="1" applyAlignment="1" applyProtection="1">
      <alignment vertical="top" wrapText="1"/>
      <protection locked="0"/>
    </xf>
    <xf numFmtId="0" fontId="76" fillId="2" borderId="26" xfId="19" applyFont="1" applyFill="1" applyBorder="1" applyAlignment="1" applyProtection="1">
      <alignment horizontal="center" vertical="top" wrapText="1"/>
      <protection locked="0"/>
    </xf>
    <xf numFmtId="0" fontId="71" fillId="2" borderId="26" xfId="19" applyFont="1" applyFill="1" applyBorder="1" applyAlignment="1">
      <alignment horizontal="center" vertical="top" wrapText="1"/>
    </xf>
    <xf numFmtId="0" fontId="77" fillId="2" borderId="26" xfId="0" applyFont="1" applyFill="1" applyBorder="1" applyAlignment="1">
      <alignment vertical="top" wrapText="1"/>
    </xf>
    <xf numFmtId="0" fontId="77" fillId="2" borderId="26" xfId="0" applyFont="1" applyFill="1" applyBorder="1" applyAlignment="1">
      <alignment horizontal="center" vertical="top" wrapText="1"/>
    </xf>
    <xf numFmtId="0" fontId="77" fillId="2" borderId="26" xfId="0" applyFont="1" applyFill="1" applyBorder="1" applyAlignment="1">
      <alignment horizontal="left" vertical="top" wrapText="1"/>
    </xf>
    <xf numFmtId="0" fontId="78" fillId="2" borderId="28" xfId="0" applyFont="1" applyFill="1" applyBorder="1" applyAlignment="1">
      <alignment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71" fillId="2" borderId="26" xfId="19" applyFont="1" applyFill="1" applyBorder="1" applyAlignment="1">
      <alignment vertical="top" wrapText="1"/>
    </xf>
    <xf numFmtId="0" fontId="71" fillId="2" borderId="37" xfId="19" applyFont="1" applyFill="1" applyBorder="1" applyAlignment="1">
      <alignment vertical="top" wrapText="1"/>
    </xf>
    <xf numFmtId="9" fontId="33" fillId="2" borderId="26" xfId="19" applyNumberFormat="1" applyFont="1" applyFill="1" applyBorder="1" applyAlignment="1">
      <alignment horizontal="center" vertical="center" wrapText="1"/>
    </xf>
    <xf numFmtId="0" fontId="71" fillId="2" borderId="28" xfId="19" applyFont="1" applyFill="1" applyBorder="1" applyAlignment="1">
      <alignment vertical="top" wrapText="1"/>
    </xf>
    <xf numFmtId="9" fontId="33" fillId="0" borderId="28" xfId="19" applyNumberFormat="1" applyFont="1" applyFill="1" applyBorder="1" applyAlignment="1">
      <alignment horizontal="center" vertical="center" wrapText="1"/>
    </xf>
    <xf numFmtId="9" fontId="0" fillId="0" borderId="0" xfId="0" applyNumberFormat="1"/>
    <xf numFmtId="0" fontId="66" fillId="0" borderId="26" xfId="19" applyFont="1" applyBorder="1" applyAlignment="1">
      <alignment horizontal="center" vertical="center" wrapText="1"/>
    </xf>
    <xf numFmtId="0" fontId="81" fillId="0" borderId="26" xfId="19" applyFont="1" applyFill="1" applyBorder="1" applyAlignment="1">
      <alignment horizontal="center" vertical="center" wrapText="1"/>
    </xf>
    <xf numFmtId="0" fontId="82" fillId="0" borderId="26" xfId="19" applyFont="1" applyFill="1" applyBorder="1" applyAlignment="1">
      <alignment horizontal="left" vertical="top" wrapText="1"/>
    </xf>
    <xf numFmtId="0" fontId="81" fillId="0" borderId="26" xfId="19" applyFont="1" applyBorder="1" applyAlignment="1">
      <alignment horizontal="center" vertical="center" wrapText="1"/>
    </xf>
    <xf numFmtId="0" fontId="81" fillId="0" borderId="26" xfId="20" applyNumberFormat="1" applyFont="1" applyFill="1" applyBorder="1" applyAlignment="1">
      <alignment horizontal="center" vertical="center" wrapText="1"/>
    </xf>
    <xf numFmtId="0" fontId="83" fillId="0" borderId="26" xfId="19" applyFont="1" applyFill="1" applyBorder="1" applyAlignment="1">
      <alignment horizontal="center" vertical="center" wrapText="1"/>
    </xf>
    <xf numFmtId="0" fontId="81" fillId="2" borderId="26" xfId="19" applyFont="1" applyFill="1" applyBorder="1" applyAlignment="1">
      <alignment horizontal="center" vertical="center" wrapText="1"/>
    </xf>
    <xf numFmtId="4" fontId="33" fillId="0" borderId="26" xfId="16" applyNumberFormat="1" applyFont="1" applyBorder="1" applyAlignment="1">
      <alignment horizontal="center" vertical="center" wrapText="1"/>
    </xf>
    <xf numFmtId="0" fontId="4" fillId="0" borderId="0" xfId="0" applyFont="1" applyAlignment="1">
      <alignment vertical="center"/>
    </xf>
    <xf numFmtId="0" fontId="73" fillId="2" borderId="27" xfId="0" applyFont="1" applyFill="1" applyBorder="1" applyAlignment="1">
      <alignment horizontal="center" vertical="top" wrapText="1"/>
    </xf>
    <xf numFmtId="0" fontId="73" fillId="21" borderId="27" xfId="0" applyFont="1" applyFill="1" applyBorder="1" applyAlignment="1" applyProtection="1">
      <alignment horizontal="center" vertical="top" wrapText="1"/>
      <protection locked="0"/>
    </xf>
    <xf numFmtId="0" fontId="34" fillId="0" borderId="30" xfId="16" applyFont="1" applyBorder="1" applyAlignment="1">
      <alignment horizontal="center" vertical="center" wrapText="1"/>
    </xf>
    <xf numFmtId="0" fontId="84" fillId="0" borderId="30" xfId="19" applyFont="1" applyBorder="1" applyAlignment="1">
      <alignment horizontal="center" vertical="center" wrapText="1"/>
    </xf>
    <xf numFmtId="0" fontId="73" fillId="2" borderId="26" xfId="19" applyFont="1" applyFill="1" applyBorder="1" applyAlignment="1">
      <alignment horizontal="center" vertical="top" wrapText="1"/>
    </xf>
    <xf numFmtId="9" fontId="39" fillId="0" borderId="26" xfId="17"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30" xfId="19" applyFont="1" applyFill="1" applyBorder="1" applyAlignment="1">
      <alignment horizontal="center" vertical="center" wrapText="1"/>
    </xf>
    <xf numFmtId="0" fontId="66" fillId="0" borderId="26" xfId="19" applyFont="1" applyBorder="1" applyAlignment="1">
      <alignment horizontal="center" vertical="center" wrapText="1"/>
    </xf>
    <xf numFmtId="0" fontId="85" fillId="0" borderId="26" xfId="0" applyFont="1" applyBorder="1" applyAlignment="1">
      <alignment vertical="top" wrapText="1"/>
    </xf>
    <xf numFmtId="0" fontId="69" fillId="2" borderId="26" xfId="19" applyFont="1" applyFill="1" applyBorder="1" applyAlignment="1">
      <alignment vertical="top" wrapText="1"/>
    </xf>
    <xf numFmtId="0" fontId="74" fillId="0" borderId="26" xfId="0" applyFont="1" applyBorder="1" applyAlignment="1">
      <alignment vertical="top" wrapText="1"/>
    </xf>
    <xf numFmtId="0" fontId="74" fillId="0" borderId="26" xfId="19" applyFont="1" applyFill="1" applyBorder="1" applyAlignment="1">
      <alignment horizontal="center" vertical="center" wrapText="1"/>
    </xf>
    <xf numFmtId="0" fontId="74" fillId="0" borderId="27" xfId="19" applyFont="1" applyFill="1" applyBorder="1" applyAlignment="1">
      <alignment horizontal="center" vertical="center" wrapText="1"/>
    </xf>
    <xf numFmtId="0" fontId="69" fillId="0" borderId="27" xfId="19" applyFont="1" applyFill="1" applyBorder="1" applyAlignment="1">
      <alignment horizontal="center" vertical="center" wrapText="1"/>
    </xf>
    <xf numFmtId="43" fontId="0" fillId="0" borderId="26" xfId="18" applyFont="1" applyBorder="1"/>
    <xf numFmtId="9" fontId="0" fillId="0" borderId="26" xfId="0" applyNumberFormat="1" applyBorder="1"/>
    <xf numFmtId="43" fontId="36" fillId="2" borderId="30" xfId="18" applyFont="1" applyFill="1" applyBorder="1" applyAlignment="1">
      <alignment horizontal="center" vertical="center" wrapText="1"/>
    </xf>
    <xf numFmtId="0" fontId="33" fillId="0" borderId="30" xfId="19" applyFont="1" applyBorder="1" applyAlignment="1">
      <alignment horizontal="center" vertical="center" wrapText="1"/>
    </xf>
    <xf numFmtId="0" fontId="71" fillId="2" borderId="30" xfId="19" applyFont="1" applyFill="1" applyBorder="1" applyAlignment="1">
      <alignment vertical="top" wrapText="1"/>
    </xf>
    <xf numFmtId="0" fontId="75" fillId="2" borderId="26" xfId="0" applyFont="1" applyFill="1" applyBorder="1" applyAlignment="1">
      <alignment vertical="top" wrapText="1"/>
    </xf>
    <xf numFmtId="0" fontId="74" fillId="2" borderId="26" xfId="0" applyFont="1" applyFill="1" applyBorder="1" applyAlignment="1">
      <alignment vertical="top" wrapText="1"/>
    </xf>
    <xf numFmtId="0" fontId="75" fillId="2" borderId="26" xfId="0" applyFont="1" applyFill="1" applyBorder="1" applyAlignment="1">
      <alignment horizontal="center" vertical="top" wrapText="1"/>
    </xf>
    <xf numFmtId="0" fontId="73" fillId="2" borderId="26" xfId="19" applyFont="1" applyFill="1" applyBorder="1" applyAlignment="1">
      <alignment horizontal="left" vertical="top" wrapText="1"/>
    </xf>
    <xf numFmtId="9" fontId="39" fillId="0" borderId="26" xfId="19" applyNumberFormat="1" applyFont="1" applyFill="1" applyBorder="1" applyAlignment="1">
      <alignment horizontal="center" vertical="center"/>
    </xf>
    <xf numFmtId="0" fontId="86" fillId="2" borderId="26" xfId="0" applyFont="1" applyFill="1" applyBorder="1" applyAlignment="1">
      <alignment horizontal="justify" vertical="top" wrapText="1"/>
    </xf>
    <xf numFmtId="0" fontId="87" fillId="0" borderId="26" xfId="0" applyFont="1" applyBorder="1" applyAlignment="1">
      <alignment horizontal="justify" vertical="top"/>
    </xf>
    <xf numFmtId="0" fontId="82" fillId="0" borderId="26" xfId="19" applyFont="1" applyFill="1" applyBorder="1" applyAlignment="1">
      <alignment horizontal="justify" vertical="top" wrapText="1"/>
    </xf>
    <xf numFmtId="0" fontId="69" fillId="0" borderId="30" xfId="19" applyFont="1" applyFill="1" applyBorder="1" applyAlignment="1">
      <alignment vertical="top" wrapText="1"/>
    </xf>
    <xf numFmtId="0" fontId="88" fillId="2" borderId="26" xfId="0" applyFont="1" applyFill="1" applyBorder="1" applyAlignment="1">
      <alignment vertical="top" wrapText="1"/>
    </xf>
    <xf numFmtId="0" fontId="77" fillId="0" borderId="26" xfId="0" applyFont="1" applyBorder="1" applyAlignment="1">
      <alignment horizontal="left" vertical="top" wrapText="1"/>
    </xf>
    <xf numFmtId="0" fontId="77" fillId="0" borderId="26" xfId="0" applyFont="1" applyBorder="1" applyAlignment="1">
      <alignment vertical="top" wrapText="1"/>
    </xf>
    <xf numFmtId="0" fontId="77" fillId="0" borderId="26" xfId="0" applyFont="1" applyBorder="1" applyAlignment="1">
      <alignment horizontal="center" vertical="top" wrapText="1"/>
    </xf>
    <xf numFmtId="0" fontId="21" fillId="3" borderId="0" xfId="0" applyFont="1" applyFill="1" applyBorder="1"/>
    <xf numFmtId="0" fontId="22" fillId="3" borderId="13" xfId="0" applyNumberFormat="1" applyFont="1" applyFill="1" applyBorder="1" applyAlignment="1">
      <alignment horizontal="center" vertical="center"/>
    </xf>
    <xf numFmtId="41" fontId="22" fillId="3" borderId="14" xfId="0" applyNumberFormat="1" applyFont="1" applyFill="1" applyBorder="1" applyAlignment="1">
      <alignment vertical="center"/>
    </xf>
    <xf numFmtId="41" fontId="22" fillId="3" borderId="12" xfId="0" applyNumberFormat="1" applyFont="1" applyFill="1" applyBorder="1" applyAlignment="1">
      <alignment vertical="center"/>
    </xf>
    <xf numFmtId="41" fontId="22" fillId="3" borderId="15" xfId="0" applyNumberFormat="1" applyFont="1" applyFill="1" applyBorder="1" applyAlignment="1">
      <alignment horizontal="center" vertical="center"/>
    </xf>
    <xf numFmtId="0" fontId="22" fillId="3" borderId="15" xfId="0" applyFont="1" applyFill="1" applyBorder="1" applyAlignment="1">
      <alignment horizontal="center" vertical="center"/>
    </xf>
    <xf numFmtId="41" fontId="22" fillId="3" borderId="15" xfId="0" applyNumberFormat="1" applyFont="1" applyFill="1" applyBorder="1" applyAlignment="1">
      <alignment vertical="center"/>
    </xf>
    <xf numFmtId="0" fontId="48" fillId="3" borderId="15" xfId="0" applyFont="1" applyFill="1" applyBorder="1" applyAlignment="1">
      <alignment horizontal="center" vertical="center"/>
    </xf>
    <xf numFmtId="41" fontId="22" fillId="5" borderId="16" xfId="0" applyNumberFormat="1" applyFont="1" applyFill="1" applyBorder="1" applyAlignment="1"/>
    <xf numFmtId="171" fontId="22" fillId="5" borderId="17" xfId="0" applyNumberFormat="1" applyFont="1" applyFill="1" applyBorder="1"/>
    <xf numFmtId="0" fontId="0" fillId="5" borderId="26" xfId="0" applyFill="1" applyBorder="1" applyAlignment="1">
      <alignment vertical="center"/>
    </xf>
    <xf numFmtId="0" fontId="0" fillId="5" borderId="26" xfId="0" applyFill="1" applyBorder="1" applyAlignment="1">
      <alignment wrapText="1"/>
    </xf>
    <xf numFmtId="0" fontId="0" fillId="5" borderId="26" xfId="0" applyFont="1" applyFill="1" applyBorder="1" applyAlignment="1">
      <alignment horizontal="center"/>
    </xf>
    <xf numFmtId="43" fontId="0" fillId="5" borderId="26" xfId="18" applyFont="1" applyFill="1" applyBorder="1" applyAlignment="1">
      <alignment horizontal="center"/>
    </xf>
    <xf numFmtId="0" fontId="0" fillId="5" borderId="26" xfId="0" applyFont="1" applyFill="1" applyBorder="1"/>
    <xf numFmtId="0" fontId="89" fillId="24" borderId="37" xfId="0" applyFont="1" applyFill="1" applyBorder="1" applyAlignment="1"/>
    <xf numFmtId="0" fontId="14" fillId="24" borderId="37" xfId="0" applyFont="1" applyFill="1" applyBorder="1" applyAlignment="1"/>
    <xf numFmtId="0" fontId="22" fillId="24" borderId="13" xfId="0" applyNumberFormat="1" applyFont="1" applyFill="1" applyBorder="1" applyAlignment="1">
      <alignment horizontal="center" vertical="center"/>
    </xf>
    <xf numFmtId="41" fontId="22" fillId="24" borderId="33" xfId="0" applyNumberFormat="1" applyFont="1" applyFill="1" applyBorder="1" applyAlignment="1">
      <alignment vertical="center"/>
    </xf>
    <xf numFmtId="0" fontId="4" fillId="5" borderId="26" xfId="0" applyFont="1" applyFill="1" applyBorder="1" applyAlignment="1">
      <alignment horizontal="center"/>
    </xf>
    <xf numFmtId="43" fontId="4" fillId="5" borderId="26" xfId="18" applyFont="1" applyFill="1" applyBorder="1" applyAlignment="1">
      <alignment horizontal="center"/>
    </xf>
    <xf numFmtId="0" fontId="14" fillId="24" borderId="37" xfId="0" applyFont="1" applyFill="1" applyBorder="1" applyAlignment="1">
      <alignment horizontal="center"/>
    </xf>
    <xf numFmtId="0" fontId="0" fillId="24" borderId="26" xfId="0" applyFont="1" applyFill="1" applyBorder="1" applyAlignment="1">
      <alignment horizontal="center"/>
    </xf>
    <xf numFmtId="43" fontId="0" fillId="24" borderId="26" xfId="18" applyFont="1" applyFill="1" applyBorder="1" applyAlignment="1">
      <alignment horizontal="center"/>
    </xf>
    <xf numFmtId="0" fontId="3" fillId="24" borderId="37" xfId="0" applyFont="1" applyFill="1" applyBorder="1" applyAlignment="1"/>
    <xf numFmtId="0" fontId="4" fillId="5" borderId="26" xfId="0" applyFont="1" applyFill="1" applyBorder="1" applyAlignment="1"/>
    <xf numFmtId="0" fontId="4" fillId="5" borderId="26" xfId="0" applyFont="1" applyFill="1" applyBorder="1"/>
    <xf numFmtId="43" fontId="0" fillId="5" borderId="0" xfId="18" applyFont="1" applyFill="1" applyBorder="1" applyAlignment="1">
      <alignment horizontal="center"/>
    </xf>
    <xf numFmtId="0" fontId="50" fillId="5" borderId="26" xfId="0" applyFont="1" applyFill="1" applyBorder="1" applyAlignment="1">
      <alignment horizontal="center"/>
    </xf>
    <xf numFmtId="43" fontId="50" fillId="5" borderId="26" xfId="18" applyFont="1" applyFill="1" applyBorder="1" applyAlignment="1">
      <alignment horizontal="center"/>
    </xf>
    <xf numFmtId="0" fontId="0" fillId="5" borderId="26" xfId="0" applyFont="1" applyFill="1" applyBorder="1" applyAlignment="1">
      <alignment horizontal="left"/>
    </xf>
    <xf numFmtId="0" fontId="3" fillId="24" borderId="30" xfId="0" applyFont="1" applyFill="1" applyBorder="1" applyAlignment="1"/>
    <xf numFmtId="0" fontId="14" fillId="24" borderId="16" xfId="0" applyFont="1" applyFill="1" applyBorder="1" applyAlignment="1"/>
    <xf numFmtId="0" fontId="0" fillId="5" borderId="26" xfId="0" applyFont="1" applyFill="1" applyBorder="1" applyAlignment="1">
      <alignment wrapText="1"/>
    </xf>
    <xf numFmtId="0" fontId="0" fillId="5" borderId="16" xfId="0" applyFont="1" applyFill="1" applyBorder="1"/>
    <xf numFmtId="0" fontId="22" fillId="24" borderId="16" xfId="0" applyNumberFormat="1" applyFont="1" applyFill="1" applyBorder="1" applyAlignment="1">
      <alignment horizontal="center" vertical="center"/>
    </xf>
    <xf numFmtId="41" fontId="22" fillId="24" borderId="17" xfId="0" applyNumberFormat="1" applyFont="1" applyFill="1" applyBorder="1" applyAlignment="1">
      <alignment vertical="center"/>
    </xf>
    <xf numFmtId="0" fontId="0" fillId="5" borderId="0" xfId="0" applyFont="1" applyFill="1"/>
    <xf numFmtId="0" fontId="22" fillId="24" borderId="15" xfId="0" applyFont="1" applyFill="1" applyBorder="1" applyAlignment="1">
      <alignment horizontal="center" vertical="center"/>
    </xf>
    <xf numFmtId="41" fontId="22" fillId="24" borderId="15" xfId="0" applyNumberFormat="1" applyFont="1" applyFill="1" applyBorder="1" applyAlignment="1">
      <alignment vertical="center"/>
    </xf>
    <xf numFmtId="41" fontId="22" fillId="5" borderId="15" xfId="0" applyNumberFormat="1" applyFont="1" applyFill="1" applyBorder="1" applyAlignment="1">
      <alignment vertical="center"/>
    </xf>
    <xf numFmtId="0" fontId="22" fillId="2"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21" fillId="3" borderId="12" xfId="0" applyFont="1" applyFill="1" applyBorder="1"/>
    <xf numFmtId="41" fontId="22" fillId="5" borderId="17" xfId="0" applyNumberFormat="1" applyFont="1" applyFill="1" applyBorder="1"/>
    <xf numFmtId="41" fontId="22" fillId="3" borderId="33" xfId="0" applyNumberFormat="1" applyFont="1" applyFill="1" applyBorder="1" applyAlignment="1">
      <alignment vertical="center"/>
    </xf>
    <xf numFmtId="9" fontId="32" fillId="2" borderId="26" xfId="0" applyNumberFormat="1" applyFont="1" applyFill="1" applyBorder="1" applyAlignment="1">
      <alignment horizontal="center" vertical="center" wrapText="1"/>
    </xf>
    <xf numFmtId="43" fontId="32" fillId="2" borderId="26" xfId="18" applyFont="1" applyFill="1" applyBorder="1" applyAlignment="1">
      <alignment horizontal="center" vertical="center" wrapText="1"/>
    </xf>
    <xf numFmtId="0" fontId="71" fillId="2" borderId="28" xfId="19" applyFont="1" applyFill="1" applyBorder="1" applyAlignment="1">
      <alignment horizontal="left" vertical="top" wrapText="1"/>
    </xf>
    <xf numFmtId="0" fontId="0" fillId="2" borderId="0" xfId="0" applyFill="1"/>
    <xf numFmtId="0" fontId="14" fillId="3" borderId="6" xfId="0" applyFont="1" applyFill="1" applyBorder="1" applyAlignment="1">
      <alignment horizontal="center" vertical="center" wrapText="1"/>
    </xf>
    <xf numFmtId="0" fontId="0" fillId="6" borderId="3" xfId="0" applyFill="1" applyBorder="1" applyAlignment="1">
      <alignment vertical="center"/>
    </xf>
    <xf numFmtId="0" fontId="0" fillId="0" borderId="27" xfId="0" applyBorder="1" applyAlignment="1">
      <alignment vertical="center"/>
    </xf>
    <xf numFmtId="0" fontId="0" fillId="0" borderId="30" xfId="0" applyBorder="1" applyAlignment="1">
      <alignment vertical="center"/>
    </xf>
    <xf numFmtId="0" fontId="14" fillId="3" borderId="49" xfId="0" applyFont="1" applyFill="1" applyBorder="1" applyAlignment="1">
      <alignment vertical="center"/>
    </xf>
    <xf numFmtId="0" fontId="0" fillId="0" borderId="52" xfId="0" applyBorder="1" applyAlignment="1">
      <alignment vertical="center"/>
    </xf>
    <xf numFmtId="44" fontId="0" fillId="0" borderId="0" xfId="0" applyNumberFormat="1" applyFill="1" applyAlignment="1">
      <alignment vertical="center"/>
    </xf>
    <xf numFmtId="0" fontId="83" fillId="21" borderId="27" xfId="0" applyFont="1" applyFill="1" applyBorder="1" applyAlignment="1" applyProtection="1">
      <alignment horizontal="center" vertical="top" wrapText="1"/>
      <protection locked="0"/>
    </xf>
    <xf numFmtId="0" fontId="71" fillId="2" borderId="27" xfId="0" applyFont="1" applyFill="1" applyBorder="1" applyAlignment="1">
      <alignment horizontal="center" vertical="top" wrapText="1"/>
    </xf>
    <xf numFmtId="0" fontId="71" fillId="21" borderId="27" xfId="0" applyFont="1" applyFill="1" applyBorder="1" applyAlignment="1" applyProtection="1">
      <alignment horizontal="center" vertical="top" wrapText="1"/>
      <protection locked="0"/>
    </xf>
    <xf numFmtId="0" fontId="0" fillId="0" borderId="26" xfId="0" applyBorder="1"/>
    <xf numFmtId="0" fontId="73" fillId="2" borderId="26" xfId="19" applyFont="1" applyFill="1" applyBorder="1" applyAlignment="1">
      <alignment vertical="top" wrapText="1"/>
    </xf>
    <xf numFmtId="0" fontId="73" fillId="0" borderId="26" xfId="19" applyFont="1" applyBorder="1" applyAlignment="1">
      <alignment horizontal="left" vertical="top" wrapText="1"/>
    </xf>
    <xf numFmtId="0" fontId="73" fillId="0" borderId="26" xfId="19" applyFont="1" applyBorder="1" applyAlignment="1">
      <alignment vertical="top" wrapText="1"/>
    </xf>
    <xf numFmtId="0" fontId="73" fillId="0" borderId="26" xfId="19" applyFont="1" applyBorder="1" applyAlignment="1">
      <alignment horizontal="center"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35" fillId="0" borderId="30" xfId="19" applyFont="1" applyBorder="1" applyAlignment="1">
      <alignment horizontal="center" vertical="center" wrapText="1"/>
    </xf>
    <xf numFmtId="0" fontId="35" fillId="0" borderId="28" xfId="19" applyFont="1" applyBorder="1" applyAlignment="1">
      <alignment horizontal="center" vertical="center" wrapText="1"/>
    </xf>
    <xf numFmtId="0" fontId="34" fillId="0" borderId="31" xfId="16" applyFont="1" applyBorder="1" applyAlignment="1">
      <alignment horizontal="center" vertical="center" wrapText="1"/>
    </xf>
    <xf numFmtId="0" fontId="34" fillId="0" borderId="44" xfId="16" applyFont="1" applyBorder="1" applyAlignment="1">
      <alignment horizontal="center" vertical="center" wrapText="1"/>
    </xf>
    <xf numFmtId="0" fontId="74" fillId="0" borderId="30" xfId="19" applyFont="1" applyFill="1" applyBorder="1" applyAlignment="1">
      <alignment vertical="center" wrapText="1"/>
    </xf>
    <xf numFmtId="0" fontId="74" fillId="0" borderId="27" xfId="19" applyFont="1" applyFill="1" applyBorder="1" applyAlignment="1">
      <alignment vertical="center" wrapText="1"/>
    </xf>
    <xf numFmtId="0" fontId="84" fillId="0" borderId="30" xfId="19" applyFont="1" applyBorder="1" applyAlignment="1">
      <alignment horizontal="center" vertical="center" wrapText="1"/>
    </xf>
    <xf numFmtId="0" fontId="84" fillId="0" borderId="28" xfId="19"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5" fillId="16" borderId="30" xfId="0" applyFont="1" applyFill="1" applyBorder="1" applyAlignment="1" applyProtection="1">
      <alignment horizontal="center" vertical="center" wrapText="1"/>
      <protection locked="0"/>
    </xf>
    <xf numFmtId="0" fontId="65" fillId="16" borderId="28" xfId="0" applyFont="1" applyFill="1" applyBorder="1" applyAlignment="1" applyProtection="1">
      <alignment horizontal="center" vertical="center" wrapText="1"/>
      <protection locked="0"/>
    </xf>
    <xf numFmtId="0" fontId="65"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9" fillId="0" borderId="30" xfId="19" applyFont="1" applyFill="1" applyBorder="1" applyAlignment="1">
      <alignment horizontal="center" vertical="top" wrapText="1"/>
    </xf>
    <xf numFmtId="0" fontId="69" fillId="0" borderId="27" xfId="19" applyFont="1" applyFill="1" applyBorder="1" applyAlignment="1">
      <alignment horizontal="center" vertical="top" wrapText="1"/>
    </xf>
    <xf numFmtId="0" fontId="38" fillId="0" borderId="30" xfId="19" applyFont="1" applyBorder="1" applyAlignment="1">
      <alignment horizontal="center" vertical="center" wrapText="1"/>
    </xf>
    <xf numFmtId="0" fontId="38" fillId="0" borderId="27" xfId="19" applyFont="1" applyBorder="1" applyAlignment="1">
      <alignment horizontal="center" vertical="center" wrapText="1"/>
    </xf>
    <xf numFmtId="0" fontId="69" fillId="0" borderId="30" xfId="19" applyFont="1" applyFill="1" applyBorder="1" applyAlignment="1">
      <alignment vertical="center" wrapText="1"/>
    </xf>
    <xf numFmtId="0" fontId="69" fillId="0" borderId="28" xfId="19" applyFont="1" applyFill="1" applyBorder="1" applyAlignment="1">
      <alignment vertical="center" wrapText="1"/>
    </xf>
    <xf numFmtId="0" fontId="69" fillId="0" borderId="27" xfId="19" applyFont="1" applyFill="1" applyBorder="1" applyAlignment="1">
      <alignment vertical="center" wrapText="1"/>
    </xf>
    <xf numFmtId="0" fontId="69" fillId="0" borderId="30" xfId="19" applyFont="1" applyFill="1" applyBorder="1" applyAlignment="1">
      <alignment horizontal="center" vertical="center" wrapText="1"/>
    </xf>
    <xf numFmtId="0" fontId="69" fillId="0" borderId="27" xfId="19"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74" fillId="2" borderId="30" xfId="0" applyFont="1" applyFill="1" applyBorder="1" applyAlignment="1">
      <alignment horizontal="center" vertical="top" wrapText="1"/>
    </xf>
    <xf numFmtId="0" fontId="74" fillId="2" borderId="27" xfId="0" applyFont="1" applyFill="1" applyBorder="1" applyAlignment="1">
      <alignment horizontal="center" vertical="top" wrapText="1"/>
    </xf>
    <xf numFmtId="0" fontId="75" fillId="2" borderId="30" xfId="0" applyFont="1" applyFill="1" applyBorder="1" applyAlignment="1">
      <alignment horizontal="center" vertical="top" wrapText="1"/>
    </xf>
    <xf numFmtId="0" fontId="75" fillId="2" borderId="27" xfId="0" applyFont="1" applyFill="1" applyBorder="1" applyAlignment="1">
      <alignment horizontal="center" vertical="top"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0"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68" fillId="0" borderId="26" xfId="0" applyFont="1" applyFill="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7"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29" fillId="0" borderId="27"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0" fillId="25" borderId="26" xfId="0" applyFill="1" applyBorder="1"/>
    <xf numFmtId="43" fontId="0" fillId="0" borderId="26" xfId="0" applyNumberFormat="1" applyBorder="1" applyAlignment="1">
      <alignment vertical="center"/>
    </xf>
    <xf numFmtId="0" fontId="32" fillId="0" borderId="0" xfId="0" applyFont="1" applyFill="1" applyBorder="1" applyAlignment="1">
      <alignment horizontal="center" vertical="center" wrapText="1"/>
    </xf>
    <xf numFmtId="43" fontId="33" fillId="0" borderId="0" xfId="18" applyFont="1" applyFill="1" applyBorder="1" applyAlignment="1">
      <alignment horizontal="center" vertical="center" wrapText="1"/>
    </xf>
    <xf numFmtId="0" fontId="0" fillId="25" borderId="26" xfId="0" applyFill="1" applyBorder="1" applyAlignment="1">
      <alignment horizontal="center"/>
    </xf>
    <xf numFmtId="0" fontId="0" fillId="0" borderId="0" xfId="0" applyAlignment="1">
      <alignment horizontal="center"/>
    </xf>
    <xf numFmtId="0" fontId="32" fillId="2" borderId="26" xfId="0" applyFont="1" applyFill="1" applyBorder="1" applyAlignment="1">
      <alignment horizontal="center" wrapText="1"/>
    </xf>
    <xf numFmtId="173" fontId="33" fillId="0" borderId="26" xfId="18" applyNumberFormat="1" applyFont="1" applyFill="1" applyBorder="1" applyAlignment="1">
      <alignment horizontal="center" vertical="center" wrapText="1"/>
    </xf>
    <xf numFmtId="173" fontId="0" fillId="25" borderId="26" xfId="0" applyNumberFormat="1" applyFill="1" applyBorder="1" applyAlignment="1">
      <alignment horizontal="center"/>
    </xf>
    <xf numFmtId="173" fontId="0" fillId="2" borderId="26" xfId="0" applyNumberFormat="1" applyFill="1" applyBorder="1" applyAlignment="1">
      <alignment horizontal="center"/>
    </xf>
    <xf numFmtId="173" fontId="0" fillId="0" borderId="0" xfId="0" applyNumberFormat="1" applyAlignment="1">
      <alignment horizontal="center"/>
    </xf>
    <xf numFmtId="173" fontId="0" fillId="0" borderId="26" xfId="0" applyNumberFormat="1" applyBorder="1" applyAlignment="1">
      <alignment horizontal="center"/>
    </xf>
  </cellXfs>
  <cellStyles count="21">
    <cellStyle name="20% - Énfasis3" xfId="20" builtinId="38"/>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182">
    <dxf>
      <font>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b/>
        <i val="0"/>
        <strike/>
        <color theme="0"/>
      </font>
      <fill>
        <patternFill>
          <bgColor rgb="FFFF0000"/>
        </patternFill>
      </fill>
    </dxf>
    <dxf>
      <font>
        <strike/>
        <color theme="1"/>
      </font>
      <fill>
        <patternFill>
          <bgColor rgb="FFFFFF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7</c:v>
                </c:pt>
                <c:pt idx="6">
                  <c:v>0</c:v>
                </c:pt>
                <c:pt idx="7">
                  <c:v>0</c:v>
                </c:pt>
                <c:pt idx="8">
                  <c:v>0</c:v>
                </c:pt>
                <c:pt idx="9">
                  <c:v>0</c:v>
                </c:pt>
                <c:pt idx="10">
                  <c:v>0</c:v>
                </c:pt>
                <c:pt idx="11">
                  <c:v>1</c:v>
                </c:pt>
                <c:pt idx="12">
                  <c:v>0</c:v>
                </c:pt>
                <c:pt idx="13">
                  <c:v>181</c:v>
                </c:pt>
                <c:pt idx="14">
                  <c:v>0</c:v>
                </c:pt>
                <c:pt idx="15">
                  <c:v>0</c:v>
                </c:pt>
                <c:pt idx="16">
                  <c:v>0</c:v>
                </c:pt>
              </c:numCache>
            </c:numRef>
          </c:val>
        </c:ser>
        <c:shape val="box"/>
        <c:axId val="222402048"/>
        <c:axId val="222403584"/>
        <c:axId val="0"/>
      </c:bar3DChart>
      <c:catAx>
        <c:axId val="222402048"/>
        <c:scaling>
          <c:orientation val="minMax"/>
        </c:scaling>
        <c:axPos val="b"/>
        <c:numFmt formatCode="General" sourceLinked="0"/>
        <c:majorTickMark val="none"/>
        <c:tickLblPos val="nextTo"/>
        <c:txPr>
          <a:bodyPr/>
          <a:lstStyle/>
          <a:p>
            <a:pPr>
              <a:defRPr lang="es-HN"/>
            </a:pPr>
            <a:endParaRPr lang="es-HN"/>
          </a:p>
        </c:txPr>
        <c:crossAx val="222403584"/>
        <c:crosses val="autoZero"/>
        <c:auto val="1"/>
        <c:lblAlgn val="ctr"/>
        <c:lblOffset val="100"/>
      </c:catAx>
      <c:valAx>
        <c:axId val="22240358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22240204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14</c:v>
                </c:pt>
                <c:pt idx="1">
                  <c:v>16</c:v>
                </c:pt>
                <c:pt idx="2">
                  <c:v>0</c:v>
                </c:pt>
                <c:pt idx="3">
                  <c:v>14</c:v>
                </c:pt>
                <c:pt idx="4">
                  <c:v>31</c:v>
                </c:pt>
                <c:pt idx="5">
                  <c:v>0</c:v>
                </c:pt>
                <c:pt idx="6">
                  <c:v>12</c:v>
                </c:pt>
                <c:pt idx="7">
                  <c:v>0</c:v>
                </c:pt>
                <c:pt idx="8">
                  <c:v>4</c:v>
                </c:pt>
                <c:pt idx="9">
                  <c:v>0</c:v>
                </c:pt>
              </c:numCache>
            </c:numRef>
          </c:val>
        </c:ser>
        <c:shape val="box"/>
        <c:axId val="223680384"/>
        <c:axId val="223681920"/>
        <c:axId val="0"/>
      </c:bar3DChart>
      <c:catAx>
        <c:axId val="223680384"/>
        <c:scaling>
          <c:orientation val="minMax"/>
        </c:scaling>
        <c:axPos val="b"/>
        <c:numFmt formatCode="General" sourceLinked="0"/>
        <c:majorTickMark val="none"/>
        <c:tickLblPos val="nextTo"/>
        <c:txPr>
          <a:bodyPr/>
          <a:lstStyle/>
          <a:p>
            <a:pPr>
              <a:defRPr lang="es-HN"/>
            </a:pPr>
            <a:endParaRPr lang="es-HN"/>
          </a:p>
        </c:txPr>
        <c:crossAx val="223681920"/>
        <c:crosses val="autoZero"/>
        <c:auto val="1"/>
        <c:lblAlgn val="ctr"/>
        <c:lblOffset val="100"/>
      </c:catAx>
      <c:valAx>
        <c:axId val="22368192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223680384"/>
        <c:crosses val="autoZero"/>
        <c:crossBetween val="between"/>
      </c:valAx>
      <c:dTable>
        <c:showHorzBorder val="1"/>
        <c:showVertBorder val="1"/>
        <c:showOutline val="1"/>
        <c:showKeys val="1"/>
        <c:txPr>
          <a:bodyPr/>
          <a:lstStyle/>
          <a:p>
            <a:pPr>
              <a:defRPr lang="es-HN"/>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86"/>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40</c:v>
                </c:pt>
                <c:pt idx="4">
                  <c:v>0</c:v>
                </c:pt>
                <c:pt idx="5">
                  <c:v>0</c:v>
                </c:pt>
                <c:pt idx="6">
                  <c:v>12</c:v>
                </c:pt>
                <c:pt idx="7">
                  <c:v>0</c:v>
                </c:pt>
                <c:pt idx="8">
                  <c:v>0</c:v>
                </c:pt>
                <c:pt idx="9">
                  <c:v>0</c:v>
                </c:pt>
                <c:pt idx="10">
                  <c:v>0</c:v>
                </c:pt>
                <c:pt idx="11">
                  <c:v>2</c:v>
                </c:pt>
                <c:pt idx="12">
                  <c:v>0</c:v>
                </c:pt>
                <c:pt idx="13">
                  <c:v>0</c:v>
                </c:pt>
                <c:pt idx="14">
                  <c:v>2</c:v>
                </c:pt>
                <c:pt idx="15">
                  <c:v>0</c:v>
                </c:pt>
                <c:pt idx="16">
                  <c:v>0</c:v>
                </c:pt>
              </c:numCache>
            </c:numRef>
          </c:val>
        </c:ser>
        <c:shape val="box"/>
        <c:axId val="223725824"/>
        <c:axId val="223731712"/>
        <c:axId val="0"/>
      </c:bar3DChart>
      <c:catAx>
        <c:axId val="223725824"/>
        <c:scaling>
          <c:orientation val="minMax"/>
        </c:scaling>
        <c:axPos val="b"/>
        <c:numFmt formatCode="General" sourceLinked="0"/>
        <c:majorTickMark val="none"/>
        <c:tickLblPos val="nextTo"/>
        <c:txPr>
          <a:bodyPr/>
          <a:lstStyle/>
          <a:p>
            <a:pPr>
              <a:defRPr lang="es-HN"/>
            </a:pPr>
            <a:endParaRPr lang="es-HN"/>
          </a:p>
        </c:txPr>
        <c:crossAx val="223731712"/>
        <c:crosses val="autoZero"/>
        <c:auto val="1"/>
        <c:lblAlgn val="ctr"/>
        <c:lblOffset val="100"/>
      </c:catAx>
      <c:valAx>
        <c:axId val="22373171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22372582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111008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laciones%20Publicas/AppData/Local/Microsoft/Windows/Temporary%20Internet%20Files/Content.IE5/12LYOR5F/REVISION%2015%20valer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elaciones%20Publicas/AppData/Local/Microsoft/Windows/Temporary%20Internet%20Files/Content.IE5/12LYOR5F/CME%202014%20UNAH-TEC(1)%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Desarrollo e Innov. Curricular"/>
      <sheetName val="2 Investigación Científica"/>
      <sheetName val="3Vinculación Univ. Sociedad"/>
      <sheetName val="4Docencia y Profesorado Univers"/>
      <sheetName val="5Estudiantes y Graduados"/>
      <sheetName val="6Gestión del Conocimiento"/>
      <sheetName val="7Lo Esencial de la Reforma Univ"/>
      <sheetName val="8Aseguramiento de la calidad"/>
      <sheetName val="9Cultura de Innovación Insti..."/>
      <sheetName val="10Posgrado"/>
      <sheetName val="11Gestion Administrativa"/>
      <sheetName val="12Gestión del Talento Humano"/>
      <sheetName val="13Gestión Académica"/>
      <sheetName val="14Internacionalización de la ES"/>
      <sheetName val="15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lar"/>
      <sheetName val="2 Investigación"/>
      <sheetName val="3 Vinculación Univ. Sociedad"/>
      <sheetName val="4 Docencia y Recursos Humano "/>
      <sheetName val="5 Estudiantes"/>
      <sheetName val="6 Gestion Administrativa"/>
      <sheetName val="Gestion Academica"/>
      <sheetName val="Graduados"/>
      <sheetName val="Gestión del Conocimiento"/>
      <sheetName val="Gobernabilidad"/>
      <sheetName val="NIVEL DE ES Y  SISTEMA NACIONAL"/>
      <sheetName val="Lo Esencial"/>
      <sheetName val="Hoja1"/>
    </sheetNames>
    <sheetDataSet>
      <sheetData sheetId="0" refreshError="1"/>
      <sheetData sheetId="1" refreshError="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Correlativo de la Actividad</v>
          </cell>
          <cell r="F3" t="str">
            <v>ACTIVIDADES</v>
          </cell>
        </row>
        <row r="8">
          <cell r="F8" t="str">
            <v>b.2 Impartir talleres de capacitación a toda la comunidad docente  sobre los fundamentos y principios del nuevo modelo educativo.                                                       b.3 Promoción e incentivos para la innovación educativa.</v>
          </cell>
        </row>
        <row r="9">
          <cell r="E9" t="str">
            <v>1.b.1</v>
          </cell>
          <cell r="F9" t="str">
            <v xml:space="preserve">Desarrollo de capacitación de lenguajes audiovisuales  con el fin de preparar al docente  en el manejo de los nuevos lenguajes audiovisuales como un complemento para el constructivismo.  ( Final I-PAC)    </v>
          </cell>
        </row>
        <row r="10">
          <cell r="E10" t="str">
            <v>1.b.2</v>
          </cell>
          <cell r="F10" t="str">
            <v>Realizar una capacitación al personal docente sobre el Programa para la tabulación de datos SPSS por la DEGT. (Inicio II PAC)</v>
          </cell>
        </row>
        <row r="11">
          <cell r="E11" t="str">
            <v>1.b.3</v>
          </cell>
          <cell r="F11" t="str">
            <v>Desarrollar una capacitacón sobre La ética como eje transversal de la UNAH ( final II- PAC)</v>
          </cell>
        </row>
        <row r="12">
          <cell r="E12" t="str">
            <v>1.b.4</v>
          </cell>
          <cell r="F12" t="str">
            <v xml:space="preserve">Desarrollar la capacitación del Proyecto Aprender (Final III- PAC)  </v>
          </cell>
        </row>
        <row r="13">
          <cell r="E13" t="str">
            <v>1.b.5</v>
          </cell>
          <cell r="F13" t="str">
            <v>Diplomado en Investigación. (Inicio- III PAC)</v>
          </cell>
        </row>
        <row r="14">
          <cell r="F14" t="str">
            <v>b.3 Ejecución de la ruta del desarrollo curricular en las unidades Académicas.</v>
          </cell>
        </row>
        <row r="15">
          <cell r="F15" t="str">
            <v>Promoción de la obligatoriedad de mantenimiento del sistema de estadísiticas por parte de todas las instancias de gestión académica.</v>
          </cell>
        </row>
        <row r="16">
          <cell r="F16" t="str">
            <v>b.5 Incorporar al menos 15 carreras al nuevo modelo educativo.</v>
          </cell>
        </row>
        <row r="17">
          <cell r="F17" t="str">
            <v>c.1 Actualizar permanentemente los currículos de acuerdo a estudios de pertinencia y de mercado, a realizar y conforme a los planes de mejora del proceso de autoevaluación.</v>
          </cell>
        </row>
        <row r="18">
          <cell r="F18" t="str">
            <v>Inversión para la ejecución de los planes de mejora.</v>
          </cell>
        </row>
        <row r="19">
          <cell r="F19" t="str">
            <v xml:space="preserve">1) Apropiación, alineamiento y articulación de las unidades académicas de la UNAH con los requerimientos del SHACES. </v>
          </cell>
        </row>
        <row r="20">
          <cell r="F20" t="str">
            <v>1) Divulgación de Normas Académicas a toda la comunidad universitaria.                                                                                                                                                                                              2) Edición y publicación.</v>
          </cell>
        </row>
      </sheetData>
      <sheetData sheetId="12">
        <row r="3">
          <cell r="E3" t="str">
            <v>Correlativo de Actividad</v>
          </cell>
          <cell r="F3" t="str">
            <v>ACTIVIDADES</v>
          </cell>
        </row>
        <row r="6">
          <cell r="F6" t="str">
            <v>a.1 Creación y fortalecimiento en las Unidades Académicas, unidades, institutos o comités de investigación científica y de vinculación Universidad-Sociedad.</v>
          </cell>
        </row>
        <row r="7">
          <cell r="E7" t="str">
            <v>2.a.1</v>
          </cell>
          <cell r="F7" t="str">
            <v xml:space="preserve">Coordinación para la creación y fortalecimiento de las Unidades Académicas de investigación científica por cada facultad.                                                     </v>
          </cell>
        </row>
        <row r="8">
          <cell r="F8" t="str">
            <v>b.1 Creación de un programa de formación, capacitación y actualización científica en la Universidad, a través de becas, programas, talleres, cursos y seminarios.</v>
          </cell>
        </row>
        <row r="9">
          <cell r="E9" t="str">
            <v>2.b.1</v>
          </cell>
          <cell r="F9" t="str">
            <v xml:space="preserve">Organización de cursos de actualización sobre la investigación científica en coordinación con la DICU.        </v>
          </cell>
        </row>
        <row r="10">
          <cell r="E10" t="str">
            <v>2.b.2</v>
          </cell>
          <cell r="F10" t="str">
            <v>Preparación y organización del segundo encuentro de investigación científica en la UNAH-TEC-Danlí.</v>
          </cell>
        </row>
        <row r="11">
          <cell r="E11" t="str">
            <v>2.b.3</v>
          </cell>
          <cell r="F11" t="str">
            <v>Creación de un programa de formación, capacitación y actualización científica en la Universidad, a través de becas, programas, talleres, cursos y seminarios.</v>
          </cell>
        </row>
        <row r="12">
          <cell r="F12" t="str">
            <v>Inversión institucional para capacitación de docentes.</v>
          </cell>
        </row>
        <row r="13">
          <cell r="E13" t="str">
            <v>2.b.4</v>
          </cell>
          <cell r="F13" t="str">
            <v xml:space="preserve">Participación de nuevas tecnologías talleres de procesamiento de alimentos y agroindustria </v>
          </cell>
        </row>
        <row r="14">
          <cell r="E14" t="str">
            <v>2.b.5</v>
          </cell>
          <cell r="F14" t="str">
            <v xml:space="preserve"> Desarrollar el Tercer  Congreso de Ingeniería Agroindustrial </v>
          </cell>
        </row>
        <row r="15">
          <cell r="E15" t="str">
            <v>2.b.6</v>
          </cell>
          <cell r="F15" t="str">
            <v xml:space="preserve">Desarrollar 2 congresos de Enfermería en los meses de mayo y noviembre </v>
          </cell>
        </row>
        <row r="16">
          <cell r="E16" t="str">
            <v>2.b.7</v>
          </cell>
          <cell r="F16" t="str">
            <v xml:space="preserve">Realizar dos jornadas científicas de la carrera de enfermería </v>
          </cell>
        </row>
        <row r="17">
          <cell r="F17" t="str">
            <v>Inversión institucional para la incorporación de herramientas informáticas.</v>
          </cell>
        </row>
        <row r="18">
          <cell r="E18" t="str">
            <v>2.b.8</v>
          </cell>
          <cell r="F18" t="str">
            <v>Desarrollar una Inversión institucional para capacitación de docentes.</v>
          </cell>
        </row>
        <row r="19">
          <cell r="F19" t="str">
            <v>c.1 Realizar reuniones y presentaciones para sociabilizar la aplicación de las políticas de investigación de la UNAH, o de la unidad académica específica inmersa en los procesos de investigación.</v>
          </cell>
        </row>
        <row r="20">
          <cell r="E20" t="str">
            <v>2.c.1</v>
          </cell>
          <cell r="F20" t="str">
            <v>Realizar reuniones y presentaciones de estudios e investigaciones realizadas por estudiantes y docentes de ingeniería agroindustrial con empresas y proyectos de la zona.</v>
          </cell>
        </row>
        <row r="21">
          <cell r="E21" t="str">
            <v>2.c.2</v>
          </cell>
          <cell r="F21" t="str">
            <v xml:space="preserve">Promover la publicación y divulsión de resultados de investigaciones en congresos y publicación en libros, manuales  y revistas  </v>
          </cell>
        </row>
        <row r="22">
          <cell r="F22" t="str">
            <v>d.1 Crear en la UNAH revistas científicas en la que se publican las investigaciones importantes realizadas.</v>
          </cell>
        </row>
        <row r="23">
          <cell r="E23" t="str">
            <v>2.d.1</v>
          </cell>
          <cell r="F23" t="str">
            <v>Realizar la memoria del segundo encuentro de investigación científica, recopilar información e imágenes antes, durante y después del encuentro.</v>
          </cell>
        </row>
        <row r="24">
          <cell r="E24" t="str">
            <v>2.d.2</v>
          </cell>
          <cell r="F24" t="str">
            <v>1 Promoción y recolección de artículos científicos y de opinión.                                                                                     2 Evaluación y selección de artículos de acuerdo a criterios de publicación.                                                   3. Monitoreo y seguimiento al proceso de publicación de la revista estudiantil.                                                                           4 Organización de evento para lanzamiento de la revista estudiantil.</v>
          </cell>
        </row>
        <row r="25">
          <cell r="F25" t="str">
            <v>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v>
          </cell>
        </row>
        <row r="26">
          <cell r="E26" t="str">
            <v>2.d.3</v>
          </cell>
          <cell r="F26" t="str">
            <v>Identificar, previamente, al desarrollo de una investigación, el campo o área y el problema para realizar la investigación.</v>
          </cell>
        </row>
        <row r="27">
          <cell r="E27" t="str">
            <v>2.d.4</v>
          </cell>
          <cell r="F27" t="str">
            <v>Recolectar información sobre criterios para la publicación, la elaboración y distribución de trifolios.</v>
          </cell>
        </row>
        <row r="28">
          <cell r="F28" t="str">
            <v>d.3 Difundir en revistas científicas del exterior aquellos trabajos científicos importantes.</v>
          </cell>
        </row>
        <row r="29">
          <cell r="F29" t="str">
            <v>d.4 realizar presentaciones para la difusión de los trabajos científicos al público en general, especialmente   a los sectores relacionados con los campos de la investigación.</v>
          </cell>
        </row>
        <row r="30">
          <cell r="E30" t="str">
            <v>2.d.5</v>
          </cell>
          <cell r="F30" t="str">
            <v>Publicar los trabajos  científicos de importancia en la página WEB de la UNAH por cada unidad académica que tiene una unidad de investigación.</v>
          </cell>
        </row>
        <row r="31">
          <cell r="E31" t="str">
            <v>2.d.6</v>
          </cell>
          <cell r="F31" t="str">
            <v>Realizar presentaciones para la difusión de los trabajos científicos al público en general, especialmente   a los sectores relacionados con los campos de la investigación.</v>
          </cell>
        </row>
        <row r="32">
          <cell r="F32" t="str">
            <v>f.1 Presentación ante las autoridades competentes o un Comité de Gestión Científica los proyectos a desarrollar, ya sea con fondos internos o externos, para su financiamiento.</v>
          </cell>
        </row>
        <row r="33">
          <cell r="E33" t="str">
            <v>2.e.1</v>
          </cell>
          <cell r="F33" t="str">
            <v xml:space="preserve">Motivación de los docentes de UNAH-TEC para la elaboración de 2 proyectos de investigación científica </v>
          </cell>
        </row>
        <row r="34">
          <cell r="E34" t="str">
            <v>2.e.2</v>
          </cell>
          <cell r="F34" t="str">
            <v xml:space="preserve">Desarrollar la Investigación en el estudio de calidad de agua para consumo humano de las comunidades aledañas a la montaña de Ceilán . </v>
          </cell>
        </row>
      </sheetData>
      <sheetData sheetId="13">
        <row r="3">
          <cell r="E3" t="str">
            <v>Correlativo de Actividad</v>
          </cell>
          <cell r="F3" t="str">
            <v>ACTIVIDADES</v>
          </cell>
        </row>
        <row r="7">
          <cell r="F7" t="str">
            <v>a.1 Creación y funcionamiento de un Comité de Vinculación en cada unidad académica para que promueva y gestione el desarrollo  de proyectos con la Dirección de Gestión UNAH- Sociedad para contribuir a la solución de problemas en el país.</v>
          </cell>
        </row>
        <row r="9">
          <cell r="E9" t="str">
            <v>3.a.1</v>
          </cell>
          <cell r="F9" t="str">
            <v xml:space="preserve"> Elaboración de propuestas de proyectos agroindustriales para organismos que se visitarán internacionales de desarrollo Ing., Alcaldías y gobierno.    </v>
          </cell>
        </row>
        <row r="10">
          <cell r="E10" t="str">
            <v>3.a.2</v>
          </cell>
          <cell r="F10" t="str">
            <v>Realizar gestiones ante la Corporación Municipal de Danlí (UDEL) ; para la obtención de recursos para desarrollar el proyecto de vinculación: Procesamiento y comercialización de café, hacia los pequeños productores de café del municipio de Danlí.</v>
          </cell>
        </row>
        <row r="11">
          <cell r="F11" t="str">
            <v>c.1 Los Departamentos Académicos y las carreras realizan actividades para socializar y aplicar las políticas de vinculación.</v>
          </cell>
        </row>
        <row r="12">
          <cell r="E12" t="str">
            <v>3.b.1</v>
          </cell>
          <cell r="F12" t="str">
            <v xml:space="preserve">Desarrollar 2 talleres orientados a la literatura infantil en escuelas primarias y técnicas de estudios en institutos de educación media </v>
          </cell>
        </row>
        <row r="13">
          <cell r="E13" t="str">
            <v>3.b.2</v>
          </cell>
          <cell r="F13" t="str">
            <v xml:space="preserve">Realizar la Expo venta de productos agroindustriales en la ciudad de Danlí </v>
          </cell>
        </row>
        <row r="14">
          <cell r="E14" t="str">
            <v xml:space="preserve">3.b.4 </v>
          </cell>
          <cell r="F14" t="str">
            <v xml:space="preserve">Desarrollar dos jornadas de ferias de la salud </v>
          </cell>
        </row>
        <row r="15">
          <cell r="E15" t="str">
            <v>3.b.5</v>
          </cell>
          <cell r="F15" t="str">
            <v xml:space="preserve">Apoyar a la secretaria de salud con el Recurso Humano como apoyo; en la aplicación de vacunación en las diferentes inmunobiologia </v>
          </cell>
        </row>
        <row r="16">
          <cell r="F16" t="str">
            <v>Los Departamentos Académicos negocian y promueven las aprobación de convenios en el campo de la vinculación.</v>
          </cell>
        </row>
        <row r="17">
          <cell r="F17"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8">
          <cell r="E18" t="str">
            <v>1.c.1</v>
          </cell>
          <cell r="F18" t="str">
            <v xml:space="preserve">Visitas y Desarrollo de proyectos y asesoría técnica  agroindustrial con MIPYMES  </v>
          </cell>
        </row>
        <row r="20">
          <cell r="F20"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row r="21">
          <cell r="E21" t="str">
            <v>3.d.1</v>
          </cell>
          <cell r="F21" t="str">
            <v>Realizar la semana del cine latinoamericano</v>
          </cell>
        </row>
        <row r="22">
          <cell r="E22" t="str">
            <v>3.D.2</v>
          </cell>
          <cell r="F22" t="str">
            <v>Formación de grupo de teatro  de UNAH-TEC-DANLI</v>
          </cell>
        </row>
      </sheetData>
      <sheetData sheetId="14">
        <row r="3">
          <cell r="E3" t="str">
            <v>Correlativo de Actividad</v>
          </cell>
          <cell r="F3" t="str">
            <v>ACTIVIDADES</v>
          </cell>
        </row>
        <row r="6">
          <cell r="F6" t="str">
            <v>Inversión para la ejecución del plan de profesionalización docente.</v>
          </cell>
        </row>
        <row r="7">
          <cell r="F7" t="str">
            <v>1) Publicación.</v>
          </cell>
        </row>
        <row r="8">
          <cell r="E8" t="str">
            <v>4.a.1</v>
          </cell>
          <cell r="F8" t="str">
            <v>Capacitación docente en el uso del método científico</v>
          </cell>
        </row>
        <row r="9">
          <cell r="E9" t="str">
            <v>4.a.2</v>
          </cell>
          <cell r="F9" t="str">
            <v xml:space="preserve">Capacitación docente en la áreas de las ciencias específicamente en química, biología y microbiología en calidad de aguas. </v>
          </cell>
        </row>
        <row r="10">
          <cell r="E10" t="str">
            <v>4.a.3</v>
          </cell>
          <cell r="F10" t="str">
            <v>Capacitación para el manejo del equipo a utilizar en el laboratorio de aguas.</v>
          </cell>
        </row>
        <row r="11">
          <cell r="F11" t="str">
            <v>Socialización e implementación de mecanismos que aseguren el uso del perfil general docente.</v>
          </cell>
        </row>
        <row r="13">
          <cell r="F13" t="str">
            <v>b.2 Aumentar inversión institucional para la oferta de postgrados a los docentes.</v>
          </cell>
        </row>
        <row r="14">
          <cell r="F14" t="str">
            <v>1) Socialización de la evaluación del desempeño a docentes y personal administrativo.                                                                                                                                                                  2) Implementación de la Evaluación del desempeño</v>
          </cell>
        </row>
      </sheetData>
      <sheetData sheetId="15">
        <row r="3">
          <cell r="E3" t="str">
            <v>Correlativo de Actividad</v>
          </cell>
          <cell r="F3" t="str">
            <v>ACTIVIDADES</v>
          </cell>
        </row>
        <row r="6">
          <cell r="F6" t="str">
            <v>a.1 Asesoría técnica e Inversión para la crearción o fortalecimiento de las bases de datos para el seguimiento de los estudiantes, incluyendo información de ingreso, permanencia y egresos.</v>
          </cell>
        </row>
        <row r="7">
          <cell r="F7" t="str">
            <v>a.3 Realizar estudios de mercado para la determinación de la oferta de trabajo y la apertura de nuevas carreras.</v>
          </cell>
        </row>
        <row r="8">
          <cell r="F8" t="str">
            <v>a.4 Fortalecer el sistema de bibliotecas y  crear un sistema virtual para la obtención de documentos y materiales de trabajo de las diferentes carreras.</v>
          </cell>
        </row>
        <row r="9">
          <cell r="E9" t="str">
            <v>5.a.1</v>
          </cell>
          <cell r="F9" t="str">
            <v>Fortalecer la biblioteca Alfredo León Gómez dotándola de textos para consultas de las diferentes asignaturas que se brindan en UNAH-TEC-DANLI</v>
          </cell>
        </row>
        <row r="10">
          <cell r="E10" t="str">
            <v>5.a.2</v>
          </cell>
          <cell r="F10" t="str">
            <v xml:space="preserve">Dotar a la biblioteca Alfredo León Gómez de insumos necesarios para la atención al estudiante </v>
          </cell>
        </row>
        <row r="11">
          <cell r="F11" t="str">
            <v>a.4 Fortalecer el sistema de bibliotecas y  crear un sistema virtual para la obtención de documentos y materiales de trabajo de las diferentes carreras.</v>
          </cell>
        </row>
        <row r="12">
          <cell r="E12" t="str">
            <v>5.a.3</v>
          </cell>
          <cell r="F12" t="str">
            <v xml:space="preserve">Fortalecimiento de la biblioteca Alfredo León Gómez </v>
          </cell>
        </row>
        <row r="13">
          <cell r="E13" t="str">
            <v>5.a.4</v>
          </cell>
          <cell r="F13" t="str">
            <v xml:space="preserve">Dotar a la biblioteca Alfredo León Gómez de mobiliario y equipo de computo para fortalecer el sistema bibliotecario a través de un sistema virtual para que los estudiantes puedan obtener información de sus carreras </v>
          </cell>
        </row>
        <row r="14">
          <cell r="F14" t="str">
            <v>a.5 Ampliar las áreas recreativas y de estudio para la satisfacción del estudiante de acuerdo al Plan de Desarrollo físico de la Universidad.</v>
          </cell>
        </row>
        <row r="15">
          <cell r="F15" t="str">
            <v>b.1 Mejorar la eficacia y calidad de los servicios estudiantiles.</v>
          </cell>
        </row>
        <row r="16">
          <cell r="E16" t="str">
            <v>5.a.5</v>
          </cell>
          <cell r="F16" t="str">
            <v xml:space="preserve"> Mejorar la eficacia y calidad de los servicios estudiantiles que ofrece VOAE </v>
          </cell>
        </row>
        <row r="17">
          <cell r="E17" t="str">
            <v>5.a.6</v>
          </cell>
          <cell r="F17" t="str">
            <v xml:space="preserve">Aumentar las actividades de promoción y difusión de las carreras de UNAH-TEC en Centros Educativos de educación media </v>
          </cell>
        </row>
        <row r="18">
          <cell r="E18" t="str">
            <v>5.a.7</v>
          </cell>
          <cell r="F18" t="str">
            <v xml:space="preserve">Difundir las actividades científico culturales y académicas en la página web de UNAH-TEC-DANLI y en la página oficial de VOAE a nivel Central </v>
          </cell>
        </row>
        <row r="19">
          <cell r="E19" t="str">
            <v>5.a.8</v>
          </cell>
          <cell r="F19" t="str">
            <v xml:space="preserve">Vincular los insumos tecnológicos al servicio de la orientación vocacional </v>
          </cell>
        </row>
        <row r="20">
          <cell r="E20" t="str">
            <v>5.a.9</v>
          </cell>
          <cell r="F20" t="str">
            <v>DESARROLLAR JORNADAS DE INDUCCION BAJO EL ESQUEMA DE CONVOCATORIA VIRTUAL DE LA UNAH</v>
          </cell>
        </row>
        <row r="21">
          <cell r="F21" t="str">
            <v>Asesoría técnica e Inversión para gestión de sistema de indicadores.</v>
          </cell>
        </row>
        <row r="22">
          <cell r="E22" t="str">
            <v>5.a.10</v>
          </cell>
          <cell r="F22" t="str">
            <v xml:space="preserve">Gestionar el apoyo de instructores calificados en materia de arte: danza costumbristas, y artes plásticas </v>
          </cell>
        </row>
        <row r="23">
          <cell r="E23" t="str">
            <v>5.a.11</v>
          </cell>
          <cell r="F23" t="str">
            <v xml:space="preserve">Vincular los programas artísticos a la agenda prioritaria para el 2014 que llevara el nombre de Lucila Gamero de Medina </v>
          </cell>
        </row>
        <row r="24">
          <cell r="E24" t="str">
            <v>5.a.12</v>
          </cell>
          <cell r="F24" t="str">
            <v xml:space="preserve">Fortalecer y monitorear a los jóvenes que integran los diferentes cuadros artísticos a fin de viabilizar la obtención de una beca artística </v>
          </cell>
        </row>
        <row r="25">
          <cell r="F25" t="str">
            <v>Asesoría técnica e inversión para integración de bases de datos y acceso a las mismas.</v>
          </cell>
        </row>
        <row r="26">
          <cell r="E26" t="str">
            <v>5.a.13</v>
          </cell>
          <cell r="F26" t="str">
            <v xml:space="preserve">Brindar a estudiantes dos talleres en escritura creativa y ortografía </v>
          </cell>
        </row>
        <row r="27">
          <cell r="F27" t="str">
            <v>c.1 fortalecer la reglamentación estudiantil existente y aplicarla eficientemente.</v>
          </cell>
        </row>
        <row r="28">
          <cell r="E28" t="str">
            <v>5.a.14</v>
          </cell>
          <cell r="F28" t="str">
            <v>Fortalecer la reglamentación estudiantil existente y aplicarla eficientemente en los estudiantes de UNAH-TEC-DANLI.</v>
          </cell>
        </row>
      </sheetData>
      <sheetData sheetId="16">
        <row r="3">
          <cell r="E3" t="str">
            <v>Correlativo de Actividad</v>
          </cell>
          <cell r="F3" t="str">
            <v>ACTIVIDADES</v>
          </cell>
        </row>
        <row r="8">
          <cell r="F8" t="str">
            <v>1) Monitoría y evaluación del desarrollo y funcionamiento de la plataforma tecnológica.</v>
          </cell>
        </row>
        <row r="9">
          <cell r="E9" t="str">
            <v>6.a.1</v>
          </cell>
          <cell r="F9" t="str">
            <v xml:space="preserve">Desarrollar la Capacitación a los aspirantes de la PAA </v>
          </cell>
        </row>
        <row r="10">
          <cell r="E10" t="str">
            <v>6.a.2</v>
          </cell>
          <cell r="F10" t="str">
            <v>Desarrollar la Capacitación al personal docente y administrativo que participa en la PAA</v>
          </cell>
        </row>
        <row r="11">
          <cell r="F11" t="str">
            <v>b.1 Mejorar y optimizar el espacio físico de aulas, laboratorios, talleres y oficinas.</v>
          </cell>
        </row>
        <row r="12">
          <cell r="E12" t="str">
            <v>6.B.1</v>
          </cell>
          <cell r="F12" t="str">
            <v>Mejorar y optimizar el espacio físico del área de Humanidades  con la compra de equipo de oficina</v>
          </cell>
        </row>
        <row r="13">
          <cell r="E13" t="str">
            <v>6.B.2</v>
          </cell>
          <cell r="F13" t="str">
            <v>Fortalecer el área de Educación Física con la adquisición del equipo necesario para mejorar la eficacia y calidad del aprendizaje en los estudiantes.</v>
          </cell>
        </row>
        <row r="14">
          <cell r="E14" t="str">
            <v>6.B.3</v>
          </cell>
          <cell r="F14" t="str">
            <v xml:space="preserve">Concluir con la adecuación y equipamiento del laboratorio de Química </v>
          </cell>
        </row>
        <row r="15">
          <cell r="E15" t="str">
            <v>6.B.4</v>
          </cell>
          <cell r="F15" t="str">
            <v>Concluir la adecuación del laboratorio de informática dotándola de aire acondicionado, material didáctico , hacer y acondicionar un cubículo de docente;                                        Adquirir 15 computadoras y un router  para uso de laboratorio nuevo en las clases de informática;  Adquisición de sillas y escritorios para laboratorio de informática</v>
          </cell>
        </row>
        <row r="16">
          <cell r="E16" t="str">
            <v>6.B.5</v>
          </cell>
          <cell r="F16" t="str">
            <v xml:space="preserve">Dotar al área de admisiones de los insumos necesario para fortalecer el proceso de admisión </v>
          </cell>
        </row>
        <row r="17">
          <cell r="E17" t="str">
            <v>6.b.6</v>
          </cell>
          <cell r="F17" t="str">
            <v xml:space="preserve">Equipamiento y acondicionamiento del 100% de laboratorios de enfermería. </v>
          </cell>
        </row>
        <row r="18">
          <cell r="E18" t="str">
            <v>6.b.7</v>
          </cell>
          <cell r="F18" t="str">
            <v>Instalación de cámaras de seguridad en las principales vías de acceso al Centro</v>
          </cell>
        </row>
        <row r="19">
          <cell r="E19" t="str">
            <v>6.b.8</v>
          </cell>
          <cell r="F19" t="str">
            <v xml:space="preserve"> Construcción y equipamiento de una planta piloto de procesamiento agroindustrial.</v>
          </cell>
        </row>
        <row r="20">
          <cell r="E20" t="str">
            <v>6.b.9</v>
          </cell>
          <cell r="F20" t="str">
            <v xml:space="preserve">Dotar a la sección de ciencias médicas  de los insumos necesario para fortalecer la enseñanza aprendizaje  </v>
          </cell>
        </row>
        <row r="21">
          <cell r="E21" t="str">
            <v>6.b.10</v>
          </cell>
          <cell r="F21" t="str">
            <v>Mejorar y optimizar el  equipo tectonológico y recurso de papelería  de la oficina (USB, cutuchos de impresora) del  CLCD para un mejor desempeño laboral, respecto al registro y documentación  de evaluación docente, reclasificaciones, concursos, etc. .</v>
          </cell>
        </row>
        <row r="22">
          <cell r="E22" t="str">
            <v>6.b.11</v>
          </cell>
          <cell r="F22" t="str">
            <v xml:space="preserve"> Construcción del Jardín Ecológico UNAH-TEC-DANLÍ </v>
          </cell>
        </row>
        <row r="23">
          <cell r="E23" t="str">
            <v>6.b.12</v>
          </cell>
          <cell r="F23" t="str">
            <v xml:space="preserve">Culminar la construcción de la Segunda planta del edificio N° 1 de aulas y aula de enfermería   </v>
          </cell>
        </row>
        <row r="24">
          <cell r="E24" t="str">
            <v>6.b.13</v>
          </cell>
          <cell r="F24" t="str">
            <v>Restaurar y concluir con el polideportivo :                                          1. cimentación, columnas y techo estructural de la cancha multideportiva                                                          2. construcción de muro perimetral de la cancha multideportiva</v>
          </cell>
        </row>
        <row r="25">
          <cell r="E25" t="str">
            <v>6.b.14</v>
          </cell>
          <cell r="F25" t="str">
            <v>Construcción de un edificio que contenga las siguientes aéreas: Dirección, Administración, Secretaria, Registro, Tesorería, Personal; Sistema de Admisiones, VOAE, Vinculación, Consejo Local, Investigación, Área de Docentes, biblioteca, sección de baños, sala de juntas.</v>
          </cell>
        </row>
        <row r="26">
          <cell r="E26" t="str">
            <v>6.B.15</v>
          </cell>
          <cell r="F26" t="str">
            <v>Construcción de la Bahía de acceso a UNAH-TEC-DANLI y electrificación de los predios del Centro</v>
          </cell>
        </row>
        <row r="27">
          <cell r="E27" t="str">
            <v>6.B.16</v>
          </cell>
          <cell r="F27" t="str">
            <v xml:space="preserve">Desarrollo de evento en conmemoración al año académico Lucila Gamero </v>
          </cell>
        </row>
        <row r="28">
          <cell r="E28" t="str">
            <v>6.b.17</v>
          </cell>
          <cell r="F28" t="str">
            <v>Contratación de un consultor para elaborar el plan estratégico y táctico de UNAH-TEC de 2014 a 2020</v>
          </cell>
        </row>
        <row r="29">
          <cell r="E29" t="str">
            <v>6.b.18</v>
          </cell>
          <cell r="F29" t="str">
            <v xml:space="preserve">Adquisición de un vehiculo doble cabina 4x4 para realizar viajes de supervision a los estudiantes que estan realizando su servicio social  y para realizar viajes de trabajo a CU. </v>
          </cell>
        </row>
        <row r="30">
          <cell r="F30" t="str">
            <v>c.1 Mejorar los servicios de tecnología educativa en las diferentes aulas.                                                                                                                                                                                              c.2 Ejecución de plan de capacitación en uso adecuado de equipo.                                                                                                                                                                                                     c.3 Indicadores de desempeño positivos</v>
          </cell>
        </row>
        <row r="31">
          <cell r="E31" t="str">
            <v>6.C.1</v>
          </cell>
          <cell r="F31" t="str">
            <v>Mejorar los servicios de tecnología educativa en las diferentes aulas donde se imparten las asignaturas de Humanidades.</v>
          </cell>
        </row>
        <row r="32">
          <cell r="E32" t="str">
            <v>6.c.2</v>
          </cell>
          <cell r="F32" t="str">
            <v>Compra de aparatos  didácticos para impartir las diferentes asignaturas en la carrera de enfermería</v>
          </cell>
        </row>
        <row r="33">
          <cell r="E33" t="str">
            <v>6.c.3</v>
          </cell>
          <cell r="F33" t="str">
            <v>Mejorar los servicios de tecnología educativa en las diferentes aulas donde se imparten las asignaturas de Ciencias Medicas.</v>
          </cell>
        </row>
        <row r="34">
          <cell r="E34" t="str">
            <v>6.c.4</v>
          </cell>
          <cell r="F34" t="str">
            <v xml:space="preserve">Mejorar los servicios de tecnología educativa en las diferentes aulas donde se imparten las asignaturas de Ciencias Sociales </v>
          </cell>
        </row>
        <row r="35">
          <cell r="F35" t="str">
            <v>a) Regularizar docentes ya contratados para tener un mínimo de docentes a tiempo completo en todas las unidades.                                                                                                    B) Adecuación ó creación de mecanismos de registro y control docente con enfoque integral.</v>
          </cell>
        </row>
        <row r="36">
          <cell r="E36" t="str">
            <v>6.D.1</v>
          </cell>
          <cell r="F36" t="str">
            <v>Contratación de tres profesores por hora en el área de Humanidades  Filosofía (1), Educación Física (1) e ingles (1)</v>
          </cell>
        </row>
        <row r="37">
          <cell r="E37" t="str">
            <v>6.D.2</v>
          </cell>
          <cell r="F37" t="str">
            <v xml:space="preserve"> Fortalecer el área administrativa de este Centro con la contratación de forma permanente a las siguientes aéreas Jefaturas de Departamentos (2 plazas); Jefatura Regional de Personal (1), Servicio (4); coordinación de investigación científica (1).  </v>
          </cell>
        </row>
        <row r="38">
          <cell r="E38" t="str">
            <v>6.d.3</v>
          </cell>
          <cell r="F38" t="str">
            <v xml:space="preserve">Creación de  3 plazas para la carrera de enfermería, para atender la demanda estudiantil  y contratación de 5 profesores por hora </v>
          </cell>
        </row>
        <row r="39">
          <cell r="E39" t="str">
            <v>6.D.4</v>
          </cell>
          <cell r="F39" t="str">
            <v xml:space="preserve">Contratación de 2 profesores por horas para atender la demanda de las nuevos asignaturas de la carrera de informática administrativa en cada periodo académico.         </v>
          </cell>
        </row>
        <row r="40">
          <cell r="E40" t="str">
            <v>6.d.5</v>
          </cell>
          <cell r="F40" t="str">
            <v xml:space="preserve"> Creación de tres plazas para docentes a tiempo completo para ingeniería Agroindustrial.</v>
          </cell>
        </row>
        <row r="41">
          <cell r="E41" t="str">
            <v>6.d.6</v>
          </cell>
          <cell r="F41" t="str">
            <v>Contratación de profesores por hora para seis asignaturas. Ingeniería Agroindustrial</v>
          </cell>
        </row>
        <row r="42">
          <cell r="E42" t="str">
            <v>6.D.7</v>
          </cell>
          <cell r="F42" t="str">
            <v xml:space="preserve"> Contratación de 1 profesor por hora en el área Ciencias Médicas </v>
          </cell>
        </row>
        <row r="43">
          <cell r="E43" t="str">
            <v>6.D.8</v>
          </cell>
          <cell r="F43" t="str">
            <v xml:space="preserve"> Contratación de 1 profesor por hora en el área de Ciencias Sociales </v>
          </cell>
        </row>
        <row r="44">
          <cell r="E44" t="str">
            <v>6.D.9</v>
          </cell>
          <cell r="F44" t="str">
            <v xml:space="preserve">Contratación de 1 instructor para el gimnasio de cultura física y deporte </v>
          </cell>
        </row>
        <row r="45">
          <cell r="F45" t="str">
            <v>e.1 Dotar a todas las Unidades Académicas y Administrativas de manuales de procedimientos y toda clase de normativa interna e institucional para el buen funcionamiento y cumplimiento de sus actividades.</v>
          </cell>
        </row>
        <row r="47">
          <cell r="E47" t="str">
            <v>6.E.1</v>
          </cell>
          <cell r="F47" t="str">
            <v xml:space="preserve">Capacitación al personal administrativo y de servicio sobre la Motivación al Trabajo </v>
          </cell>
        </row>
        <row r="48">
          <cell r="E48" t="str">
            <v>6.E.2</v>
          </cell>
          <cell r="F48" t="str">
            <v xml:space="preserve">Capacitación al personal administrativo sobre relaciones y derechos humanos </v>
          </cell>
        </row>
        <row r="49">
          <cell r="E49" t="str">
            <v>6.E.3</v>
          </cell>
          <cell r="F49" t="str">
            <v xml:space="preserve">CAPACITAR AL PERSONAL ADMINISTRATIVO EN ATENCION AL PUBLICO </v>
          </cell>
        </row>
        <row r="50">
          <cell r="E50" t="str">
            <v>6.E.4</v>
          </cell>
          <cell r="F50" t="str">
            <v xml:space="preserve">CAPACITACION SOBRE DERECHOS Y DEBERES LABORALES </v>
          </cell>
        </row>
        <row r="51">
          <cell r="E51" t="str">
            <v>6.E.5</v>
          </cell>
          <cell r="F51" t="str">
            <v xml:space="preserve">TALLER SOBRE LAS INCAPACIDADES, ACCIDENTES Y ENFERMEDADES DEL IHSS </v>
          </cell>
        </row>
        <row r="52">
          <cell r="E52" t="str">
            <v>6.E.6</v>
          </cell>
          <cell r="F52" t="str">
            <v xml:space="preserve">TALLER DE COMPUTACION DE EXEL AVANZADO </v>
          </cell>
        </row>
      </sheetData>
      <sheetData sheetId="17">
        <row r="3">
          <cell r="E3" t="str">
            <v>Correlativo de Actividad</v>
          </cell>
          <cell r="F3" t="str">
            <v>ACTIVIDADES</v>
          </cell>
        </row>
        <row r="7">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8">
          <cell r="F8" t="str">
            <v>a.2 Impulsar la internacionalización de la Universidad, tomando como primera instancia el escenario Centro Americano del CSUCA.</v>
          </cell>
        </row>
        <row r="9">
          <cell r="F9" t="str">
            <v xml:space="preserve">a.1 Realizacion de giras de practicas a diferentes instutuciones y organizaciones del pais </v>
          </cell>
        </row>
        <row r="10">
          <cell r="E10" t="str">
            <v>7.A.1</v>
          </cell>
          <cell r="F10" t="str">
            <v xml:space="preserve">Realización de dos giras a empresas agroindustriales a diferentes zonas del país </v>
          </cell>
        </row>
        <row r="11">
          <cell r="E11" t="str">
            <v>7.B.1</v>
          </cell>
          <cell r="F11"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2">
          <cell r="F12" t="str">
            <v>b.1 se fortalecerán, promoverán y adoptarán políticas y practicas transparentes para la rendición de cuentas de las unidades académicas.</v>
          </cell>
        </row>
        <row r="13">
          <cell r="F13" t="str">
            <v>b.1  Continuar con practicas transparentes para la rendición de cuentas en Admisiones CURLA.</v>
          </cell>
        </row>
        <row r="14">
          <cell r="F14" t="str">
            <v>c.1 Las unidades académicas respectivas participan permanentemente en sus áreas de conocimiento  en evaluaciones para el mejoramiento de la educación superior en el país.</v>
          </cell>
        </row>
        <row r="15">
          <cell r="F15" t="str">
            <v>c.1 El departamento de Industrias Forestales participara permanentemente en sus áreas del conocimiento  y en evaluaciones para el mejoramiento de la educación superior en el país.</v>
          </cell>
        </row>
        <row r="16">
          <cell r="F16" t="str">
            <v>c.1 El departemento de silvicultura participará permanentemente en sus áreas de conocimiento  en evaluaciones para el mejoramiento de la educación superior en el país.</v>
          </cell>
        </row>
        <row r="17">
          <cell r="F17" t="str">
            <v>c.1 El departemento de silvicultura participará permanentemente en sus áreas de conocimiento  en evaluaciones para el mejoramiento de la educación superior en el país.</v>
          </cell>
        </row>
      </sheetData>
      <sheetData sheetId="18">
        <row r="3">
          <cell r="E3" t="str">
            <v>Correlativo de Actividad</v>
          </cell>
          <cell r="F3" t="str">
            <v>ACTIVIDADES</v>
          </cell>
        </row>
        <row r="6">
          <cell r="F6" t="str">
            <v>a. 1 Analizar el perfil del egresado de las carreras de acuerdo a las demandas laborales de profesionales.</v>
          </cell>
        </row>
        <row r="7">
          <cell r="E7" t="str">
            <v>8.a.1</v>
          </cell>
          <cell r="F7" t="str">
            <v>Analizar el perfil del egresado de las carreras de acuerdo a las demandas laborales de profesionales.</v>
          </cell>
        </row>
        <row r="8">
          <cell r="F8" t="str">
            <v>b.1 Realizar encuestas de satisfacción de los egresados.</v>
          </cell>
        </row>
        <row r="9">
          <cell r="E9" t="str">
            <v>8.a.2</v>
          </cell>
          <cell r="F9" t="str">
            <v xml:space="preserve"> Realizar encuestas de satisfacción de los egresados.</v>
          </cell>
        </row>
        <row r="10">
          <cell r="F10" t="str">
            <v>Realizar encuestas del desempeño laboral de los egresados.</v>
          </cell>
        </row>
        <row r="11">
          <cell r="E11" t="str">
            <v>8.b.1</v>
          </cell>
          <cell r="F11" t="str">
            <v xml:space="preserve"> Realizar encuestas del desempeño laboral de los egresados.</v>
          </cell>
        </row>
        <row r="12">
          <cell r="F12" t="str">
            <v>d.1 IDEM</v>
          </cell>
        </row>
        <row r="13">
          <cell r="F13" t="str">
            <v>e.1 Realizar encuestas de satisfacción comunitaria.</v>
          </cell>
        </row>
      </sheetData>
      <sheetData sheetId="19">
        <row r="3">
          <cell r="E3" t="str">
            <v>Correlativo de Actividad</v>
          </cell>
          <cell r="F3" t="str">
            <v>ACTIVIDADES</v>
          </cell>
        </row>
        <row r="6">
          <cell r="F6" t="str">
            <v>a.1 Socialización e ejecución del proceso de organización y desarrollo de las redes educativas regionales con actores internos y externos a la UNAH.</v>
          </cell>
        </row>
        <row r="8">
          <cell r="F8" t="str">
            <v>a.2 Consolidación y funcionamiento de los institutos tecnológicos de Tela, Gracias  a Dios y Puerto Cortes.</v>
          </cell>
        </row>
        <row r="9">
          <cell r="F9" t="str">
            <v>b.1 Realización de estudios regionalizados de cobertura y equidad en el acceso a la UNAH y de estudios de oferta y demanda de estudios universitarios en cada región educativa.</v>
          </cell>
        </row>
        <row r="10">
          <cell r="E10" t="str">
            <v>9.b.1</v>
          </cell>
          <cell r="F10" t="str">
            <v xml:space="preserve">Hacer un estudio de apertura de nuevas carrera en el Centro Regional </v>
          </cell>
        </row>
        <row r="11">
          <cell r="F11"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2">
          <cell r="F12" t="str">
            <v>1) Fortalecimiento del Programa de Incentivos a la investigación.                                                                                                                                                                                                              2) Asignación y disponibilidad de recursos subyacientes para la ejecución de dos programas.</v>
          </cell>
        </row>
        <row r="13">
          <cell r="F13" t="str">
            <v>1) Implantación y fortalecimiento de la política de incentivos para la mejora continúa del funcionamiento de las redes educativas regionales.</v>
          </cell>
        </row>
        <row r="14">
          <cell r="F14" t="str">
            <v>b.4 Desarrollar los Módulos del Subsistema de Planificación, M&amp;E. b.5) Implantación en Facultades y CRU's pilotos para hacer pruebas beta con los usuarios. b.6) Depuración del Subsistema. b.7) Implantación del Subsistema en las Facultades y CRU's</v>
          </cell>
        </row>
        <row r="19">
          <cell r="F19" t="str">
            <v>1) Consolidación del programa de formación y capacitación institucional en TIC.                                                                                                                                                                               2)Mantenimiento permanente y sostenido de página web de la UNAH.                                                                                                                                                                                            3) Monitoría y evaluación del Programa de Educación Permanente.</v>
          </cell>
        </row>
        <row r="21">
          <cell r="F21" t="str">
            <v>1) Jornadas de intercambio de experiencias, y presentación de resultados, entre investigadores socio económicos, investigadores de la economía de la cultura, alumnos y comunidad universitaria en general.</v>
          </cell>
        </row>
      </sheetData>
      <sheetData sheetId="20">
        <row r="3">
          <cell r="E3" t="str">
            <v>Correlativo de Actividad</v>
          </cell>
          <cell r="F3" t="str">
            <v>ACTIVIDADES</v>
          </cell>
        </row>
        <row r="7">
          <cell r="E7" t="str">
            <v>10.10.10</v>
          </cell>
          <cell r="F7" t="str">
            <v>2.1  Dar asesoramiento tecnico y juridico                   2.2 recopilacion de datos y documentos.                              2.3 Envio de correspondencia e informacion</v>
          </cell>
        </row>
        <row r="8">
          <cell r="F8" t="str">
            <v>a.3 Según sea el caso, se deben realizar las siguientes actividades o procesos: Revisión; actualización; complementación; inclusión del eje de ética; adecuación curricular; reforma del plan de estudio; nueva oferta educativa.</v>
          </cell>
        </row>
        <row r="9">
          <cell r="F9" t="str">
            <v>b.1 Coordinación con la Direccion Departamental de Educación para la articulación del nivel medio con el nivel universitario en el Caribe Hondureño.</v>
          </cell>
        </row>
      </sheetData>
      <sheetData sheetId="21">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2">
        <row r="3">
          <cell r="E3" t="str">
            <v>Correlativo de Actividad</v>
          </cell>
          <cell r="F3" t="str">
            <v>ACTIVIDADES</v>
          </cell>
        </row>
        <row r="6">
          <cell r="F6" t="str">
            <v xml:space="preserve">1) Socialización de los lineamientos metodológicos.                                                                                                                                                                                                                                       </v>
          </cell>
        </row>
        <row r="7">
          <cell r="F7" t="str">
            <v>2) Jornadas de trabajo (conferencias, exposiciones, talleres, y otros) interdisciplinarias orientadas a la transversalización efectiva y profunda del eje de ética.</v>
          </cell>
        </row>
        <row r="9">
          <cell r="F9" t="str">
            <v>Gestión de convenios y planes de trabajo en ejecución, que fundamentan un ejercicio de las funciones académicas con identidad.</v>
          </cell>
        </row>
        <row r="10">
          <cell r="F10" t="str">
            <v>Inversión para la gestión de los proyectos culturales.</v>
          </cell>
        </row>
        <row r="11">
          <cell r="E11" t="str">
            <v>12.b.1</v>
          </cell>
          <cell r="F11" t="str">
            <v xml:space="preserve">Feria del Fomento de la gastronomía Nacional </v>
          </cell>
        </row>
        <row r="12">
          <cell r="F12" t="str">
            <v>Promoción activa y efectiva de iniciativas en red.</v>
          </cell>
        </row>
        <row r="13">
          <cell r="F13" t="str">
            <v>Inversión para el desarrollo de iniciativas de incidencia para implementar el Programa LO ESENCIAL.</v>
          </cell>
        </row>
        <row r="14">
          <cell r="F14" t="str">
            <v>Promoción e inversión en encuentros regionales.</v>
          </cell>
        </row>
        <row r="15">
          <cell r="F15" t="str">
            <v>Promoción de aprobación y firma de convenios regionales con socios estratégicos</v>
          </cell>
        </row>
        <row r="16">
          <cell r="F16" t="str">
            <v>Construcción participativa y ejecución en red de proyectos de ciudadanía cultural</v>
          </cell>
        </row>
      </sheetData>
      <sheetData sheetId="23" refreshError="1"/>
    </sheetDataSet>
  </externalBook>
</externalLink>
</file>

<file path=xl/tables/table1.xml><?xml version="1.0" encoding="utf-8"?>
<table xmlns="http://schemas.openxmlformats.org/spreadsheetml/2006/main" id="1" name="Tabla17" displayName="Tabla17" ref="B3:C15" totalsRowShown="0" headerRowDxfId="181" dataDxfId="180">
  <autoFilter ref="B3:C15"/>
  <tableColumns count="2">
    <tableColumn id="1" name="Descripción" dataDxfId="179"/>
    <tableColumn id="2" name="Monto" dataDxfId="178"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77" dataDxfId="176">
  <autoFilter ref="B37:D55"/>
  <tableColumns count="3">
    <tableColumn id="1" name="Descripción" dataDxfId="175"/>
    <tableColumn id="2" name="Cantidad" dataDxfId="174" dataCellStyle="Millares"/>
    <tableColumn id="3" name="Montos" dataDxfId="173">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72" dataDxfId="171">
  <autoFilter ref="B66:D78"/>
  <tableColumns count="3">
    <tableColumn id="1" name="Descripción" dataDxfId="170"/>
    <tableColumn id="2" name="Cantidad" dataDxfId="169" dataCellStyle="Millares"/>
    <tableColumn id="3" name="Montos" dataDxfId="168">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167">
  <autoFilter ref="B83:D101"/>
  <tableColumns count="3">
    <tableColumn id="1" name="Descripción " dataDxfId="166"/>
    <tableColumn id="2" name="Cantidad" dataDxfId="165" dataCellStyle="Millares"/>
    <tableColumn id="3" name="Montos" dataDxfId="164">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29"/>
      <c r="U2" s="629"/>
      <c r="V2" s="629"/>
      <c r="W2" s="629"/>
      <c r="X2" s="629"/>
      <c r="Y2" s="629"/>
      <c r="Z2" s="629"/>
      <c r="AA2" s="629"/>
      <c r="AB2" s="629"/>
      <c r="AC2" s="629" t="s">
        <v>25</v>
      </c>
      <c r="AD2" s="629"/>
      <c r="AE2" s="629"/>
      <c r="AF2" s="629"/>
      <c r="AG2" s="629"/>
      <c r="AH2" s="629"/>
      <c r="AI2" s="629"/>
      <c r="AJ2" s="629"/>
    </row>
    <row r="3" spans="2:36" ht="16.5" customHeight="1">
      <c r="B3" s="33" t="s">
        <v>7</v>
      </c>
      <c r="C3" s="33"/>
      <c r="D3" s="33"/>
      <c r="E3" s="33"/>
      <c r="F3" s="33"/>
      <c r="G3" s="33"/>
      <c r="H3" s="33"/>
      <c r="I3" s="33"/>
      <c r="J3" s="33"/>
      <c r="K3" s="33"/>
      <c r="L3" s="33"/>
      <c r="M3" s="33"/>
      <c r="N3" s="33"/>
      <c r="O3" s="33"/>
      <c r="P3" s="33"/>
      <c r="Q3" s="33"/>
      <c r="R3" s="33"/>
      <c r="S3" s="33"/>
      <c r="T3" s="629"/>
      <c r="U3" s="629"/>
      <c r="V3" s="629"/>
      <c r="W3" s="629"/>
      <c r="X3" s="629"/>
      <c r="Y3" s="629"/>
      <c r="Z3" s="629"/>
      <c r="AA3" s="629"/>
      <c r="AB3" s="629"/>
      <c r="AC3" s="629" t="s">
        <v>7</v>
      </c>
      <c r="AD3" s="629"/>
      <c r="AE3" s="629"/>
      <c r="AF3" s="629"/>
      <c r="AG3" s="629"/>
      <c r="AH3" s="629"/>
      <c r="AI3" s="629"/>
      <c r="AJ3" s="629"/>
    </row>
    <row r="4" spans="2:36" ht="12.75" customHeight="1">
      <c r="B4" s="33" t="s">
        <v>36</v>
      </c>
      <c r="C4" s="33"/>
      <c r="D4" s="33"/>
      <c r="E4" s="33"/>
      <c r="F4" s="33"/>
      <c r="G4" s="33"/>
      <c r="H4" s="33"/>
      <c r="I4" s="33"/>
      <c r="J4" s="33"/>
      <c r="K4" s="33"/>
      <c r="L4" s="33"/>
      <c r="M4" s="33"/>
      <c r="N4" s="33"/>
      <c r="O4" s="33"/>
      <c r="P4" s="33"/>
      <c r="Q4" s="33"/>
      <c r="R4" s="33"/>
      <c r="S4" s="33"/>
      <c r="T4" s="629"/>
      <c r="U4" s="629"/>
      <c r="V4" s="629"/>
      <c r="W4" s="629"/>
      <c r="X4" s="629"/>
      <c r="Y4" s="629"/>
      <c r="Z4" s="629"/>
      <c r="AA4" s="629"/>
      <c r="AB4" s="629"/>
      <c r="AC4" s="629" t="s">
        <v>36</v>
      </c>
      <c r="AD4" s="629"/>
      <c r="AE4" s="629"/>
      <c r="AF4" s="629"/>
      <c r="AG4" s="629"/>
      <c r="AH4" s="629"/>
      <c r="AI4" s="629"/>
      <c r="AJ4" s="629"/>
    </row>
    <row r="5" spans="2:36" ht="15.75">
      <c r="B5" s="2"/>
      <c r="C5" s="2"/>
      <c r="D5" s="2"/>
    </row>
    <row r="6" spans="2:36" ht="16.5" thickBot="1">
      <c r="B6" s="2"/>
      <c r="C6" s="2"/>
      <c r="D6" s="2"/>
    </row>
    <row r="7" spans="2:36" ht="75.75" customHeight="1">
      <c r="B7" s="624" t="s">
        <v>20</v>
      </c>
      <c r="C7" s="624" t="s">
        <v>38</v>
      </c>
      <c r="D7" s="624" t="s">
        <v>39</v>
      </c>
      <c r="E7" s="626" t="s">
        <v>40</v>
      </c>
      <c r="F7" s="624" t="s">
        <v>37</v>
      </c>
      <c r="G7" s="626" t="s">
        <v>9</v>
      </c>
      <c r="H7" s="628" t="s">
        <v>0</v>
      </c>
      <c r="I7" s="628" t="s">
        <v>8</v>
      </c>
      <c r="J7" s="628" t="s">
        <v>16</v>
      </c>
      <c r="K7" s="628"/>
      <c r="L7" s="628" t="s">
        <v>13</v>
      </c>
      <c r="M7" s="628"/>
      <c r="N7" s="628"/>
      <c r="O7" s="628"/>
      <c r="P7" s="628"/>
      <c r="Q7" s="628"/>
      <c r="R7" s="628"/>
      <c r="S7" s="628"/>
      <c r="T7" s="624" t="s">
        <v>14</v>
      </c>
      <c r="U7" s="628" t="s">
        <v>18</v>
      </c>
      <c r="V7" s="628" t="s">
        <v>26</v>
      </c>
      <c r="W7" s="628"/>
      <c r="X7" s="628" t="s">
        <v>15</v>
      </c>
      <c r="Y7" s="628" t="s">
        <v>17</v>
      </c>
      <c r="Z7" s="628"/>
      <c r="AA7" s="628" t="s">
        <v>22</v>
      </c>
      <c r="AB7" s="628" t="s">
        <v>32</v>
      </c>
      <c r="AC7" s="630" t="s">
        <v>31</v>
      </c>
      <c r="AD7" s="630"/>
      <c r="AE7" s="630"/>
      <c r="AF7" s="630"/>
      <c r="AG7" s="628" t="s">
        <v>28</v>
      </c>
      <c r="AH7" s="628" t="s">
        <v>29</v>
      </c>
      <c r="AI7" s="628" t="s">
        <v>1</v>
      </c>
      <c r="AJ7" s="628" t="s">
        <v>2</v>
      </c>
    </row>
    <row r="8" spans="2:36" ht="15.75" customHeight="1">
      <c r="B8" s="625"/>
      <c r="C8" s="625"/>
      <c r="D8" s="625"/>
      <c r="E8" s="627"/>
      <c r="F8" s="625"/>
      <c r="G8" s="627"/>
      <c r="H8" s="623"/>
      <c r="I8" s="623"/>
      <c r="J8" s="623" t="s">
        <v>33</v>
      </c>
      <c r="K8" s="623" t="s">
        <v>19</v>
      </c>
      <c r="L8" s="631" t="s">
        <v>3</v>
      </c>
      <c r="M8" s="631"/>
      <c r="N8" s="631" t="s">
        <v>4</v>
      </c>
      <c r="O8" s="631"/>
      <c r="P8" s="631" t="s">
        <v>5</v>
      </c>
      <c r="Q8" s="631"/>
      <c r="R8" s="631" t="s">
        <v>6</v>
      </c>
      <c r="S8" s="631"/>
      <c r="T8" s="625"/>
      <c r="U8" s="623"/>
      <c r="V8" s="623" t="s">
        <v>23</v>
      </c>
      <c r="W8" s="623" t="s">
        <v>21</v>
      </c>
      <c r="X8" s="623"/>
      <c r="Y8" s="623" t="s">
        <v>23</v>
      </c>
      <c r="Z8" s="623" t="s">
        <v>21</v>
      </c>
      <c r="AA8" s="623"/>
      <c r="AB8" s="623"/>
      <c r="AC8" s="14" t="s">
        <v>3</v>
      </c>
      <c r="AD8" s="14" t="s">
        <v>4</v>
      </c>
      <c r="AE8" s="14" t="s">
        <v>5</v>
      </c>
      <c r="AF8" s="14" t="s">
        <v>6</v>
      </c>
      <c r="AG8" s="623"/>
      <c r="AH8" s="623"/>
      <c r="AI8" s="623"/>
      <c r="AJ8" s="623"/>
    </row>
    <row r="9" spans="2:36" ht="78.75">
      <c r="B9" s="625"/>
      <c r="C9" s="625"/>
      <c r="D9" s="625"/>
      <c r="E9" s="627"/>
      <c r="F9" s="625"/>
      <c r="G9" s="627"/>
      <c r="H9" s="623"/>
      <c r="I9" s="623"/>
      <c r="J9" s="623"/>
      <c r="K9" s="623"/>
      <c r="L9" s="32" t="s">
        <v>11</v>
      </c>
      <c r="M9" s="32" t="s">
        <v>12</v>
      </c>
      <c r="N9" s="32" t="s">
        <v>11</v>
      </c>
      <c r="O9" s="32" t="s">
        <v>12</v>
      </c>
      <c r="P9" s="32" t="s">
        <v>11</v>
      </c>
      <c r="Q9" s="32" t="s">
        <v>12</v>
      </c>
      <c r="R9" s="32" t="s">
        <v>11</v>
      </c>
      <c r="S9" s="32" t="s">
        <v>12</v>
      </c>
      <c r="T9" s="625"/>
      <c r="U9" s="623"/>
      <c r="V9" s="623"/>
      <c r="W9" s="623"/>
      <c r="X9" s="623"/>
      <c r="Y9" s="623"/>
      <c r="Z9" s="623"/>
      <c r="AA9" s="623"/>
      <c r="AB9" s="623"/>
      <c r="AC9" s="14" t="s">
        <v>24</v>
      </c>
      <c r="AD9" s="14" t="s">
        <v>24</v>
      </c>
      <c r="AE9" s="14" t="s">
        <v>24</v>
      </c>
      <c r="AF9" s="14" t="s">
        <v>24</v>
      </c>
      <c r="AG9" s="623"/>
      <c r="AH9" s="623"/>
      <c r="AI9" s="623"/>
      <c r="AJ9" s="623"/>
    </row>
    <row r="10" spans="2:36" ht="136.5" customHeight="1">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21" t="s">
        <v>10</v>
      </c>
      <c r="K31" s="622"/>
      <c r="L31" s="619"/>
      <c r="M31" s="620"/>
      <c r="N31" s="619"/>
      <c r="O31" s="620"/>
      <c r="P31" s="619"/>
      <c r="Q31" s="620"/>
      <c r="R31" s="619"/>
      <c r="S31" s="620"/>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FFFF00"/>
  </sheetPr>
  <dimension ref="A1:UI52"/>
  <sheetViews>
    <sheetView showGridLines="0" topLeftCell="A4" zoomScale="86" zoomScaleNormal="86" workbookViewId="0">
      <selection activeCell="H70" sqref="H70"/>
    </sheetView>
  </sheetViews>
  <sheetFormatPr baseColWidth="10" defaultColWidth="11.5703125" defaultRowHeight="1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5"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7" t="s">
        <v>260</v>
      </c>
      <c r="B1" s="190" t="s">
        <v>261</v>
      </c>
      <c r="C1" s="181" t="s">
        <v>262</v>
      </c>
      <c r="D1" s="181" t="s">
        <v>509</v>
      </c>
      <c r="E1" s="181" t="s">
        <v>511</v>
      </c>
      <c r="F1" s="181" t="s">
        <v>513</v>
      </c>
      <c r="G1" s="181" t="s">
        <v>515</v>
      </c>
      <c r="H1" s="181" t="s">
        <v>517</v>
      </c>
      <c r="I1" s="181" t="s">
        <v>519</v>
      </c>
      <c r="J1" s="181" t="s">
        <v>263</v>
      </c>
      <c r="K1" s="181" t="s">
        <v>522</v>
      </c>
      <c r="L1" s="181" t="s">
        <v>264</v>
      </c>
      <c r="M1" s="181" t="s">
        <v>524</v>
      </c>
      <c r="N1" s="181" t="s">
        <v>526</v>
      </c>
      <c r="O1" s="181" t="s">
        <v>528</v>
      </c>
      <c r="P1" s="181" t="s">
        <v>265</v>
      </c>
      <c r="Q1" s="181" t="s">
        <v>529</v>
      </c>
      <c r="R1" s="181" t="s">
        <v>532</v>
      </c>
      <c r="S1" s="181" t="s">
        <v>266</v>
      </c>
      <c r="T1" s="181" t="s">
        <v>534</v>
      </c>
      <c r="U1" s="181" t="s">
        <v>267</v>
      </c>
      <c r="V1" s="181" t="s">
        <v>535</v>
      </c>
      <c r="W1" s="181" t="s">
        <v>536</v>
      </c>
      <c r="X1" s="181" t="s">
        <v>540</v>
      </c>
      <c r="Y1" s="181" t="s">
        <v>283</v>
      </c>
      <c r="Z1" s="181" t="s">
        <v>541</v>
      </c>
      <c r="AA1" s="181" t="s">
        <v>543</v>
      </c>
      <c r="AB1" s="181" t="s">
        <v>545</v>
      </c>
      <c r="AC1" s="181" t="s">
        <v>284</v>
      </c>
      <c r="AD1" s="181" t="s">
        <v>547</v>
      </c>
      <c r="AE1" s="181" t="s">
        <v>549</v>
      </c>
      <c r="AF1" s="181" t="s">
        <v>551</v>
      </c>
      <c r="AG1" s="181" t="s">
        <v>553</v>
      </c>
      <c r="AH1" s="181" t="s">
        <v>259</v>
      </c>
      <c r="AI1" s="181" t="s">
        <v>555</v>
      </c>
      <c r="AJ1" s="190" t="s">
        <v>268</v>
      </c>
      <c r="AK1" s="181" t="s">
        <v>557</v>
      </c>
      <c r="AL1" s="181" t="s">
        <v>269</v>
      </c>
      <c r="AM1" s="181" t="s">
        <v>559</v>
      </c>
      <c r="AN1" s="181" t="s">
        <v>561</v>
      </c>
      <c r="AO1" s="181" t="s">
        <v>270</v>
      </c>
      <c r="AP1" s="181" t="s">
        <v>563</v>
      </c>
      <c r="AQ1" s="181" t="s">
        <v>565</v>
      </c>
      <c r="AR1" s="181" t="s">
        <v>271</v>
      </c>
      <c r="AS1" s="181" t="s">
        <v>566</v>
      </c>
      <c r="AT1" s="181" t="s">
        <v>568</v>
      </c>
      <c r="AU1" s="181" t="s">
        <v>569</v>
      </c>
      <c r="AV1" s="181" t="s">
        <v>570</v>
      </c>
      <c r="AW1" s="181" t="s">
        <v>572</v>
      </c>
      <c r="AX1" s="181" t="s">
        <v>574</v>
      </c>
      <c r="AY1" s="181" t="s">
        <v>575</v>
      </c>
      <c r="AZ1" s="181" t="s">
        <v>272</v>
      </c>
      <c r="BA1" s="181" t="s">
        <v>577</v>
      </c>
      <c r="BB1" s="181" t="s">
        <v>579</v>
      </c>
      <c r="BC1" s="181" t="s">
        <v>581</v>
      </c>
      <c r="BD1" s="181" t="s">
        <v>583</v>
      </c>
      <c r="BE1" s="181" t="s">
        <v>585</v>
      </c>
      <c r="BF1" s="181" t="s">
        <v>587</v>
      </c>
      <c r="BG1" s="181" t="s">
        <v>589</v>
      </c>
      <c r="BH1" s="181" t="s">
        <v>591</v>
      </c>
      <c r="BI1" s="181" t="s">
        <v>285</v>
      </c>
      <c r="BJ1" s="181" t="s">
        <v>593</v>
      </c>
      <c r="BK1" s="181" t="s">
        <v>595</v>
      </c>
      <c r="BL1" s="181" t="s">
        <v>597</v>
      </c>
      <c r="BM1" s="181" t="s">
        <v>599</v>
      </c>
      <c r="BN1" s="181" t="s">
        <v>601</v>
      </c>
      <c r="BO1" s="181" t="s">
        <v>603</v>
      </c>
      <c r="BP1" s="181" t="s">
        <v>605</v>
      </c>
      <c r="BQ1" s="181" t="s">
        <v>607</v>
      </c>
      <c r="BR1" s="181" t="s">
        <v>609</v>
      </c>
      <c r="BS1" s="181" t="s">
        <v>611</v>
      </c>
      <c r="BT1" s="190" t="s">
        <v>273</v>
      </c>
      <c r="BU1" s="181" t="s">
        <v>274</v>
      </c>
      <c r="BV1" s="181" t="s">
        <v>613</v>
      </c>
      <c r="BW1" s="181" t="s">
        <v>275</v>
      </c>
      <c r="BX1" s="181" t="s">
        <v>615</v>
      </c>
      <c r="BY1" s="181" t="s">
        <v>617</v>
      </c>
      <c r="BZ1" s="190" t="s">
        <v>276</v>
      </c>
      <c r="CA1" s="181" t="s">
        <v>277</v>
      </c>
      <c r="CB1" s="181" t="s">
        <v>619</v>
      </c>
      <c r="CC1" s="181" t="s">
        <v>278</v>
      </c>
      <c r="CD1" s="181" t="s">
        <v>621</v>
      </c>
      <c r="CE1" s="181" t="s">
        <v>623</v>
      </c>
      <c r="CF1" s="181" t="s">
        <v>625</v>
      </c>
      <c r="CG1" s="190" t="s">
        <v>279</v>
      </c>
      <c r="CH1" s="181" t="s">
        <v>631</v>
      </c>
      <c r="CI1" s="181" t="s">
        <v>633</v>
      </c>
      <c r="CJ1" s="181" t="s">
        <v>280</v>
      </c>
      <c r="CK1" s="181" t="s">
        <v>627</v>
      </c>
      <c r="CL1" s="181" t="s">
        <v>629</v>
      </c>
      <c r="CM1" s="181" t="s">
        <v>281</v>
      </c>
      <c r="CN1" s="181" t="s">
        <v>635</v>
      </c>
      <c r="CO1" s="181" t="s">
        <v>282</v>
      </c>
      <c r="CP1" s="181" t="s">
        <v>636</v>
      </c>
      <c r="CQ1" s="178" t="s">
        <v>286</v>
      </c>
      <c r="CR1" s="190" t="s">
        <v>287</v>
      </c>
      <c r="CS1" s="181" t="s">
        <v>637</v>
      </c>
      <c r="CT1" s="181" t="s">
        <v>638</v>
      </c>
      <c r="CU1" s="181" t="s">
        <v>640</v>
      </c>
      <c r="CV1" s="181" t="s">
        <v>288</v>
      </c>
      <c r="CW1" s="181" t="s">
        <v>642</v>
      </c>
      <c r="CX1" s="181" t="s">
        <v>644</v>
      </c>
      <c r="CY1" s="181" t="s">
        <v>646</v>
      </c>
      <c r="CZ1" s="181" t="s">
        <v>648</v>
      </c>
      <c r="DA1" s="181" t="s">
        <v>650</v>
      </c>
      <c r="DB1" s="181" t="s">
        <v>652</v>
      </c>
      <c r="DC1" s="190" t="s">
        <v>289</v>
      </c>
      <c r="DD1" s="181" t="s">
        <v>290</v>
      </c>
      <c r="DE1" s="181" t="s">
        <v>654</v>
      </c>
      <c r="DF1" s="181" t="s">
        <v>291</v>
      </c>
      <c r="DG1" s="181" t="s">
        <v>656</v>
      </c>
      <c r="DH1" s="181" t="s">
        <v>658</v>
      </c>
      <c r="DI1" s="181" t="s">
        <v>660</v>
      </c>
      <c r="DJ1" s="181" t="s">
        <v>662</v>
      </c>
      <c r="DK1" s="181" t="s">
        <v>664</v>
      </c>
      <c r="DL1" s="181" t="s">
        <v>666</v>
      </c>
      <c r="DM1" s="181" t="s">
        <v>668</v>
      </c>
      <c r="DN1" s="181" t="s">
        <v>292</v>
      </c>
      <c r="DO1" s="181" t="s">
        <v>670</v>
      </c>
      <c r="DP1" s="181" t="s">
        <v>672</v>
      </c>
      <c r="DQ1" s="181" t="s">
        <v>674</v>
      </c>
      <c r="DR1" s="190" t="s">
        <v>293</v>
      </c>
      <c r="DS1" s="181" t="s">
        <v>676</v>
      </c>
      <c r="DT1" s="181" t="s">
        <v>294</v>
      </c>
      <c r="DU1" s="181" t="s">
        <v>678</v>
      </c>
      <c r="DV1" s="181" t="s">
        <v>295</v>
      </c>
      <c r="DW1" s="181" t="s">
        <v>680</v>
      </c>
      <c r="DX1" s="181" t="s">
        <v>682</v>
      </c>
      <c r="DY1" s="181" t="s">
        <v>684</v>
      </c>
      <c r="DZ1" s="181" t="s">
        <v>686</v>
      </c>
      <c r="EA1" s="181" t="s">
        <v>688</v>
      </c>
      <c r="EB1" s="181" t="s">
        <v>690</v>
      </c>
      <c r="EC1" s="181" t="s">
        <v>692</v>
      </c>
      <c r="ED1" s="181" t="s">
        <v>694</v>
      </c>
      <c r="EE1" s="181" t="s">
        <v>696</v>
      </c>
      <c r="EF1" s="181" t="s">
        <v>698</v>
      </c>
      <c r="EG1" s="181" t="s">
        <v>700</v>
      </c>
      <c r="EH1" s="190" t="s">
        <v>296</v>
      </c>
      <c r="EI1" s="181" t="s">
        <v>702</v>
      </c>
      <c r="EJ1" s="181" t="s">
        <v>297</v>
      </c>
      <c r="EK1" s="181" t="s">
        <v>704</v>
      </c>
      <c r="EL1" s="181" t="s">
        <v>706</v>
      </c>
      <c r="EM1" s="181" t="s">
        <v>298</v>
      </c>
      <c r="EN1" s="181" t="s">
        <v>708</v>
      </c>
      <c r="EO1" s="181" t="s">
        <v>710</v>
      </c>
      <c r="EP1" s="181" t="s">
        <v>299</v>
      </c>
      <c r="EQ1" s="181" t="s">
        <v>712</v>
      </c>
      <c r="ER1" s="181" t="s">
        <v>714</v>
      </c>
      <c r="ES1" s="181" t="s">
        <v>716</v>
      </c>
      <c r="ET1" s="181" t="s">
        <v>300</v>
      </c>
      <c r="EU1" s="181" t="s">
        <v>718</v>
      </c>
      <c r="EV1" s="181" t="s">
        <v>720</v>
      </c>
      <c r="EW1" s="190" t="s">
        <v>301</v>
      </c>
      <c r="EX1" s="181" t="s">
        <v>302</v>
      </c>
      <c r="EY1" s="181" t="s">
        <v>722</v>
      </c>
      <c r="EZ1" s="181" t="s">
        <v>724</v>
      </c>
      <c r="FA1" s="181" t="s">
        <v>726</v>
      </c>
      <c r="FB1" s="181" t="s">
        <v>728</v>
      </c>
      <c r="FC1" s="181" t="s">
        <v>303</v>
      </c>
      <c r="FD1" s="181" t="s">
        <v>730</v>
      </c>
      <c r="FE1" s="181" t="s">
        <v>732</v>
      </c>
      <c r="FF1" s="181" t="s">
        <v>734</v>
      </c>
      <c r="FG1" s="181" t="s">
        <v>736</v>
      </c>
      <c r="FH1" s="181" t="s">
        <v>738</v>
      </c>
      <c r="FI1" s="181" t="s">
        <v>304</v>
      </c>
      <c r="FJ1" s="181" t="s">
        <v>741</v>
      </c>
      <c r="FK1" s="181" t="s">
        <v>305</v>
      </c>
      <c r="FL1" s="181" t="s">
        <v>744</v>
      </c>
      <c r="FM1" s="181" t="s">
        <v>745</v>
      </c>
      <c r="FN1" s="181" t="s">
        <v>747</v>
      </c>
      <c r="FO1" s="181" t="s">
        <v>306</v>
      </c>
      <c r="FP1" s="181" t="s">
        <v>750</v>
      </c>
      <c r="FQ1" s="181" t="s">
        <v>751</v>
      </c>
      <c r="FR1" s="181" t="s">
        <v>753</v>
      </c>
      <c r="FS1" s="181" t="s">
        <v>307</v>
      </c>
      <c r="FT1" s="181" t="s">
        <v>756</v>
      </c>
      <c r="FU1" s="181" t="s">
        <v>758</v>
      </c>
      <c r="FV1" s="181" t="s">
        <v>760</v>
      </c>
      <c r="FW1" s="190" t="s">
        <v>308</v>
      </c>
      <c r="FX1" s="190" t="s">
        <v>309</v>
      </c>
      <c r="FY1" s="181" t="s">
        <v>315</v>
      </c>
      <c r="FZ1" s="181" t="s">
        <v>762</v>
      </c>
      <c r="GA1" s="181" t="s">
        <v>764</v>
      </c>
      <c r="GB1" s="181" t="s">
        <v>766</v>
      </c>
      <c r="GC1" s="181" t="s">
        <v>768</v>
      </c>
      <c r="GD1" s="181" t="s">
        <v>770</v>
      </c>
      <c r="GE1" s="181" t="s">
        <v>772</v>
      </c>
      <c r="GF1" s="190" t="s">
        <v>310</v>
      </c>
      <c r="GG1" s="181" t="s">
        <v>316</v>
      </c>
      <c r="GH1" s="181" t="s">
        <v>774</v>
      </c>
      <c r="GI1" s="181" t="s">
        <v>776</v>
      </c>
      <c r="GJ1" s="181" t="s">
        <v>777</v>
      </c>
      <c r="GK1" s="181" t="s">
        <v>317</v>
      </c>
      <c r="GL1" s="181" t="s">
        <v>780</v>
      </c>
      <c r="GM1" s="181" t="s">
        <v>781</v>
      </c>
      <c r="GN1" s="190" t="s">
        <v>311</v>
      </c>
      <c r="GO1" s="181" t="s">
        <v>312</v>
      </c>
      <c r="GP1" s="181" t="s">
        <v>783</v>
      </c>
      <c r="GQ1" s="181" t="s">
        <v>785</v>
      </c>
      <c r="GR1" s="181" t="s">
        <v>787</v>
      </c>
      <c r="GS1" s="181" t="s">
        <v>789</v>
      </c>
      <c r="GT1" s="181" t="s">
        <v>791</v>
      </c>
      <c r="GU1" s="190" t="s">
        <v>313</v>
      </c>
      <c r="GV1" s="181" t="s">
        <v>314</v>
      </c>
      <c r="GW1" s="181" t="s">
        <v>793</v>
      </c>
      <c r="GX1" s="181" t="s">
        <v>795</v>
      </c>
      <c r="GY1" s="181" t="s">
        <v>797</v>
      </c>
      <c r="GZ1" s="181" t="s">
        <v>799</v>
      </c>
      <c r="HA1" s="181" t="s">
        <v>801</v>
      </c>
      <c r="HB1" s="181" t="s">
        <v>803</v>
      </c>
      <c r="HC1" s="178" t="s">
        <v>318</v>
      </c>
      <c r="HD1" s="190" t="s">
        <v>319</v>
      </c>
      <c r="HE1" s="181" t="s">
        <v>320</v>
      </c>
      <c r="HF1" s="181" t="s">
        <v>805</v>
      </c>
      <c r="HG1" s="181" t="s">
        <v>807</v>
      </c>
      <c r="HH1" s="181" t="s">
        <v>809</v>
      </c>
      <c r="HI1" s="181" t="s">
        <v>811</v>
      </c>
      <c r="HJ1" s="181" t="s">
        <v>321</v>
      </c>
      <c r="HK1" s="181" t="s">
        <v>814</v>
      </c>
      <c r="HL1" s="181" t="s">
        <v>338</v>
      </c>
      <c r="HM1" s="181" t="s">
        <v>852</v>
      </c>
      <c r="HN1" s="181" t="s">
        <v>854</v>
      </c>
      <c r="HO1" s="181" t="s">
        <v>856</v>
      </c>
      <c r="HP1" s="190" t="s">
        <v>322</v>
      </c>
      <c r="HQ1" s="181" t="s">
        <v>816</v>
      </c>
      <c r="HR1" s="181" t="s">
        <v>818</v>
      </c>
      <c r="HS1" s="181" t="s">
        <v>323</v>
      </c>
      <c r="HT1" s="181" t="s">
        <v>821</v>
      </c>
      <c r="HU1" s="181" t="s">
        <v>823</v>
      </c>
      <c r="HV1" s="181" t="s">
        <v>824</v>
      </c>
      <c r="HW1" s="181" t="s">
        <v>826</v>
      </c>
      <c r="HX1" s="190" t="s">
        <v>324</v>
      </c>
      <c r="HY1" s="181" t="s">
        <v>828</v>
      </c>
      <c r="HZ1" s="181" t="s">
        <v>830</v>
      </c>
      <c r="IA1" s="181" t="s">
        <v>832</v>
      </c>
      <c r="IB1" s="181" t="s">
        <v>325</v>
      </c>
      <c r="IC1" s="181" t="s">
        <v>834</v>
      </c>
      <c r="ID1" s="181" t="s">
        <v>836</v>
      </c>
      <c r="IE1" s="181" t="s">
        <v>326</v>
      </c>
      <c r="IF1" s="181" t="s">
        <v>838</v>
      </c>
      <c r="IG1" s="181" t="s">
        <v>840</v>
      </c>
      <c r="IH1" s="181" t="s">
        <v>327</v>
      </c>
      <c r="II1" s="181" t="s">
        <v>842</v>
      </c>
      <c r="IJ1" s="181" t="s">
        <v>844</v>
      </c>
      <c r="IK1" s="181" t="s">
        <v>846</v>
      </c>
      <c r="IL1" s="181" t="s">
        <v>848</v>
      </c>
      <c r="IM1" s="181" t="s">
        <v>328</v>
      </c>
      <c r="IN1" s="181" t="s">
        <v>850</v>
      </c>
      <c r="IO1" s="190" t="s">
        <v>329</v>
      </c>
      <c r="IP1" s="181" t="s">
        <v>858</v>
      </c>
      <c r="IQ1" s="181" t="s">
        <v>860</v>
      </c>
      <c r="IR1" s="181" t="s">
        <v>330</v>
      </c>
      <c r="IS1" s="181" t="s">
        <v>862</v>
      </c>
      <c r="IT1" s="181" t="s">
        <v>864</v>
      </c>
      <c r="IU1" s="181" t="s">
        <v>866</v>
      </c>
      <c r="IV1" s="190" t="s">
        <v>331</v>
      </c>
      <c r="IW1" s="181" t="s">
        <v>868</v>
      </c>
      <c r="IX1" s="181" t="s">
        <v>332</v>
      </c>
      <c r="IY1" s="181" t="s">
        <v>871</v>
      </c>
      <c r="IZ1" s="181" t="s">
        <v>873</v>
      </c>
      <c r="JA1" s="181" t="s">
        <v>875</v>
      </c>
      <c r="JB1" s="181" t="s">
        <v>877</v>
      </c>
      <c r="JC1" s="181" t="s">
        <v>879</v>
      </c>
      <c r="JD1" s="181" t="s">
        <v>881</v>
      </c>
      <c r="JE1" s="181" t="s">
        <v>333</v>
      </c>
      <c r="JF1" s="181" t="s">
        <v>884</v>
      </c>
      <c r="JG1" s="181" t="s">
        <v>886</v>
      </c>
      <c r="JH1" s="181" t="s">
        <v>888</v>
      </c>
      <c r="JI1" s="181" t="s">
        <v>890</v>
      </c>
      <c r="JJ1" s="181" t="s">
        <v>892</v>
      </c>
      <c r="JK1" s="181" t="s">
        <v>894</v>
      </c>
      <c r="JL1" s="181" t="s">
        <v>896</v>
      </c>
      <c r="JM1" s="181" t="s">
        <v>898</v>
      </c>
      <c r="JN1" s="181" t="s">
        <v>334</v>
      </c>
      <c r="JO1" s="181" t="s">
        <v>901</v>
      </c>
      <c r="JP1" s="181" t="s">
        <v>903</v>
      </c>
      <c r="JQ1" s="181" t="s">
        <v>905</v>
      </c>
      <c r="JR1" s="181" t="s">
        <v>907</v>
      </c>
      <c r="JS1" s="181" t="s">
        <v>908</v>
      </c>
      <c r="JT1" s="181" t="s">
        <v>910</v>
      </c>
      <c r="JU1" s="181" t="s">
        <v>912</v>
      </c>
      <c r="JV1" s="181" t="s">
        <v>914</v>
      </c>
      <c r="JW1" s="181" t="s">
        <v>916</v>
      </c>
      <c r="JX1" s="181" t="s">
        <v>918</v>
      </c>
      <c r="JY1" s="181" t="s">
        <v>920</v>
      </c>
      <c r="JZ1" s="181" t="s">
        <v>922</v>
      </c>
      <c r="KA1" s="181" t="s">
        <v>924</v>
      </c>
      <c r="KB1" s="181" t="s">
        <v>926</v>
      </c>
      <c r="KC1" s="181" t="s">
        <v>928</v>
      </c>
      <c r="KD1" s="181" t="s">
        <v>930</v>
      </c>
      <c r="KE1" s="181" t="s">
        <v>932</v>
      </c>
      <c r="KF1" s="181" t="s">
        <v>934</v>
      </c>
      <c r="KG1" s="181" t="s">
        <v>936</v>
      </c>
      <c r="KH1" s="181" t="s">
        <v>938</v>
      </c>
      <c r="KI1" s="181" t="s">
        <v>940</v>
      </c>
      <c r="KJ1" s="181" t="s">
        <v>942</v>
      </c>
      <c r="KK1" s="181" t="s">
        <v>944</v>
      </c>
      <c r="KL1" s="181" t="s">
        <v>946</v>
      </c>
      <c r="KM1" s="181" t="s">
        <v>948</v>
      </c>
      <c r="KN1" s="181" t="s">
        <v>950</v>
      </c>
      <c r="KO1" s="190" t="s">
        <v>335</v>
      </c>
      <c r="KP1" s="181" t="s">
        <v>952</v>
      </c>
      <c r="KQ1" s="181" t="s">
        <v>336</v>
      </c>
      <c r="KR1" s="181" t="s">
        <v>955</v>
      </c>
      <c r="KS1" s="181" t="s">
        <v>957</v>
      </c>
      <c r="KT1" s="181" t="s">
        <v>959</v>
      </c>
      <c r="KU1" s="181" t="s">
        <v>961</v>
      </c>
      <c r="KV1" s="181" t="s">
        <v>337</v>
      </c>
      <c r="KW1" s="181" t="s">
        <v>964</v>
      </c>
      <c r="KX1" s="181" t="s">
        <v>966</v>
      </c>
      <c r="KY1" s="181" t="s">
        <v>968</v>
      </c>
      <c r="KZ1" s="181" t="s">
        <v>970</v>
      </c>
      <c r="LA1" s="181" t="s">
        <v>972</v>
      </c>
      <c r="LB1" s="181" t="s">
        <v>974</v>
      </c>
      <c r="LC1" s="181" t="s">
        <v>976</v>
      </c>
      <c r="LD1" s="178" t="s">
        <v>339</v>
      </c>
      <c r="LE1" s="190" t="s">
        <v>340</v>
      </c>
      <c r="LF1" s="181" t="s">
        <v>341</v>
      </c>
      <c r="LG1" s="181" t="s">
        <v>355</v>
      </c>
      <c r="LH1" s="181" t="s">
        <v>978</v>
      </c>
      <c r="LI1" s="181" t="s">
        <v>980</v>
      </c>
      <c r="LJ1" s="181" t="s">
        <v>982</v>
      </c>
      <c r="LK1" s="181" t="s">
        <v>984</v>
      </c>
      <c r="LL1" s="181" t="s">
        <v>356</v>
      </c>
      <c r="LM1" s="181" t="s">
        <v>986</v>
      </c>
      <c r="LN1" s="181" t="s">
        <v>357</v>
      </c>
      <c r="LO1" s="181" t="s">
        <v>988</v>
      </c>
      <c r="LP1" s="181" t="s">
        <v>342</v>
      </c>
      <c r="LQ1" s="181" t="s">
        <v>990</v>
      </c>
      <c r="LR1" s="181" t="s">
        <v>358</v>
      </c>
      <c r="LS1" s="181" t="s">
        <v>992</v>
      </c>
      <c r="LT1" s="181" t="s">
        <v>994</v>
      </c>
      <c r="LU1" s="181" t="s">
        <v>359</v>
      </c>
      <c r="LV1" s="190" t="s">
        <v>343</v>
      </c>
      <c r="LW1" s="181" t="s">
        <v>344</v>
      </c>
      <c r="LX1" s="181" t="s">
        <v>996</v>
      </c>
      <c r="LY1" s="181" t="s">
        <v>998</v>
      </c>
      <c r="LZ1" s="181" t="s">
        <v>999</v>
      </c>
      <c r="MA1" s="181" t="s">
        <v>1001</v>
      </c>
      <c r="MB1" s="181" t="s">
        <v>1002</v>
      </c>
      <c r="MC1" s="181" t="s">
        <v>1004</v>
      </c>
      <c r="MD1" s="181" t="s">
        <v>1006</v>
      </c>
      <c r="ME1" s="181" t="s">
        <v>1008</v>
      </c>
      <c r="MF1" s="181" t="s">
        <v>1010</v>
      </c>
      <c r="MG1" s="181" t="s">
        <v>345</v>
      </c>
      <c r="MH1" s="181" t="s">
        <v>1013</v>
      </c>
      <c r="MI1" s="181" t="s">
        <v>1014</v>
      </c>
      <c r="MJ1" s="181" t="s">
        <v>1016</v>
      </c>
      <c r="MK1" s="181" t="s">
        <v>346</v>
      </c>
      <c r="ML1" s="181" t="s">
        <v>1019</v>
      </c>
      <c r="MM1" s="181" t="s">
        <v>1020</v>
      </c>
      <c r="MN1" s="181" t="s">
        <v>1022</v>
      </c>
      <c r="MO1" s="181" t="s">
        <v>1024</v>
      </c>
      <c r="MP1" s="181" t="s">
        <v>347</v>
      </c>
      <c r="MQ1" s="181" t="s">
        <v>1027</v>
      </c>
      <c r="MR1" s="181" t="s">
        <v>1029</v>
      </c>
      <c r="MS1" s="181" t="s">
        <v>1031</v>
      </c>
      <c r="MT1" s="181" t="s">
        <v>1033</v>
      </c>
      <c r="MU1" s="181" t="s">
        <v>348</v>
      </c>
      <c r="MV1" s="181" t="s">
        <v>1036</v>
      </c>
      <c r="MW1" s="181" t="s">
        <v>1038</v>
      </c>
      <c r="MX1" s="181" t="s">
        <v>1040</v>
      </c>
      <c r="MY1" s="181" t="s">
        <v>1042</v>
      </c>
      <c r="MZ1" s="181" t="s">
        <v>1044</v>
      </c>
      <c r="NA1" s="181" t="s">
        <v>1046</v>
      </c>
      <c r="NB1" s="181" t="s">
        <v>1048</v>
      </c>
      <c r="NC1" s="181" t="s">
        <v>1050</v>
      </c>
      <c r="ND1" s="181" t="s">
        <v>1052</v>
      </c>
      <c r="NE1" s="181" t="s">
        <v>1054</v>
      </c>
      <c r="NF1" s="181" t="s">
        <v>1056</v>
      </c>
      <c r="NG1" s="181" t="s">
        <v>1057</v>
      </c>
      <c r="NH1" s="190" t="s">
        <v>349</v>
      </c>
      <c r="NI1" s="181" t="s">
        <v>350</v>
      </c>
      <c r="NJ1" s="181" t="s">
        <v>1059</v>
      </c>
      <c r="NK1" s="181" t="s">
        <v>1061</v>
      </c>
      <c r="NL1" s="181" t="s">
        <v>1063</v>
      </c>
      <c r="NM1" s="181" t="s">
        <v>1065</v>
      </c>
      <c r="NN1" s="190" t="s">
        <v>351</v>
      </c>
      <c r="NO1" s="181" t="s">
        <v>352</v>
      </c>
      <c r="NP1" s="181" t="s">
        <v>1066</v>
      </c>
      <c r="NQ1" s="181" t="s">
        <v>353</v>
      </c>
      <c r="NR1" s="181" t="s">
        <v>1068</v>
      </c>
      <c r="NS1" s="181" t="s">
        <v>1070</v>
      </c>
      <c r="NT1" s="181" t="s">
        <v>354</v>
      </c>
      <c r="NU1" s="181" t="s">
        <v>1072</v>
      </c>
      <c r="NV1" s="178" t="s">
        <v>360</v>
      </c>
      <c r="NW1" s="190" t="s">
        <v>361</v>
      </c>
      <c r="NX1" s="181" t="s">
        <v>362</v>
      </c>
      <c r="NY1" s="181" t="s">
        <v>1075</v>
      </c>
      <c r="NZ1" s="181" t="s">
        <v>1077</v>
      </c>
      <c r="OA1" s="181" t="s">
        <v>363</v>
      </c>
      <c r="OB1" s="181" t="s">
        <v>373</v>
      </c>
      <c r="OC1" s="181" t="s">
        <v>1079</v>
      </c>
      <c r="OD1" s="181" t="s">
        <v>1081</v>
      </c>
      <c r="OE1" s="181" t="s">
        <v>1083</v>
      </c>
      <c r="OF1" s="181" t="s">
        <v>1085</v>
      </c>
      <c r="OG1" s="181" t="s">
        <v>1087</v>
      </c>
      <c r="OH1" s="181" t="s">
        <v>1089</v>
      </c>
      <c r="OI1" s="181" t="s">
        <v>1091</v>
      </c>
      <c r="OJ1" s="181" t="s">
        <v>1093</v>
      </c>
      <c r="OK1" s="181" t="s">
        <v>1095</v>
      </c>
      <c r="OL1" s="181" t="s">
        <v>1097</v>
      </c>
      <c r="OM1" s="181" t="s">
        <v>1099</v>
      </c>
      <c r="ON1" s="181" t="s">
        <v>1101</v>
      </c>
      <c r="OO1" s="181" t="s">
        <v>1103</v>
      </c>
      <c r="OP1" s="181" t="s">
        <v>1105</v>
      </c>
      <c r="OQ1" s="181" t="s">
        <v>1107</v>
      </c>
      <c r="OR1" s="181" t="s">
        <v>1109</v>
      </c>
      <c r="OS1" s="181" t="s">
        <v>1111</v>
      </c>
      <c r="OT1" s="181" t="s">
        <v>1113</v>
      </c>
      <c r="OU1" s="181" t="s">
        <v>1115</v>
      </c>
      <c r="OV1" s="181" t="s">
        <v>1117</v>
      </c>
      <c r="OW1" s="181" t="s">
        <v>1119</v>
      </c>
      <c r="OX1" s="181" t="s">
        <v>1121</v>
      </c>
      <c r="OY1" s="181" t="s">
        <v>374</v>
      </c>
      <c r="OZ1" s="181" t="s">
        <v>1124</v>
      </c>
      <c r="PA1" s="181" t="s">
        <v>1126</v>
      </c>
      <c r="PB1" s="181" t="s">
        <v>1127</v>
      </c>
      <c r="PC1" s="181" t="s">
        <v>1129</v>
      </c>
      <c r="PD1" s="181" t="s">
        <v>1131</v>
      </c>
      <c r="PE1" s="181" t="s">
        <v>1133</v>
      </c>
      <c r="PF1" s="181" t="s">
        <v>1135</v>
      </c>
      <c r="PG1" s="181" t="s">
        <v>1137</v>
      </c>
      <c r="PH1" s="181" t="s">
        <v>1139</v>
      </c>
      <c r="PI1" s="181" t="s">
        <v>1141</v>
      </c>
      <c r="PJ1" s="181" t="s">
        <v>1143</v>
      </c>
      <c r="PK1" s="181" t="s">
        <v>1145</v>
      </c>
      <c r="PL1" s="181" t="s">
        <v>1147</v>
      </c>
      <c r="PM1" s="181" t="s">
        <v>1149</v>
      </c>
      <c r="PN1" s="181" t="s">
        <v>1151</v>
      </c>
      <c r="PO1" s="181" t="s">
        <v>1153</v>
      </c>
      <c r="PP1" s="181" t="s">
        <v>1155</v>
      </c>
      <c r="PQ1" s="181" t="s">
        <v>1157</v>
      </c>
      <c r="PR1" s="181" t="s">
        <v>1159</v>
      </c>
      <c r="PS1" s="181" t="s">
        <v>1161</v>
      </c>
      <c r="PT1" s="181" t="s">
        <v>1163</v>
      </c>
      <c r="PU1" s="181" t="s">
        <v>1165</v>
      </c>
      <c r="PV1" s="181" t="s">
        <v>1167</v>
      </c>
      <c r="PW1" s="181" t="s">
        <v>1169</v>
      </c>
      <c r="PX1" s="181" t="s">
        <v>1171</v>
      </c>
      <c r="PY1" s="181" t="s">
        <v>1173</v>
      </c>
      <c r="PZ1" s="181" t="s">
        <v>364</v>
      </c>
      <c r="QA1" s="181" t="s">
        <v>1175</v>
      </c>
      <c r="QB1" s="181" t="s">
        <v>1177</v>
      </c>
      <c r="QC1" s="181" t="s">
        <v>1179</v>
      </c>
      <c r="QD1" s="181" t="s">
        <v>1181</v>
      </c>
      <c r="QE1" s="181" t="s">
        <v>1183</v>
      </c>
      <c r="QF1" s="190" t="s">
        <v>365</v>
      </c>
      <c r="QG1" s="181" t="s">
        <v>366</v>
      </c>
      <c r="QH1" s="181" t="s">
        <v>1185</v>
      </c>
      <c r="QI1" s="181" t="s">
        <v>1187</v>
      </c>
      <c r="QJ1" s="181" t="s">
        <v>1189</v>
      </c>
      <c r="QK1" s="181" t="s">
        <v>1191</v>
      </c>
      <c r="QL1" s="181" t="s">
        <v>1193</v>
      </c>
      <c r="QM1" s="181" t="s">
        <v>1195</v>
      </c>
      <c r="QN1" s="190" t="s">
        <v>367</v>
      </c>
      <c r="QO1" s="181" t="s">
        <v>1197</v>
      </c>
      <c r="QP1" s="181" t="s">
        <v>368</v>
      </c>
      <c r="QQ1" s="181" t="s">
        <v>375</v>
      </c>
      <c r="QR1" s="181" t="s">
        <v>1199</v>
      </c>
      <c r="QS1" s="181" t="s">
        <v>1201</v>
      </c>
      <c r="QT1" s="181" t="s">
        <v>1203</v>
      </c>
      <c r="QU1" s="181" t="s">
        <v>1205</v>
      </c>
      <c r="QV1" s="181" t="s">
        <v>1207</v>
      </c>
      <c r="QW1" s="181" t="s">
        <v>1209</v>
      </c>
      <c r="QX1" s="181" t="s">
        <v>1211</v>
      </c>
      <c r="QY1" s="181" t="s">
        <v>1213</v>
      </c>
      <c r="QZ1" s="181" t="s">
        <v>1215</v>
      </c>
      <c r="RA1" s="181" t="s">
        <v>1217</v>
      </c>
      <c r="RB1" s="181" t="s">
        <v>1219</v>
      </c>
      <c r="RC1" s="181" t="s">
        <v>1221</v>
      </c>
      <c r="RD1" s="181" t="s">
        <v>1223</v>
      </c>
      <c r="RE1" s="181" t="s">
        <v>1225</v>
      </c>
      <c r="RF1" s="190" t="s">
        <v>369</v>
      </c>
      <c r="RG1" s="181" t="s">
        <v>370</v>
      </c>
      <c r="RH1" s="181" t="s">
        <v>1227</v>
      </c>
      <c r="RI1" s="181" t="s">
        <v>1229</v>
      </c>
      <c r="RJ1" s="190" t="s">
        <v>371</v>
      </c>
      <c r="RK1" s="181" t="s">
        <v>372</v>
      </c>
      <c r="RL1" s="181" t="s">
        <v>1231</v>
      </c>
      <c r="RM1" s="181" t="s">
        <v>1232</v>
      </c>
      <c r="RN1" s="181" t="s">
        <v>1233</v>
      </c>
      <c r="RO1" s="181" t="s">
        <v>1234</v>
      </c>
      <c r="RP1" s="181" t="s">
        <v>1236</v>
      </c>
      <c r="RQ1" s="181" t="s">
        <v>1237</v>
      </c>
      <c r="RR1" s="181" t="s">
        <v>1239</v>
      </c>
      <c r="RS1" s="181" t="s">
        <v>1240</v>
      </c>
      <c r="RT1" s="178" t="s">
        <v>376</v>
      </c>
      <c r="RU1" s="190" t="s">
        <v>377</v>
      </c>
      <c r="RV1" s="181" t="s">
        <v>378</v>
      </c>
      <c r="RW1" s="181" t="s">
        <v>1242</v>
      </c>
      <c r="RX1" s="181" t="s">
        <v>1244</v>
      </c>
      <c r="RY1" s="181" t="s">
        <v>379</v>
      </c>
      <c r="RZ1" s="181" t="s">
        <v>1246</v>
      </c>
      <c r="SA1" s="181" t="s">
        <v>1248</v>
      </c>
      <c r="SB1" s="181" t="s">
        <v>1250</v>
      </c>
      <c r="SC1" s="181" t="s">
        <v>1252</v>
      </c>
      <c r="SD1" s="190" t="s">
        <v>380</v>
      </c>
      <c r="SE1" s="181" t="s">
        <v>381</v>
      </c>
      <c r="SF1" s="181" t="s">
        <v>1254</v>
      </c>
      <c r="SG1" s="181" t="s">
        <v>1256</v>
      </c>
      <c r="SH1" s="181" t="s">
        <v>1258</v>
      </c>
      <c r="SI1" s="181" t="s">
        <v>1260</v>
      </c>
      <c r="SJ1" s="181" t="s">
        <v>1262</v>
      </c>
      <c r="SK1" s="181" t="s">
        <v>1264</v>
      </c>
      <c r="SL1" s="181" t="s">
        <v>1266</v>
      </c>
      <c r="SM1" s="181" t="s">
        <v>1268</v>
      </c>
      <c r="SN1" s="181" t="s">
        <v>1270</v>
      </c>
      <c r="SO1" s="181" t="s">
        <v>1272</v>
      </c>
      <c r="SP1" s="181" t="s">
        <v>1274</v>
      </c>
      <c r="SQ1" s="181" t="s">
        <v>1276</v>
      </c>
      <c r="SR1" s="181" t="s">
        <v>1278</v>
      </c>
      <c r="SS1" s="181" t="s">
        <v>1280</v>
      </c>
      <c r="ST1" s="181" t="s">
        <v>1282</v>
      </c>
      <c r="SU1" s="178" t="s">
        <v>382</v>
      </c>
      <c r="SV1" s="190" t="s">
        <v>383</v>
      </c>
      <c r="SW1" s="181" t="s">
        <v>384</v>
      </c>
      <c r="SX1" s="181" t="s">
        <v>1284</v>
      </c>
      <c r="SY1" s="181" t="s">
        <v>1286</v>
      </c>
      <c r="SZ1" s="181" t="s">
        <v>1288</v>
      </c>
      <c r="TA1" s="181" t="s">
        <v>1290</v>
      </c>
      <c r="TB1" s="181" t="s">
        <v>1292</v>
      </c>
      <c r="TC1" s="181" t="s">
        <v>385</v>
      </c>
      <c r="TD1" s="181" t="s">
        <v>1294</v>
      </c>
      <c r="TE1" s="181" t="s">
        <v>1296</v>
      </c>
      <c r="TF1" s="181" t="s">
        <v>1298</v>
      </c>
      <c r="TG1" s="181" t="s">
        <v>1300</v>
      </c>
      <c r="TH1" s="181" t="s">
        <v>1302</v>
      </c>
      <c r="TI1" s="181" t="s">
        <v>1304</v>
      </c>
      <c r="TJ1" s="190" t="s">
        <v>386</v>
      </c>
      <c r="TK1" s="181" t="s">
        <v>387</v>
      </c>
      <c r="TL1" s="181" t="s">
        <v>388</v>
      </c>
      <c r="TM1" s="181" t="s">
        <v>1306</v>
      </c>
      <c r="TN1" s="181" t="s">
        <v>1308</v>
      </c>
      <c r="TO1" s="181" t="s">
        <v>1309</v>
      </c>
      <c r="TP1" s="181" t="s">
        <v>1311</v>
      </c>
      <c r="TQ1" s="181" t="s">
        <v>1313</v>
      </c>
      <c r="TR1" s="181" t="s">
        <v>1315</v>
      </c>
      <c r="TS1" s="181" t="s">
        <v>1317</v>
      </c>
      <c r="TT1" s="181" t="s">
        <v>1319</v>
      </c>
      <c r="TU1" s="181" t="s">
        <v>1321</v>
      </c>
      <c r="TV1" s="181" t="s">
        <v>1323</v>
      </c>
      <c r="TW1" s="181" t="s">
        <v>1325</v>
      </c>
      <c r="TX1" s="181" t="s">
        <v>1327</v>
      </c>
      <c r="TY1" s="181" t="s">
        <v>1329</v>
      </c>
      <c r="TZ1" s="181" t="s">
        <v>1331</v>
      </c>
      <c r="UA1" s="181" t="s">
        <v>1333</v>
      </c>
      <c r="UB1" s="181" t="s">
        <v>1335</v>
      </c>
      <c r="UC1" s="178" t="s">
        <v>1337</v>
      </c>
      <c r="UD1" s="181" t="s">
        <v>1339</v>
      </c>
      <c r="UE1" s="181" t="s">
        <v>1341</v>
      </c>
      <c r="UF1" s="181" t="s">
        <v>1343</v>
      </c>
      <c r="UG1" s="181" t="s">
        <v>1345</v>
      </c>
      <c r="UH1" s="181" t="s">
        <v>1347</v>
      </c>
      <c r="UI1" s="184"/>
    </row>
    <row r="2" spans="1:555" s="121" customFormat="1" hidden="1">
      <c r="A2" s="121" t="s">
        <v>1378</v>
      </c>
      <c r="B2" s="121" t="s">
        <v>1380</v>
      </c>
      <c r="C2" s="121" t="s">
        <v>483</v>
      </c>
      <c r="D2" s="121" t="s">
        <v>1379</v>
      </c>
      <c r="E2" s="121" t="s">
        <v>1381</v>
      </c>
      <c r="F2" s="121" t="s">
        <v>484</v>
      </c>
      <c r="G2" s="159" t="s">
        <v>1382</v>
      </c>
      <c r="H2" s="121" t="s">
        <v>1383</v>
      </c>
      <c r="I2" s="121" t="s">
        <v>1384</v>
      </c>
      <c r="J2" s="121" t="s">
        <v>1481</v>
      </c>
      <c r="K2" s="121" t="s">
        <v>1385</v>
      </c>
      <c r="L2" s="121" t="s">
        <v>1386</v>
      </c>
      <c r="M2" s="121" t="s">
        <v>1387</v>
      </c>
      <c r="N2" s="121" t="s">
        <v>1388</v>
      </c>
      <c r="O2" s="121" t="s">
        <v>1389</v>
      </c>
      <c r="R2" s="121" t="s">
        <v>137</v>
      </c>
      <c r="S2" s="121" t="s">
        <v>1469</v>
      </c>
      <c r="U2" s="121" t="s">
        <v>404</v>
      </c>
      <c r="V2" s="121" t="s">
        <v>422</v>
      </c>
      <c r="W2" s="121" t="s">
        <v>405</v>
      </c>
      <c r="X2" s="121" t="s">
        <v>406</v>
      </c>
      <c r="Y2" s="121" t="s">
        <v>407</v>
      </c>
      <c r="Z2" s="121" t="s">
        <v>408</v>
      </c>
      <c r="AA2" s="121" t="s">
        <v>409</v>
      </c>
      <c r="AB2" s="121" t="s">
        <v>410</v>
      </c>
      <c r="AC2" s="121" t="s">
        <v>411</v>
      </c>
      <c r="AD2" s="121" t="s">
        <v>412</v>
      </c>
      <c r="AE2" s="121" t="s">
        <v>413</v>
      </c>
      <c r="AF2" s="121" t="s">
        <v>414</v>
      </c>
      <c r="AH2" s="121" t="s">
        <v>432</v>
      </c>
      <c r="AI2" s="121" t="s">
        <v>433</v>
      </c>
      <c r="AJ2" s="121" t="s">
        <v>434</v>
      </c>
      <c r="AK2" s="121" t="s">
        <v>435</v>
      </c>
      <c r="AL2" s="121" t="s">
        <v>436</v>
      </c>
      <c r="AM2" s="121" t="s">
        <v>439</v>
      </c>
      <c r="AN2" s="121" t="s">
        <v>437</v>
      </c>
      <c r="AO2" s="121" t="s">
        <v>438</v>
      </c>
      <c r="AP2" s="121" t="s">
        <v>440</v>
      </c>
      <c r="AQ2" s="121" t="s">
        <v>441</v>
      </c>
      <c r="AR2" s="121" t="s">
        <v>442</v>
      </c>
      <c r="AS2" s="121" t="s">
        <v>443</v>
      </c>
      <c r="AT2" s="121" t="s">
        <v>444</v>
      </c>
      <c r="AU2" s="121" t="s">
        <v>445</v>
      </c>
      <c r="AV2" s="121" t="s">
        <v>446</v>
      </c>
      <c r="AW2" s="121" t="s">
        <v>447</v>
      </c>
      <c r="AX2" s="121" t="s">
        <v>448</v>
      </c>
      <c r="AY2" s="121" t="s">
        <v>449</v>
      </c>
      <c r="AZ2" s="121" t="s">
        <v>450</v>
      </c>
      <c r="BA2" s="121" t="s">
        <v>451</v>
      </c>
      <c r="BB2" s="121" t="s">
        <v>452</v>
      </c>
      <c r="BC2" s="121" t="s">
        <v>453</v>
      </c>
      <c r="BD2" s="121" t="s">
        <v>454</v>
      </c>
      <c r="BE2" s="121" t="s">
        <v>455</v>
      </c>
      <c r="BF2" s="121" t="s">
        <v>456</v>
      </c>
      <c r="BG2" s="121" t="s">
        <v>457</v>
      </c>
      <c r="BH2" s="121" t="s">
        <v>458</v>
      </c>
      <c r="BI2" s="121" t="s">
        <v>459</v>
      </c>
      <c r="BJ2" s="121" t="s">
        <v>460</v>
      </c>
      <c r="BK2" s="121" t="s">
        <v>461</v>
      </c>
      <c r="BL2" s="121" t="s">
        <v>462</v>
      </c>
      <c r="BM2" s="121" t="s">
        <v>463</v>
      </c>
      <c r="BN2" s="121" t="s">
        <v>464</v>
      </c>
      <c r="BO2" s="121" t="s">
        <v>465</v>
      </c>
      <c r="BP2" s="121" t="s">
        <v>466</v>
      </c>
      <c r="BQ2" s="121" t="s">
        <v>467</v>
      </c>
      <c r="BR2" s="121" t="s">
        <v>468</v>
      </c>
      <c r="BS2" s="121" t="s">
        <v>469</v>
      </c>
      <c r="BT2" s="121" t="s">
        <v>470</v>
      </c>
      <c r="BU2" s="121" t="s">
        <v>471</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397</v>
      </c>
      <c r="D5" s="198">
        <f>SUMIF(C:C,$C$10,D:D)</f>
        <v>0</v>
      </c>
    </row>
    <row r="6" spans="1:555">
      <c r="C6" s="106"/>
      <c r="D6" s="106"/>
      <c r="E6" s="106"/>
      <c r="F6" s="106"/>
      <c r="G6" s="76"/>
      <c r="H6" s="106"/>
      <c r="I6" s="106"/>
    </row>
    <row r="7" spans="1:555">
      <c r="C7" s="106"/>
      <c r="D7" s="106"/>
      <c r="E7" s="106"/>
      <c r="F7" s="106"/>
      <c r="G7" s="76"/>
      <c r="H7" s="106"/>
      <c r="I7" s="106"/>
    </row>
    <row r="8" spans="1:555">
      <c r="C8" s="106"/>
      <c r="D8" s="106"/>
      <c r="E8" s="106"/>
      <c r="F8" s="106"/>
      <c r="G8" s="76"/>
      <c r="H8" s="106"/>
      <c r="I8" s="106"/>
    </row>
    <row r="9" spans="1:555" ht="15.75" thickBot="1">
      <c r="C9" s="106"/>
      <c r="D9" s="106"/>
      <c r="E9" s="106"/>
      <c r="F9" s="106"/>
      <c r="G9" s="76"/>
      <c r="H9" s="106"/>
      <c r="I9" s="106"/>
      <c r="K9" s="176"/>
    </row>
    <row r="10" spans="1:555" ht="15.75" thickBot="1">
      <c r="C10" s="156" t="s">
        <v>53</v>
      </c>
      <c r="D10" s="107">
        <f>SUM(F17:F51)</f>
        <v>0</v>
      </c>
      <c r="F10" s="70"/>
      <c r="G10" s="77"/>
      <c r="H10" s="70"/>
      <c r="I10" s="70"/>
    </row>
    <row r="11" spans="1:555">
      <c r="B11" s="93"/>
      <c r="C11" s="70"/>
      <c r="D11" s="31"/>
      <c r="E11" s="93"/>
      <c r="F11" s="93"/>
      <c r="G11" s="93"/>
      <c r="H11" s="74"/>
      <c r="I11" s="74"/>
      <c r="J11" s="74"/>
      <c r="K11" s="111"/>
    </row>
    <row r="12" spans="1:555">
      <c r="B12" s="93"/>
      <c r="C12" s="70"/>
      <c r="D12" s="31"/>
      <c r="E12" s="93"/>
      <c r="F12" s="93"/>
      <c r="G12" s="93"/>
      <c r="H12" s="74"/>
      <c r="I12" s="74"/>
      <c r="J12" s="74"/>
      <c r="K12" s="111"/>
    </row>
    <row r="13" spans="1:555" ht="15.75">
      <c r="B13" s="93"/>
      <c r="C13" s="205" t="s">
        <v>401</v>
      </c>
      <c r="D13" s="206"/>
      <c r="E13" s="93"/>
      <c r="F13" s="93"/>
      <c r="G13" s="93"/>
      <c r="H13" s="74"/>
      <c r="I13" s="74"/>
      <c r="J13" s="74"/>
      <c r="K13" s="111"/>
    </row>
    <row r="14" spans="1:555" ht="18.75">
      <c r="B14" s="93"/>
      <c r="C14" s="212" t="e">
        <f>IFERROR(VLOOKUP(D13,'1Desarrollo e Innov. Curricular'!$E:$F,2,FALSE),IFERROR(VLOOKUP(D13,'2 Investigación Científica'!$E:$F,2,FALSE),IFERROR(VLOOKUP(D13,'3Vinculación Univ. Sociedad'!$E:$F,2,FALSE),IFERROR(VLOOKUP(D13,'4Docencia y Profesorado Univers'!$E:$F,2,FALSE),IFERROR(VLOOKUP(D13,'5Estudiantes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y Procesos...'!$E:$F,2,FALSE),IFERROR(VLOOKUP(D13,'12Gestión del Talento Humano'!$E:$F,2,FALSE),IFERROR(VLOOKUP(D13,'14Internacionalización de la ES'!$E:$F,2,FALSE),IFERROR(VLOOKUP(D13,'10Posgrado'!$E:$F,2,FALSE),IFERROR(VLOOKUP(D13,'9Cultura de Innovación Insti...'!$E:$F,2,FALSE),VLOOKUP(D13,'7Lo Esencial de la Reforma Univ'!$E:$F,2,0)))))))))))))))</f>
        <v>#N/A</v>
      </c>
      <c r="D14" s="31"/>
      <c r="E14" s="93"/>
      <c r="F14" s="93"/>
      <c r="G14" s="93"/>
      <c r="H14" s="74"/>
      <c r="I14" s="74"/>
      <c r="J14" s="74"/>
      <c r="K14" s="111"/>
    </row>
    <row r="15" spans="1:555" ht="15.75" thickBot="1">
      <c r="F15" s="93"/>
      <c r="G15" s="74"/>
      <c r="H15" s="74"/>
      <c r="I15" s="74"/>
    </row>
    <row r="16" spans="1:555" ht="30.75" thickBot="1">
      <c r="C16" s="128" t="s">
        <v>44</v>
      </c>
      <c r="D16" s="133" t="s">
        <v>55</v>
      </c>
      <c r="E16" s="135" t="s">
        <v>57</v>
      </c>
      <c r="F16" s="134" t="s">
        <v>27</v>
      </c>
      <c r="G16" s="132" t="s">
        <v>139</v>
      </c>
      <c r="H16" s="135" t="s">
        <v>46</v>
      </c>
      <c r="I16" s="132" t="s">
        <v>140</v>
      </c>
      <c r="J16" s="132" t="s">
        <v>420</v>
      </c>
      <c r="K16" s="132" t="s">
        <v>421</v>
      </c>
      <c r="L16" s="132" t="s">
        <v>477</v>
      </c>
    </row>
    <row r="17" spans="3:12">
      <c r="C17" s="140"/>
      <c r="D17" s="157"/>
      <c r="E17" s="114"/>
      <c r="F17" s="97">
        <f t="shared" ref="F17:F51" si="0">D17*E17</f>
        <v>0</v>
      </c>
      <c r="G17" s="160" t="s">
        <v>137</v>
      </c>
      <c r="H17" s="141" t="s">
        <v>1079</v>
      </c>
      <c r="I17" s="129" t="str">
        <f>VLOOKUP(H17,Presupuesto!$B$11:$C$565,2,0)</f>
        <v>BECAS</v>
      </c>
      <c r="J17" s="222" t="s">
        <v>1481</v>
      </c>
      <c r="K17" s="98" t="s">
        <v>404</v>
      </c>
      <c r="L17" s="98"/>
    </row>
    <row r="18" spans="3:12">
      <c r="C18" s="140"/>
      <c r="D18" s="157"/>
      <c r="E18" s="122"/>
      <c r="F18" s="97">
        <f t="shared" si="0"/>
        <v>0</v>
      </c>
      <c r="G18" s="160"/>
      <c r="H18" s="141" t="s">
        <v>1081</v>
      </c>
      <c r="I18" s="129" t="str">
        <f>VLOOKUP(H18,Presupuesto!$B$11:$C$565,2,0)</f>
        <v>BECAS ESTUDIANTES DE PREGRADO (PLAN REFORMA)</v>
      </c>
      <c r="J18" s="98" t="str">
        <f>$J$17</f>
        <v>Posgrado</v>
      </c>
      <c r="K18" s="98" t="s">
        <v>422</v>
      </c>
      <c r="L18" s="98"/>
    </row>
    <row r="19" spans="3:12">
      <c r="C19" s="140"/>
      <c r="D19" s="157"/>
      <c r="E19" s="122"/>
      <c r="F19" s="97">
        <f t="shared" si="0"/>
        <v>0</v>
      </c>
      <c r="G19" s="160"/>
      <c r="H19" s="141" t="s">
        <v>1083</v>
      </c>
      <c r="I19" s="129" t="str">
        <f>VLOOKUP(H19,Presupuesto!$B$11:$C$565,2,0)</f>
        <v>BECAS CONVENIO MINISTERIO SALUD -IHSS-UNAH</v>
      </c>
      <c r="J19" s="98" t="str">
        <f t="shared" ref="J19:J50" si="1">$J$17</f>
        <v>Posgrado</v>
      </c>
      <c r="K19" s="98" t="s">
        <v>422</v>
      </c>
      <c r="L19" s="98"/>
    </row>
    <row r="20" spans="3:12">
      <c r="C20" s="140"/>
      <c r="D20" s="157"/>
      <c r="E20" s="122"/>
      <c r="F20" s="97">
        <f t="shared" si="0"/>
        <v>0</v>
      </c>
      <c r="G20" s="160"/>
      <c r="H20" s="141" t="s">
        <v>1085</v>
      </c>
      <c r="I20" s="129" t="str">
        <f>VLOOKUP(H20,Presupuesto!$B$11:$C$565,2,0)</f>
        <v>BECAS DE ACTUALIZACION Y CAPACITACION DOCENTE</v>
      </c>
      <c r="J20" s="98" t="str">
        <f t="shared" si="1"/>
        <v>Posgrado</v>
      </c>
      <c r="K20" s="98" t="s">
        <v>422</v>
      </c>
      <c r="L20" s="98"/>
    </row>
    <row r="21" spans="3:12">
      <c r="C21" s="140"/>
      <c r="D21" s="157"/>
      <c r="E21" s="122"/>
      <c r="F21" s="97">
        <f t="shared" si="0"/>
        <v>0</v>
      </c>
      <c r="G21" s="160"/>
      <c r="H21" s="141" t="s">
        <v>1087</v>
      </c>
      <c r="I21" s="129" t="str">
        <f>VLOOKUP(H21,Presupuesto!$B$11:$C$565,2,0)</f>
        <v>BECAS EXCELENCIA ACADEMICA</v>
      </c>
      <c r="J21" s="98" t="str">
        <f t="shared" si="1"/>
        <v>Posgrado</v>
      </c>
      <c r="K21" s="98" t="s">
        <v>422</v>
      </c>
      <c r="L21" s="98"/>
    </row>
    <row r="22" spans="3:12">
      <c r="C22" s="140"/>
      <c r="D22" s="157"/>
      <c r="E22" s="122"/>
      <c r="F22" s="97">
        <f t="shared" si="0"/>
        <v>0</v>
      </c>
      <c r="G22" s="160"/>
      <c r="H22" s="141" t="s">
        <v>1089</v>
      </c>
      <c r="I22" s="129" t="str">
        <f>VLOOKUP(H22,Presupuesto!$B$11:$C$565,2,0)</f>
        <v>BECAS PARA HIJOS DE LOS TRABAJADORES</v>
      </c>
      <c r="J22" s="98" t="str">
        <f t="shared" si="1"/>
        <v>Posgrado</v>
      </c>
      <c r="K22" s="98" t="s">
        <v>411</v>
      </c>
      <c r="L22" s="98"/>
    </row>
    <row r="23" spans="3:12">
      <c r="C23" s="140"/>
      <c r="D23" s="157"/>
      <c r="E23" s="122"/>
      <c r="F23" s="97">
        <f t="shared" si="0"/>
        <v>0</v>
      </c>
      <c r="G23" s="160"/>
      <c r="H23" s="141" t="s">
        <v>1091</v>
      </c>
      <c r="I23" s="129" t="str">
        <f>VLOOKUP(H23,Presupuesto!$B$11:$C$565,2,0)</f>
        <v>BECAS POST GRADO ECONOMIA</v>
      </c>
      <c r="J23" s="98" t="str">
        <f t="shared" si="1"/>
        <v>Posgrado</v>
      </c>
      <c r="K23" s="98" t="s">
        <v>422</v>
      </c>
      <c r="L23" s="98"/>
    </row>
    <row r="24" spans="3:12">
      <c r="C24" s="140"/>
      <c r="D24" s="157"/>
      <c r="E24" s="122"/>
      <c r="F24" s="97">
        <f t="shared" si="0"/>
        <v>0</v>
      </c>
      <c r="G24" s="160"/>
      <c r="H24" s="141" t="s">
        <v>1093</v>
      </c>
      <c r="I24" s="129" t="str">
        <f>VLOOKUP(H24,Presupuesto!$B$11:$C$565,2,0)</f>
        <v>BECAS POST-GRADO DE TRABAJO SOCIAL</v>
      </c>
      <c r="J24" s="98" t="str">
        <f t="shared" si="1"/>
        <v>Posgrado</v>
      </c>
      <c r="K24" s="98" t="s">
        <v>422</v>
      </c>
      <c r="L24" s="98"/>
    </row>
    <row r="25" spans="3:12">
      <c r="C25" s="140"/>
      <c r="D25" s="157"/>
      <c r="E25" s="122"/>
      <c r="F25" s="97">
        <f t="shared" si="0"/>
        <v>0</v>
      </c>
      <c r="G25" s="160"/>
      <c r="H25" s="141" t="s">
        <v>1095</v>
      </c>
      <c r="I25" s="129" t="str">
        <f>VLOOKUP(H25,Presupuesto!$B$11:$C$565,2,0)</f>
        <v>BECAS PROFESIONALIZANTES DOCENTE (PLAN DE REFORMA)</v>
      </c>
      <c r="J25" s="98" t="str">
        <f t="shared" si="1"/>
        <v>Posgrado</v>
      </c>
      <c r="K25" s="98" t="s">
        <v>422</v>
      </c>
      <c r="L25" s="98"/>
    </row>
    <row r="26" spans="3:12">
      <c r="C26" s="140"/>
      <c r="D26" s="157"/>
      <c r="E26" s="122"/>
      <c r="F26" s="97">
        <f t="shared" si="0"/>
        <v>0</v>
      </c>
      <c r="G26" s="160"/>
      <c r="H26" s="141" t="s">
        <v>1097</v>
      </c>
      <c r="I26" s="129" t="str">
        <f>VLOOKUP(H26,Presupuesto!$B$11:$C$565,2,0)</f>
        <v>PRESTAMOS A ESTUDIANTES</v>
      </c>
      <c r="J26" s="98" t="str">
        <f t="shared" si="1"/>
        <v>Posgrado</v>
      </c>
      <c r="K26" s="98" t="s">
        <v>422</v>
      </c>
      <c r="L26" s="98"/>
    </row>
    <row r="27" spans="3:12">
      <c r="C27" s="140"/>
      <c r="D27" s="157"/>
      <c r="E27" s="122"/>
      <c r="F27" s="97">
        <f t="shared" si="0"/>
        <v>0</v>
      </c>
      <c r="G27" s="160"/>
      <c r="H27" s="141" t="s">
        <v>1099</v>
      </c>
      <c r="I27" s="129" t="str">
        <f>VLOOKUP(H27,Presupuesto!$B$11:$C$565,2,0)</f>
        <v>BECAS TALLERES EMPLEADOS A ESTUDIANTES</v>
      </c>
      <c r="J27" s="98" t="str">
        <f t="shared" si="1"/>
        <v>Posgrado</v>
      </c>
      <c r="K27" s="98" t="s">
        <v>422</v>
      </c>
      <c r="L27" s="98"/>
    </row>
    <row r="28" spans="3:12">
      <c r="C28" s="140"/>
      <c r="D28" s="157"/>
      <c r="E28" s="122"/>
      <c r="F28" s="97">
        <f t="shared" si="0"/>
        <v>0</v>
      </c>
      <c r="G28" s="160"/>
      <c r="H28" s="141" t="s">
        <v>1101</v>
      </c>
      <c r="I28" s="129" t="str">
        <f>VLOOKUP(H28,Presupuesto!$B$11:$C$565,2,0)</f>
        <v>BECAS EXTERNAS DE INVESTIGACION</v>
      </c>
      <c r="J28" s="98" t="str">
        <f t="shared" si="1"/>
        <v>Posgrado</v>
      </c>
      <c r="K28" s="98" t="s">
        <v>422</v>
      </c>
      <c r="L28" s="98"/>
    </row>
    <row r="29" spans="3:12">
      <c r="C29" s="140"/>
      <c r="D29" s="157"/>
      <c r="E29" s="122"/>
      <c r="F29" s="97">
        <f t="shared" si="0"/>
        <v>0</v>
      </c>
      <c r="G29" s="160"/>
      <c r="H29" s="141" t="s">
        <v>1103</v>
      </c>
      <c r="I29" s="129" t="str">
        <f>VLOOKUP(H29,Presupuesto!$B$11:$C$565,2,0)</f>
        <v>BECAS SUSTANTIVAS DE INVESTIGACIÓN</v>
      </c>
      <c r="J29" s="98" t="str">
        <f t="shared" si="1"/>
        <v>Posgrado</v>
      </c>
      <c r="K29" s="98" t="s">
        <v>422</v>
      </c>
      <c r="L29" s="98"/>
    </row>
    <row r="30" spans="3:12">
      <c r="C30" s="140"/>
      <c r="D30" s="157"/>
      <c r="E30" s="122"/>
      <c r="F30" s="97">
        <f t="shared" si="0"/>
        <v>0</v>
      </c>
      <c r="G30" s="160"/>
      <c r="H30" s="141" t="s">
        <v>1105</v>
      </c>
      <c r="I30" s="129" t="str">
        <f>VLOOKUP(H30,Presupuesto!$B$11:$C$565,2,0)</f>
        <v>BECAS DE INVEST, PARA ESTUD. DE PREGRADO</v>
      </c>
      <c r="J30" s="98" t="str">
        <f t="shared" si="1"/>
        <v>Posgrado</v>
      </c>
      <c r="K30" s="98" t="s">
        <v>422</v>
      </c>
      <c r="L30" s="98"/>
    </row>
    <row r="31" spans="3:12">
      <c r="C31" s="140"/>
      <c r="D31" s="157"/>
      <c r="E31" s="122"/>
      <c r="F31" s="97">
        <f t="shared" si="0"/>
        <v>0</v>
      </c>
      <c r="G31" s="160"/>
      <c r="H31" s="141" t="s">
        <v>1107</v>
      </c>
      <c r="I31" s="129" t="str">
        <f>VLOOKUP(H31,Presupuesto!$B$11:$C$565,2,0)</f>
        <v>BECAS DE INVEST. PARA DOC.DE POST-GRADO</v>
      </c>
      <c r="J31" s="98" t="str">
        <f t="shared" si="1"/>
        <v>Posgrado</v>
      </c>
      <c r="K31" s="98" t="s">
        <v>422</v>
      </c>
      <c r="L31" s="98"/>
    </row>
    <row r="32" spans="3:12">
      <c r="C32" s="140"/>
      <c r="D32" s="157"/>
      <c r="E32" s="122"/>
      <c r="F32" s="97">
        <f t="shared" si="0"/>
        <v>0</v>
      </c>
      <c r="G32" s="160"/>
      <c r="H32" s="141" t="s">
        <v>1109</v>
      </c>
      <c r="I32" s="129" t="str">
        <f>VLOOKUP(H32,Presupuesto!$B$11:$C$565,2,0)</f>
        <v>BECAS BÁSICAS DE INVESTIGACIÓN</v>
      </c>
      <c r="J32" s="98" t="str">
        <f t="shared" si="1"/>
        <v>Posgrado</v>
      </c>
      <c r="K32" s="98" t="s">
        <v>422</v>
      </c>
      <c r="L32" s="98"/>
    </row>
    <row r="33" spans="3:12">
      <c r="C33" s="140"/>
      <c r="D33" s="157"/>
      <c r="E33" s="122"/>
      <c r="F33" s="97">
        <f t="shared" si="0"/>
        <v>0</v>
      </c>
      <c r="G33" s="160"/>
      <c r="H33" s="141" t="s">
        <v>1111</v>
      </c>
      <c r="I33" s="129" t="str">
        <f>VLOOKUP(H33,Presupuesto!$B$11:$C$565,2,0)</f>
        <v>BECAS RELEVO GENERACIONAL</v>
      </c>
      <c r="J33" s="98" t="str">
        <f t="shared" si="1"/>
        <v>Posgrado</v>
      </c>
      <c r="K33" s="98" t="s">
        <v>422</v>
      </c>
      <c r="L33" s="98"/>
    </row>
    <row r="34" spans="3:12">
      <c r="C34" s="140"/>
      <c r="D34" s="157"/>
      <c r="E34" s="122"/>
      <c r="F34" s="97">
        <f t="shared" si="0"/>
        <v>0</v>
      </c>
      <c r="G34" s="160"/>
      <c r="H34" s="141" t="s">
        <v>1113</v>
      </c>
      <c r="I34" s="129" t="str">
        <f>VLOOKUP(H34,Presupuesto!$B$11:$C$565,2,0)</f>
        <v>BECAS DE EQUIDAD</v>
      </c>
      <c r="J34" s="98" t="str">
        <f t="shared" si="1"/>
        <v>Posgrado</v>
      </c>
      <c r="K34" s="98" t="s">
        <v>422</v>
      </c>
      <c r="L34" s="98"/>
    </row>
    <row r="35" spans="3:12">
      <c r="C35" s="140"/>
      <c r="D35" s="157"/>
      <c r="E35" s="122"/>
      <c r="F35" s="97">
        <f t="shared" si="0"/>
        <v>0</v>
      </c>
      <c r="G35" s="160"/>
      <c r="H35" s="141" t="s">
        <v>1115</v>
      </c>
      <c r="I35" s="129" t="str">
        <f>VLOOKUP(H35,Presupuesto!$B$11:$C$565,2,0)</f>
        <v>PREMIOS AL INVESTIGADOR</v>
      </c>
      <c r="J35" s="98" t="str">
        <f t="shared" si="1"/>
        <v>Posgrado</v>
      </c>
      <c r="K35" s="98" t="s">
        <v>422</v>
      </c>
      <c r="L35" s="98"/>
    </row>
    <row r="36" spans="3:12">
      <c r="C36" s="140"/>
      <c r="D36" s="157"/>
      <c r="E36" s="122"/>
      <c r="F36" s="97">
        <f t="shared" si="0"/>
        <v>0</v>
      </c>
      <c r="G36" s="160"/>
      <c r="H36" s="141" t="s">
        <v>1117</v>
      </c>
      <c r="I36" s="129" t="str">
        <f>VLOOKUP(H36,Presupuesto!$B$11:$C$565,2,0)</f>
        <v>BECAS DE INV. PARA ESTUDIANTES DE POSTGRADO</v>
      </c>
      <c r="J36" s="98" t="str">
        <f t="shared" si="1"/>
        <v>Posgrado</v>
      </c>
      <c r="K36" s="98" t="s">
        <v>422</v>
      </c>
      <c r="L36" s="98"/>
    </row>
    <row r="37" spans="3:12">
      <c r="C37" s="140"/>
      <c r="D37" s="157"/>
      <c r="E37" s="122"/>
      <c r="F37" s="97">
        <f t="shared" si="0"/>
        <v>0</v>
      </c>
      <c r="G37" s="160"/>
      <c r="H37" s="141" t="s">
        <v>1119</v>
      </c>
      <c r="I37" s="129" t="str">
        <f>VLOOKUP(H37,Presupuesto!$B$11:$C$565,2,0)</f>
        <v>Becas Especiales de Investigación</v>
      </c>
      <c r="J37" s="98" t="str">
        <f t="shared" si="1"/>
        <v>Posgrado</v>
      </c>
      <c r="K37" s="98" t="s">
        <v>422</v>
      </c>
      <c r="L37" s="98"/>
    </row>
    <row r="38" spans="3:12">
      <c r="C38" s="140"/>
      <c r="D38" s="157"/>
      <c r="E38" s="122"/>
      <c r="F38" s="97">
        <f t="shared" si="0"/>
        <v>0</v>
      </c>
      <c r="G38" s="160"/>
      <c r="H38" s="141"/>
      <c r="I38" s="129" t="e">
        <f>VLOOKUP(H38,Presupuesto!$B$11:$C$565,2,0)</f>
        <v>#N/A</v>
      </c>
      <c r="J38" s="98" t="str">
        <f t="shared" si="1"/>
        <v>Posgrado</v>
      </c>
      <c r="K38" s="98" t="s">
        <v>422</v>
      </c>
      <c r="L38" s="98"/>
    </row>
    <row r="39" spans="3:12">
      <c r="C39" s="142"/>
      <c r="D39" s="157"/>
      <c r="E39" s="117"/>
      <c r="F39" s="97">
        <f t="shared" si="0"/>
        <v>0</v>
      </c>
      <c r="G39" s="160"/>
      <c r="H39" s="143"/>
      <c r="I39" s="129" t="e">
        <f>VLOOKUP(H39,Presupuesto!$B$11:$C$565,2,0)</f>
        <v>#N/A</v>
      </c>
      <c r="J39" s="98" t="str">
        <f t="shared" si="1"/>
        <v>Posgrado</v>
      </c>
      <c r="K39" s="98" t="s">
        <v>422</v>
      </c>
      <c r="L39" s="98"/>
    </row>
    <row r="40" spans="3:12">
      <c r="C40" s="142"/>
      <c r="D40" s="157"/>
      <c r="E40" s="117"/>
      <c r="F40" s="97">
        <f t="shared" si="0"/>
        <v>0</v>
      </c>
      <c r="G40" s="160"/>
      <c r="H40" s="143"/>
      <c r="I40" s="129" t="e">
        <f>VLOOKUP(H40,Presupuesto!$B$11:$C$565,2,0)</f>
        <v>#N/A</v>
      </c>
      <c r="J40" s="98" t="str">
        <f t="shared" si="1"/>
        <v>Posgrado</v>
      </c>
      <c r="K40" s="98" t="s">
        <v>422</v>
      </c>
      <c r="L40" s="98"/>
    </row>
    <row r="41" spans="3:12">
      <c r="C41" s="142"/>
      <c r="D41" s="157"/>
      <c r="E41" s="117"/>
      <c r="F41" s="97">
        <f t="shared" si="0"/>
        <v>0</v>
      </c>
      <c r="G41" s="160"/>
      <c r="H41" s="143"/>
      <c r="I41" s="129" t="e">
        <f>VLOOKUP(H41,Presupuesto!$B$11:$C$565,2,0)</f>
        <v>#N/A</v>
      </c>
      <c r="J41" s="98" t="str">
        <f t="shared" si="1"/>
        <v>Posgrado</v>
      </c>
      <c r="K41" s="98" t="s">
        <v>422</v>
      </c>
      <c r="L41" s="98"/>
    </row>
    <row r="42" spans="3:12">
      <c r="C42" s="142"/>
      <c r="D42" s="157"/>
      <c r="E42" s="117"/>
      <c r="F42" s="97">
        <f t="shared" si="0"/>
        <v>0</v>
      </c>
      <c r="G42" s="160"/>
      <c r="H42" s="143"/>
      <c r="I42" s="129" t="e">
        <f>VLOOKUP(H42,Presupuesto!$B$11:$C$565,2,0)</f>
        <v>#N/A</v>
      </c>
      <c r="J42" s="98" t="str">
        <f t="shared" si="1"/>
        <v>Posgrado</v>
      </c>
      <c r="K42" s="98" t="s">
        <v>422</v>
      </c>
      <c r="L42" s="98"/>
    </row>
    <row r="43" spans="3:12">
      <c r="C43" s="142"/>
      <c r="D43" s="157"/>
      <c r="E43" s="117"/>
      <c r="F43" s="97">
        <f t="shared" si="0"/>
        <v>0</v>
      </c>
      <c r="G43" s="160"/>
      <c r="H43" s="143"/>
      <c r="I43" s="129" t="e">
        <f>VLOOKUP(H43,Presupuesto!$B$11:$C$565,2,0)</f>
        <v>#N/A</v>
      </c>
      <c r="J43" s="98" t="str">
        <f t="shared" si="1"/>
        <v>Posgrado</v>
      </c>
      <c r="K43" s="98" t="s">
        <v>422</v>
      </c>
      <c r="L43" s="98"/>
    </row>
    <row r="44" spans="3:12">
      <c r="C44" s="142"/>
      <c r="D44" s="157"/>
      <c r="E44" s="117"/>
      <c r="F44" s="97">
        <f t="shared" si="0"/>
        <v>0</v>
      </c>
      <c r="G44" s="160"/>
      <c r="H44" s="143"/>
      <c r="I44" s="129" t="e">
        <f>VLOOKUP(H44,Presupuesto!$B$11:$C$565,2,0)</f>
        <v>#N/A</v>
      </c>
      <c r="J44" s="98" t="str">
        <f t="shared" si="1"/>
        <v>Posgrado</v>
      </c>
      <c r="K44" s="98" t="s">
        <v>422</v>
      </c>
      <c r="L44" s="98"/>
    </row>
    <row r="45" spans="3:12">
      <c r="C45" s="142"/>
      <c r="D45" s="157"/>
      <c r="E45" s="117"/>
      <c r="F45" s="97">
        <f t="shared" si="0"/>
        <v>0</v>
      </c>
      <c r="G45" s="160"/>
      <c r="H45" s="143"/>
      <c r="I45" s="129" t="e">
        <f>VLOOKUP(H45,Presupuesto!$B$11:$C$565,2,0)</f>
        <v>#N/A</v>
      </c>
      <c r="J45" s="98" t="str">
        <f t="shared" si="1"/>
        <v>Posgrado</v>
      </c>
      <c r="K45" s="98" t="s">
        <v>422</v>
      </c>
      <c r="L45" s="98"/>
    </row>
    <row r="46" spans="3:12">
      <c r="C46" s="142"/>
      <c r="D46" s="157"/>
      <c r="E46" s="117"/>
      <c r="F46" s="97">
        <f t="shared" si="0"/>
        <v>0</v>
      </c>
      <c r="G46" s="160"/>
      <c r="H46" s="143"/>
      <c r="I46" s="129" t="e">
        <f>VLOOKUP(H46,Presupuesto!$B$11:$C$565,2,0)</f>
        <v>#N/A</v>
      </c>
      <c r="J46" s="98" t="str">
        <f t="shared" si="1"/>
        <v>Posgrado</v>
      </c>
      <c r="K46" s="98" t="s">
        <v>422</v>
      </c>
      <c r="L46" s="98"/>
    </row>
    <row r="47" spans="3:12">
      <c r="C47" s="144"/>
      <c r="D47" s="157"/>
      <c r="E47" s="117"/>
      <c r="F47" s="97">
        <f t="shared" si="0"/>
        <v>0</v>
      </c>
      <c r="G47" s="160"/>
      <c r="H47" s="145"/>
      <c r="I47" s="129" t="e">
        <f>VLOOKUP(H47,Presupuesto!$B$11:$C$565,2,0)</f>
        <v>#N/A</v>
      </c>
      <c r="J47" s="98" t="str">
        <f t="shared" si="1"/>
        <v>Posgrado</v>
      </c>
      <c r="K47" s="98" t="s">
        <v>413</v>
      </c>
      <c r="L47" s="98"/>
    </row>
    <row r="48" spans="3:12">
      <c r="C48" s="144"/>
      <c r="D48" s="157"/>
      <c r="E48" s="117"/>
      <c r="F48" s="97">
        <f t="shared" si="0"/>
        <v>0</v>
      </c>
      <c r="G48" s="160"/>
      <c r="H48" s="145"/>
      <c r="I48" s="129" t="e">
        <f>VLOOKUP(H48,Presupuesto!$B$11:$C$565,2,0)</f>
        <v>#N/A</v>
      </c>
      <c r="J48" s="98" t="str">
        <f t="shared" si="1"/>
        <v>Posgrado</v>
      </c>
      <c r="K48" s="98" t="s">
        <v>422</v>
      </c>
      <c r="L48" s="98"/>
    </row>
    <row r="49" spans="3:12">
      <c r="C49" s="144"/>
      <c r="D49" s="157"/>
      <c r="E49" s="117"/>
      <c r="F49" s="97">
        <f t="shared" si="0"/>
        <v>0</v>
      </c>
      <c r="G49" s="160"/>
      <c r="H49" s="145"/>
      <c r="I49" s="129" t="e">
        <f>VLOOKUP(H49,Presupuesto!$B$11:$C$565,2,0)</f>
        <v>#N/A</v>
      </c>
      <c r="J49" s="98" t="str">
        <f t="shared" si="1"/>
        <v>Posgrado</v>
      </c>
      <c r="K49" s="98" t="s">
        <v>422</v>
      </c>
      <c r="L49" s="98"/>
    </row>
    <row r="50" spans="3:12">
      <c r="C50" s="144"/>
      <c r="D50" s="157"/>
      <c r="E50" s="117"/>
      <c r="F50" s="97">
        <f t="shared" si="0"/>
        <v>0</v>
      </c>
      <c r="G50" s="160"/>
      <c r="H50" s="145"/>
      <c r="I50" s="129" t="e">
        <f>VLOOKUP(H50,Presupuesto!$B$11:$C$565,2,0)</f>
        <v>#N/A</v>
      </c>
      <c r="J50" s="98" t="str">
        <f t="shared" si="1"/>
        <v>Posgrado</v>
      </c>
      <c r="K50" s="98" t="s">
        <v>422</v>
      </c>
      <c r="L50" s="98"/>
    </row>
    <row r="51" spans="3:12" ht="15.75" thickBot="1">
      <c r="C51" s="146"/>
      <c r="D51" s="226"/>
      <c r="E51" s="102"/>
      <c r="F51" s="104">
        <f t="shared" si="0"/>
        <v>0</v>
      </c>
      <c r="G51" s="161"/>
      <c r="H51" s="147"/>
      <c r="I51" s="131" t="e">
        <f>VLOOKUP(H51,Presupuesto!$B$11:$C$565,2,0)</f>
        <v>#N/A</v>
      </c>
      <c r="J51" s="105" t="str">
        <f t="shared" ref="J51" si="2">$J$17</f>
        <v>Posgrado</v>
      </c>
      <c r="K51" s="123" t="s">
        <v>404</v>
      </c>
      <c r="L51" s="123"/>
    </row>
    <row r="52" spans="3:12">
      <c r="F52" s="90"/>
      <c r="G52" s="89"/>
      <c r="H52" s="90"/>
      <c r="I52" s="90"/>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UI229"/>
  <sheetViews>
    <sheetView showGridLines="0" topLeftCell="A4" zoomScale="86" zoomScaleNormal="86" zoomScaleSheetLayoutView="80" workbookViewId="0">
      <selection activeCell="H270" sqref="H270"/>
    </sheetView>
  </sheetViews>
  <sheetFormatPr baseColWidth="10" defaultColWidth="11.5703125" defaultRowHeight="1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5"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7" t="s">
        <v>260</v>
      </c>
      <c r="B1" s="190" t="s">
        <v>261</v>
      </c>
      <c r="C1" s="181" t="s">
        <v>262</v>
      </c>
      <c r="D1" s="181" t="s">
        <v>509</v>
      </c>
      <c r="E1" s="181" t="s">
        <v>511</v>
      </c>
      <c r="F1" s="181" t="s">
        <v>513</v>
      </c>
      <c r="G1" s="181" t="s">
        <v>515</v>
      </c>
      <c r="H1" s="181" t="s">
        <v>517</v>
      </c>
      <c r="I1" s="181" t="s">
        <v>519</v>
      </c>
      <c r="J1" s="181" t="s">
        <v>263</v>
      </c>
      <c r="K1" s="181" t="s">
        <v>522</v>
      </c>
      <c r="L1" s="181" t="s">
        <v>264</v>
      </c>
      <c r="M1" s="181" t="s">
        <v>524</v>
      </c>
      <c r="N1" s="181" t="s">
        <v>526</v>
      </c>
      <c r="O1" s="181" t="s">
        <v>528</v>
      </c>
      <c r="P1" s="181" t="s">
        <v>265</v>
      </c>
      <c r="Q1" s="181" t="s">
        <v>529</v>
      </c>
      <c r="R1" s="181" t="s">
        <v>532</v>
      </c>
      <c r="S1" s="181" t="s">
        <v>266</v>
      </c>
      <c r="T1" s="181" t="s">
        <v>534</v>
      </c>
      <c r="U1" s="181" t="s">
        <v>267</v>
      </c>
      <c r="V1" s="181" t="s">
        <v>535</v>
      </c>
      <c r="W1" s="181" t="s">
        <v>536</v>
      </c>
      <c r="X1" s="181" t="s">
        <v>540</v>
      </c>
      <c r="Y1" s="181" t="s">
        <v>283</v>
      </c>
      <c r="Z1" s="181" t="s">
        <v>541</v>
      </c>
      <c r="AA1" s="181" t="s">
        <v>543</v>
      </c>
      <c r="AB1" s="181" t="s">
        <v>545</v>
      </c>
      <c r="AC1" s="181" t="s">
        <v>284</v>
      </c>
      <c r="AD1" s="181" t="s">
        <v>547</v>
      </c>
      <c r="AE1" s="181" t="s">
        <v>549</v>
      </c>
      <c r="AF1" s="181" t="s">
        <v>551</v>
      </c>
      <c r="AG1" s="181" t="s">
        <v>553</v>
      </c>
      <c r="AH1" s="181" t="s">
        <v>259</v>
      </c>
      <c r="AI1" s="181" t="s">
        <v>555</v>
      </c>
      <c r="AJ1" s="190" t="s">
        <v>268</v>
      </c>
      <c r="AK1" s="181" t="s">
        <v>557</v>
      </c>
      <c r="AL1" s="181" t="s">
        <v>269</v>
      </c>
      <c r="AM1" s="181" t="s">
        <v>559</v>
      </c>
      <c r="AN1" s="181" t="s">
        <v>561</v>
      </c>
      <c r="AO1" s="181" t="s">
        <v>270</v>
      </c>
      <c r="AP1" s="181" t="s">
        <v>563</v>
      </c>
      <c r="AQ1" s="181" t="s">
        <v>565</v>
      </c>
      <c r="AR1" s="181" t="s">
        <v>271</v>
      </c>
      <c r="AS1" s="181" t="s">
        <v>566</v>
      </c>
      <c r="AT1" s="181" t="s">
        <v>568</v>
      </c>
      <c r="AU1" s="181" t="s">
        <v>569</v>
      </c>
      <c r="AV1" s="181" t="s">
        <v>570</v>
      </c>
      <c r="AW1" s="181" t="s">
        <v>572</v>
      </c>
      <c r="AX1" s="181" t="s">
        <v>574</v>
      </c>
      <c r="AY1" s="181" t="s">
        <v>575</v>
      </c>
      <c r="AZ1" s="181" t="s">
        <v>272</v>
      </c>
      <c r="BA1" s="181" t="s">
        <v>577</v>
      </c>
      <c r="BB1" s="181" t="s">
        <v>579</v>
      </c>
      <c r="BC1" s="181" t="s">
        <v>581</v>
      </c>
      <c r="BD1" s="181" t="s">
        <v>583</v>
      </c>
      <c r="BE1" s="181" t="s">
        <v>585</v>
      </c>
      <c r="BF1" s="181" t="s">
        <v>587</v>
      </c>
      <c r="BG1" s="181" t="s">
        <v>589</v>
      </c>
      <c r="BH1" s="181" t="s">
        <v>591</v>
      </c>
      <c r="BI1" s="181" t="s">
        <v>285</v>
      </c>
      <c r="BJ1" s="181" t="s">
        <v>593</v>
      </c>
      <c r="BK1" s="181" t="s">
        <v>595</v>
      </c>
      <c r="BL1" s="181" t="s">
        <v>597</v>
      </c>
      <c r="BM1" s="181" t="s">
        <v>599</v>
      </c>
      <c r="BN1" s="181" t="s">
        <v>601</v>
      </c>
      <c r="BO1" s="181" t="s">
        <v>603</v>
      </c>
      <c r="BP1" s="181" t="s">
        <v>605</v>
      </c>
      <c r="BQ1" s="181" t="s">
        <v>607</v>
      </c>
      <c r="BR1" s="181" t="s">
        <v>609</v>
      </c>
      <c r="BS1" s="181" t="s">
        <v>611</v>
      </c>
      <c r="BT1" s="190" t="s">
        <v>273</v>
      </c>
      <c r="BU1" s="181" t="s">
        <v>274</v>
      </c>
      <c r="BV1" s="181" t="s">
        <v>613</v>
      </c>
      <c r="BW1" s="181" t="s">
        <v>275</v>
      </c>
      <c r="BX1" s="181" t="s">
        <v>615</v>
      </c>
      <c r="BY1" s="181" t="s">
        <v>617</v>
      </c>
      <c r="BZ1" s="190" t="s">
        <v>276</v>
      </c>
      <c r="CA1" s="181" t="s">
        <v>277</v>
      </c>
      <c r="CB1" s="181" t="s">
        <v>619</v>
      </c>
      <c r="CC1" s="181" t="s">
        <v>278</v>
      </c>
      <c r="CD1" s="181" t="s">
        <v>621</v>
      </c>
      <c r="CE1" s="181" t="s">
        <v>623</v>
      </c>
      <c r="CF1" s="181" t="s">
        <v>625</v>
      </c>
      <c r="CG1" s="190" t="s">
        <v>279</v>
      </c>
      <c r="CH1" s="181" t="s">
        <v>631</v>
      </c>
      <c r="CI1" s="181" t="s">
        <v>633</v>
      </c>
      <c r="CJ1" s="181" t="s">
        <v>280</v>
      </c>
      <c r="CK1" s="181" t="s">
        <v>627</v>
      </c>
      <c r="CL1" s="181" t="s">
        <v>629</v>
      </c>
      <c r="CM1" s="181" t="s">
        <v>281</v>
      </c>
      <c r="CN1" s="181" t="s">
        <v>635</v>
      </c>
      <c r="CO1" s="181" t="s">
        <v>282</v>
      </c>
      <c r="CP1" s="181" t="s">
        <v>636</v>
      </c>
      <c r="CQ1" s="178" t="s">
        <v>286</v>
      </c>
      <c r="CR1" s="190" t="s">
        <v>287</v>
      </c>
      <c r="CS1" s="181" t="s">
        <v>637</v>
      </c>
      <c r="CT1" s="181" t="s">
        <v>638</v>
      </c>
      <c r="CU1" s="181" t="s">
        <v>640</v>
      </c>
      <c r="CV1" s="181" t="s">
        <v>288</v>
      </c>
      <c r="CW1" s="181" t="s">
        <v>642</v>
      </c>
      <c r="CX1" s="181" t="s">
        <v>644</v>
      </c>
      <c r="CY1" s="181" t="s">
        <v>646</v>
      </c>
      <c r="CZ1" s="181" t="s">
        <v>648</v>
      </c>
      <c r="DA1" s="181" t="s">
        <v>650</v>
      </c>
      <c r="DB1" s="181" t="s">
        <v>652</v>
      </c>
      <c r="DC1" s="190" t="s">
        <v>289</v>
      </c>
      <c r="DD1" s="181" t="s">
        <v>290</v>
      </c>
      <c r="DE1" s="181" t="s">
        <v>654</v>
      </c>
      <c r="DF1" s="181" t="s">
        <v>291</v>
      </c>
      <c r="DG1" s="181" t="s">
        <v>656</v>
      </c>
      <c r="DH1" s="181" t="s">
        <v>658</v>
      </c>
      <c r="DI1" s="181" t="s">
        <v>660</v>
      </c>
      <c r="DJ1" s="181" t="s">
        <v>662</v>
      </c>
      <c r="DK1" s="181" t="s">
        <v>664</v>
      </c>
      <c r="DL1" s="181" t="s">
        <v>666</v>
      </c>
      <c r="DM1" s="181" t="s">
        <v>668</v>
      </c>
      <c r="DN1" s="181" t="s">
        <v>292</v>
      </c>
      <c r="DO1" s="181" t="s">
        <v>670</v>
      </c>
      <c r="DP1" s="181" t="s">
        <v>672</v>
      </c>
      <c r="DQ1" s="181" t="s">
        <v>674</v>
      </c>
      <c r="DR1" s="190" t="s">
        <v>293</v>
      </c>
      <c r="DS1" s="181" t="s">
        <v>676</v>
      </c>
      <c r="DT1" s="181" t="s">
        <v>294</v>
      </c>
      <c r="DU1" s="181" t="s">
        <v>678</v>
      </c>
      <c r="DV1" s="181" t="s">
        <v>295</v>
      </c>
      <c r="DW1" s="181" t="s">
        <v>680</v>
      </c>
      <c r="DX1" s="181" t="s">
        <v>682</v>
      </c>
      <c r="DY1" s="181" t="s">
        <v>684</v>
      </c>
      <c r="DZ1" s="181" t="s">
        <v>686</v>
      </c>
      <c r="EA1" s="181" t="s">
        <v>688</v>
      </c>
      <c r="EB1" s="181" t="s">
        <v>690</v>
      </c>
      <c r="EC1" s="181" t="s">
        <v>692</v>
      </c>
      <c r="ED1" s="181" t="s">
        <v>694</v>
      </c>
      <c r="EE1" s="181" t="s">
        <v>696</v>
      </c>
      <c r="EF1" s="181" t="s">
        <v>698</v>
      </c>
      <c r="EG1" s="181" t="s">
        <v>700</v>
      </c>
      <c r="EH1" s="190" t="s">
        <v>296</v>
      </c>
      <c r="EI1" s="181" t="s">
        <v>702</v>
      </c>
      <c r="EJ1" s="181" t="s">
        <v>297</v>
      </c>
      <c r="EK1" s="181" t="s">
        <v>704</v>
      </c>
      <c r="EL1" s="181" t="s">
        <v>706</v>
      </c>
      <c r="EM1" s="181" t="s">
        <v>298</v>
      </c>
      <c r="EN1" s="181" t="s">
        <v>708</v>
      </c>
      <c r="EO1" s="181" t="s">
        <v>710</v>
      </c>
      <c r="EP1" s="181" t="s">
        <v>299</v>
      </c>
      <c r="EQ1" s="181" t="s">
        <v>712</v>
      </c>
      <c r="ER1" s="181" t="s">
        <v>714</v>
      </c>
      <c r="ES1" s="181" t="s">
        <v>716</v>
      </c>
      <c r="ET1" s="181" t="s">
        <v>300</v>
      </c>
      <c r="EU1" s="181" t="s">
        <v>718</v>
      </c>
      <c r="EV1" s="181" t="s">
        <v>720</v>
      </c>
      <c r="EW1" s="190" t="s">
        <v>301</v>
      </c>
      <c r="EX1" s="181" t="s">
        <v>302</v>
      </c>
      <c r="EY1" s="181" t="s">
        <v>722</v>
      </c>
      <c r="EZ1" s="181" t="s">
        <v>724</v>
      </c>
      <c r="FA1" s="181" t="s">
        <v>726</v>
      </c>
      <c r="FB1" s="181" t="s">
        <v>728</v>
      </c>
      <c r="FC1" s="181" t="s">
        <v>303</v>
      </c>
      <c r="FD1" s="181" t="s">
        <v>730</v>
      </c>
      <c r="FE1" s="181" t="s">
        <v>732</v>
      </c>
      <c r="FF1" s="181" t="s">
        <v>734</v>
      </c>
      <c r="FG1" s="181" t="s">
        <v>736</v>
      </c>
      <c r="FH1" s="181" t="s">
        <v>738</v>
      </c>
      <c r="FI1" s="181" t="s">
        <v>304</v>
      </c>
      <c r="FJ1" s="181" t="s">
        <v>741</v>
      </c>
      <c r="FK1" s="181" t="s">
        <v>305</v>
      </c>
      <c r="FL1" s="181" t="s">
        <v>744</v>
      </c>
      <c r="FM1" s="181" t="s">
        <v>745</v>
      </c>
      <c r="FN1" s="181" t="s">
        <v>747</v>
      </c>
      <c r="FO1" s="181" t="s">
        <v>306</v>
      </c>
      <c r="FP1" s="181" t="s">
        <v>750</v>
      </c>
      <c r="FQ1" s="181" t="s">
        <v>751</v>
      </c>
      <c r="FR1" s="181" t="s">
        <v>753</v>
      </c>
      <c r="FS1" s="181" t="s">
        <v>307</v>
      </c>
      <c r="FT1" s="181" t="s">
        <v>756</v>
      </c>
      <c r="FU1" s="181" t="s">
        <v>758</v>
      </c>
      <c r="FV1" s="181" t="s">
        <v>760</v>
      </c>
      <c r="FW1" s="190" t="s">
        <v>308</v>
      </c>
      <c r="FX1" s="190" t="s">
        <v>309</v>
      </c>
      <c r="FY1" s="181" t="s">
        <v>315</v>
      </c>
      <c r="FZ1" s="181" t="s">
        <v>762</v>
      </c>
      <c r="GA1" s="181" t="s">
        <v>764</v>
      </c>
      <c r="GB1" s="181" t="s">
        <v>766</v>
      </c>
      <c r="GC1" s="181" t="s">
        <v>768</v>
      </c>
      <c r="GD1" s="181" t="s">
        <v>770</v>
      </c>
      <c r="GE1" s="181" t="s">
        <v>772</v>
      </c>
      <c r="GF1" s="190" t="s">
        <v>310</v>
      </c>
      <c r="GG1" s="181" t="s">
        <v>316</v>
      </c>
      <c r="GH1" s="181" t="s">
        <v>774</v>
      </c>
      <c r="GI1" s="181" t="s">
        <v>776</v>
      </c>
      <c r="GJ1" s="181" t="s">
        <v>777</v>
      </c>
      <c r="GK1" s="181" t="s">
        <v>317</v>
      </c>
      <c r="GL1" s="181" t="s">
        <v>780</v>
      </c>
      <c r="GM1" s="181" t="s">
        <v>781</v>
      </c>
      <c r="GN1" s="190" t="s">
        <v>311</v>
      </c>
      <c r="GO1" s="181" t="s">
        <v>312</v>
      </c>
      <c r="GP1" s="181" t="s">
        <v>783</v>
      </c>
      <c r="GQ1" s="181" t="s">
        <v>785</v>
      </c>
      <c r="GR1" s="181" t="s">
        <v>787</v>
      </c>
      <c r="GS1" s="181" t="s">
        <v>789</v>
      </c>
      <c r="GT1" s="181" t="s">
        <v>791</v>
      </c>
      <c r="GU1" s="190" t="s">
        <v>313</v>
      </c>
      <c r="GV1" s="181" t="s">
        <v>314</v>
      </c>
      <c r="GW1" s="181" t="s">
        <v>793</v>
      </c>
      <c r="GX1" s="181" t="s">
        <v>795</v>
      </c>
      <c r="GY1" s="181" t="s">
        <v>797</v>
      </c>
      <c r="GZ1" s="181" t="s">
        <v>799</v>
      </c>
      <c r="HA1" s="181" t="s">
        <v>801</v>
      </c>
      <c r="HB1" s="181" t="s">
        <v>803</v>
      </c>
      <c r="HC1" s="178" t="s">
        <v>318</v>
      </c>
      <c r="HD1" s="190" t="s">
        <v>319</v>
      </c>
      <c r="HE1" s="181" t="s">
        <v>320</v>
      </c>
      <c r="HF1" s="181" t="s">
        <v>805</v>
      </c>
      <c r="HG1" s="181" t="s">
        <v>807</v>
      </c>
      <c r="HH1" s="181" t="s">
        <v>809</v>
      </c>
      <c r="HI1" s="181" t="s">
        <v>811</v>
      </c>
      <c r="HJ1" s="181" t="s">
        <v>321</v>
      </c>
      <c r="HK1" s="181" t="s">
        <v>814</v>
      </c>
      <c r="HL1" s="181" t="s">
        <v>338</v>
      </c>
      <c r="HM1" s="181" t="s">
        <v>852</v>
      </c>
      <c r="HN1" s="181" t="s">
        <v>854</v>
      </c>
      <c r="HO1" s="181" t="s">
        <v>856</v>
      </c>
      <c r="HP1" s="190" t="s">
        <v>322</v>
      </c>
      <c r="HQ1" s="181" t="s">
        <v>816</v>
      </c>
      <c r="HR1" s="181" t="s">
        <v>818</v>
      </c>
      <c r="HS1" s="181" t="s">
        <v>323</v>
      </c>
      <c r="HT1" s="181" t="s">
        <v>821</v>
      </c>
      <c r="HU1" s="181" t="s">
        <v>823</v>
      </c>
      <c r="HV1" s="181" t="s">
        <v>824</v>
      </c>
      <c r="HW1" s="181" t="s">
        <v>826</v>
      </c>
      <c r="HX1" s="190" t="s">
        <v>324</v>
      </c>
      <c r="HY1" s="181" t="s">
        <v>828</v>
      </c>
      <c r="HZ1" s="181" t="s">
        <v>830</v>
      </c>
      <c r="IA1" s="181" t="s">
        <v>832</v>
      </c>
      <c r="IB1" s="181" t="s">
        <v>325</v>
      </c>
      <c r="IC1" s="181" t="s">
        <v>834</v>
      </c>
      <c r="ID1" s="181" t="s">
        <v>836</v>
      </c>
      <c r="IE1" s="181" t="s">
        <v>326</v>
      </c>
      <c r="IF1" s="181" t="s">
        <v>838</v>
      </c>
      <c r="IG1" s="181" t="s">
        <v>840</v>
      </c>
      <c r="IH1" s="181" t="s">
        <v>327</v>
      </c>
      <c r="II1" s="181" t="s">
        <v>842</v>
      </c>
      <c r="IJ1" s="181" t="s">
        <v>844</v>
      </c>
      <c r="IK1" s="181" t="s">
        <v>846</v>
      </c>
      <c r="IL1" s="181" t="s">
        <v>848</v>
      </c>
      <c r="IM1" s="181" t="s">
        <v>328</v>
      </c>
      <c r="IN1" s="181" t="s">
        <v>850</v>
      </c>
      <c r="IO1" s="190" t="s">
        <v>329</v>
      </c>
      <c r="IP1" s="181" t="s">
        <v>858</v>
      </c>
      <c r="IQ1" s="181" t="s">
        <v>860</v>
      </c>
      <c r="IR1" s="181" t="s">
        <v>330</v>
      </c>
      <c r="IS1" s="181" t="s">
        <v>862</v>
      </c>
      <c r="IT1" s="181" t="s">
        <v>864</v>
      </c>
      <c r="IU1" s="181" t="s">
        <v>866</v>
      </c>
      <c r="IV1" s="190" t="s">
        <v>331</v>
      </c>
      <c r="IW1" s="181" t="s">
        <v>868</v>
      </c>
      <c r="IX1" s="181" t="s">
        <v>332</v>
      </c>
      <c r="IY1" s="181" t="s">
        <v>871</v>
      </c>
      <c r="IZ1" s="181" t="s">
        <v>873</v>
      </c>
      <c r="JA1" s="181" t="s">
        <v>875</v>
      </c>
      <c r="JB1" s="181" t="s">
        <v>877</v>
      </c>
      <c r="JC1" s="181" t="s">
        <v>879</v>
      </c>
      <c r="JD1" s="181" t="s">
        <v>881</v>
      </c>
      <c r="JE1" s="181" t="s">
        <v>333</v>
      </c>
      <c r="JF1" s="181" t="s">
        <v>884</v>
      </c>
      <c r="JG1" s="181" t="s">
        <v>886</v>
      </c>
      <c r="JH1" s="181" t="s">
        <v>888</v>
      </c>
      <c r="JI1" s="181" t="s">
        <v>890</v>
      </c>
      <c r="JJ1" s="181" t="s">
        <v>892</v>
      </c>
      <c r="JK1" s="181" t="s">
        <v>894</v>
      </c>
      <c r="JL1" s="181" t="s">
        <v>896</v>
      </c>
      <c r="JM1" s="181" t="s">
        <v>898</v>
      </c>
      <c r="JN1" s="181" t="s">
        <v>334</v>
      </c>
      <c r="JO1" s="181" t="s">
        <v>901</v>
      </c>
      <c r="JP1" s="181" t="s">
        <v>903</v>
      </c>
      <c r="JQ1" s="181" t="s">
        <v>905</v>
      </c>
      <c r="JR1" s="181" t="s">
        <v>907</v>
      </c>
      <c r="JS1" s="181" t="s">
        <v>908</v>
      </c>
      <c r="JT1" s="181" t="s">
        <v>910</v>
      </c>
      <c r="JU1" s="181" t="s">
        <v>912</v>
      </c>
      <c r="JV1" s="181" t="s">
        <v>914</v>
      </c>
      <c r="JW1" s="181" t="s">
        <v>916</v>
      </c>
      <c r="JX1" s="181" t="s">
        <v>918</v>
      </c>
      <c r="JY1" s="181" t="s">
        <v>920</v>
      </c>
      <c r="JZ1" s="181" t="s">
        <v>922</v>
      </c>
      <c r="KA1" s="181" t="s">
        <v>924</v>
      </c>
      <c r="KB1" s="181" t="s">
        <v>926</v>
      </c>
      <c r="KC1" s="181" t="s">
        <v>928</v>
      </c>
      <c r="KD1" s="181" t="s">
        <v>930</v>
      </c>
      <c r="KE1" s="181" t="s">
        <v>932</v>
      </c>
      <c r="KF1" s="181" t="s">
        <v>934</v>
      </c>
      <c r="KG1" s="181" t="s">
        <v>936</v>
      </c>
      <c r="KH1" s="181" t="s">
        <v>938</v>
      </c>
      <c r="KI1" s="181" t="s">
        <v>940</v>
      </c>
      <c r="KJ1" s="181" t="s">
        <v>942</v>
      </c>
      <c r="KK1" s="181" t="s">
        <v>944</v>
      </c>
      <c r="KL1" s="181" t="s">
        <v>946</v>
      </c>
      <c r="KM1" s="181" t="s">
        <v>948</v>
      </c>
      <c r="KN1" s="181" t="s">
        <v>950</v>
      </c>
      <c r="KO1" s="190" t="s">
        <v>335</v>
      </c>
      <c r="KP1" s="181" t="s">
        <v>952</v>
      </c>
      <c r="KQ1" s="181" t="s">
        <v>336</v>
      </c>
      <c r="KR1" s="181" t="s">
        <v>955</v>
      </c>
      <c r="KS1" s="181" t="s">
        <v>957</v>
      </c>
      <c r="KT1" s="181" t="s">
        <v>959</v>
      </c>
      <c r="KU1" s="181" t="s">
        <v>961</v>
      </c>
      <c r="KV1" s="181" t="s">
        <v>337</v>
      </c>
      <c r="KW1" s="181" t="s">
        <v>964</v>
      </c>
      <c r="KX1" s="181" t="s">
        <v>966</v>
      </c>
      <c r="KY1" s="181" t="s">
        <v>968</v>
      </c>
      <c r="KZ1" s="181" t="s">
        <v>970</v>
      </c>
      <c r="LA1" s="181" t="s">
        <v>972</v>
      </c>
      <c r="LB1" s="181" t="s">
        <v>974</v>
      </c>
      <c r="LC1" s="181" t="s">
        <v>976</v>
      </c>
      <c r="LD1" s="178" t="s">
        <v>339</v>
      </c>
      <c r="LE1" s="190" t="s">
        <v>340</v>
      </c>
      <c r="LF1" s="181" t="s">
        <v>341</v>
      </c>
      <c r="LG1" s="181" t="s">
        <v>355</v>
      </c>
      <c r="LH1" s="181" t="s">
        <v>978</v>
      </c>
      <c r="LI1" s="181" t="s">
        <v>980</v>
      </c>
      <c r="LJ1" s="181" t="s">
        <v>982</v>
      </c>
      <c r="LK1" s="181" t="s">
        <v>984</v>
      </c>
      <c r="LL1" s="181" t="s">
        <v>356</v>
      </c>
      <c r="LM1" s="181" t="s">
        <v>986</v>
      </c>
      <c r="LN1" s="181" t="s">
        <v>357</v>
      </c>
      <c r="LO1" s="181" t="s">
        <v>988</v>
      </c>
      <c r="LP1" s="181" t="s">
        <v>342</v>
      </c>
      <c r="LQ1" s="181" t="s">
        <v>990</v>
      </c>
      <c r="LR1" s="181" t="s">
        <v>358</v>
      </c>
      <c r="LS1" s="181" t="s">
        <v>992</v>
      </c>
      <c r="LT1" s="181" t="s">
        <v>994</v>
      </c>
      <c r="LU1" s="181" t="s">
        <v>359</v>
      </c>
      <c r="LV1" s="190" t="s">
        <v>343</v>
      </c>
      <c r="LW1" s="181" t="s">
        <v>344</v>
      </c>
      <c r="LX1" s="181" t="s">
        <v>996</v>
      </c>
      <c r="LY1" s="181" t="s">
        <v>998</v>
      </c>
      <c r="LZ1" s="181" t="s">
        <v>999</v>
      </c>
      <c r="MA1" s="181" t="s">
        <v>1001</v>
      </c>
      <c r="MB1" s="181" t="s">
        <v>1002</v>
      </c>
      <c r="MC1" s="181" t="s">
        <v>1004</v>
      </c>
      <c r="MD1" s="181" t="s">
        <v>1006</v>
      </c>
      <c r="ME1" s="181" t="s">
        <v>1008</v>
      </c>
      <c r="MF1" s="181" t="s">
        <v>1010</v>
      </c>
      <c r="MG1" s="181" t="s">
        <v>345</v>
      </c>
      <c r="MH1" s="181" t="s">
        <v>1013</v>
      </c>
      <c r="MI1" s="181" t="s">
        <v>1014</v>
      </c>
      <c r="MJ1" s="181" t="s">
        <v>1016</v>
      </c>
      <c r="MK1" s="181" t="s">
        <v>346</v>
      </c>
      <c r="ML1" s="181" t="s">
        <v>1019</v>
      </c>
      <c r="MM1" s="181" t="s">
        <v>1020</v>
      </c>
      <c r="MN1" s="181" t="s">
        <v>1022</v>
      </c>
      <c r="MO1" s="181" t="s">
        <v>1024</v>
      </c>
      <c r="MP1" s="181" t="s">
        <v>347</v>
      </c>
      <c r="MQ1" s="181" t="s">
        <v>1027</v>
      </c>
      <c r="MR1" s="181" t="s">
        <v>1029</v>
      </c>
      <c r="MS1" s="181" t="s">
        <v>1031</v>
      </c>
      <c r="MT1" s="181" t="s">
        <v>1033</v>
      </c>
      <c r="MU1" s="181" t="s">
        <v>348</v>
      </c>
      <c r="MV1" s="181" t="s">
        <v>1036</v>
      </c>
      <c r="MW1" s="181" t="s">
        <v>1038</v>
      </c>
      <c r="MX1" s="181" t="s">
        <v>1040</v>
      </c>
      <c r="MY1" s="181" t="s">
        <v>1042</v>
      </c>
      <c r="MZ1" s="181" t="s">
        <v>1044</v>
      </c>
      <c r="NA1" s="181" t="s">
        <v>1046</v>
      </c>
      <c r="NB1" s="181" t="s">
        <v>1048</v>
      </c>
      <c r="NC1" s="181" t="s">
        <v>1050</v>
      </c>
      <c r="ND1" s="181" t="s">
        <v>1052</v>
      </c>
      <c r="NE1" s="181" t="s">
        <v>1054</v>
      </c>
      <c r="NF1" s="181" t="s">
        <v>1056</v>
      </c>
      <c r="NG1" s="181" t="s">
        <v>1057</v>
      </c>
      <c r="NH1" s="190" t="s">
        <v>349</v>
      </c>
      <c r="NI1" s="181" t="s">
        <v>350</v>
      </c>
      <c r="NJ1" s="181" t="s">
        <v>1059</v>
      </c>
      <c r="NK1" s="181" t="s">
        <v>1061</v>
      </c>
      <c r="NL1" s="181" t="s">
        <v>1063</v>
      </c>
      <c r="NM1" s="181" t="s">
        <v>1065</v>
      </c>
      <c r="NN1" s="190" t="s">
        <v>351</v>
      </c>
      <c r="NO1" s="181" t="s">
        <v>352</v>
      </c>
      <c r="NP1" s="181" t="s">
        <v>1066</v>
      </c>
      <c r="NQ1" s="181" t="s">
        <v>353</v>
      </c>
      <c r="NR1" s="181" t="s">
        <v>1068</v>
      </c>
      <c r="NS1" s="181" t="s">
        <v>1070</v>
      </c>
      <c r="NT1" s="181" t="s">
        <v>354</v>
      </c>
      <c r="NU1" s="181" t="s">
        <v>1072</v>
      </c>
      <c r="NV1" s="178" t="s">
        <v>360</v>
      </c>
      <c r="NW1" s="190" t="s">
        <v>361</v>
      </c>
      <c r="NX1" s="181" t="s">
        <v>362</v>
      </c>
      <c r="NY1" s="181" t="s">
        <v>1075</v>
      </c>
      <c r="NZ1" s="181" t="s">
        <v>1077</v>
      </c>
      <c r="OA1" s="181" t="s">
        <v>363</v>
      </c>
      <c r="OB1" s="181" t="s">
        <v>373</v>
      </c>
      <c r="OC1" s="181" t="s">
        <v>1079</v>
      </c>
      <c r="OD1" s="181" t="s">
        <v>1081</v>
      </c>
      <c r="OE1" s="181" t="s">
        <v>1083</v>
      </c>
      <c r="OF1" s="181" t="s">
        <v>1085</v>
      </c>
      <c r="OG1" s="181" t="s">
        <v>1087</v>
      </c>
      <c r="OH1" s="181" t="s">
        <v>1089</v>
      </c>
      <c r="OI1" s="181" t="s">
        <v>1091</v>
      </c>
      <c r="OJ1" s="181" t="s">
        <v>1093</v>
      </c>
      <c r="OK1" s="181" t="s">
        <v>1095</v>
      </c>
      <c r="OL1" s="181" t="s">
        <v>1097</v>
      </c>
      <c r="OM1" s="181" t="s">
        <v>1099</v>
      </c>
      <c r="ON1" s="181" t="s">
        <v>1101</v>
      </c>
      <c r="OO1" s="181" t="s">
        <v>1103</v>
      </c>
      <c r="OP1" s="181" t="s">
        <v>1105</v>
      </c>
      <c r="OQ1" s="181" t="s">
        <v>1107</v>
      </c>
      <c r="OR1" s="181" t="s">
        <v>1109</v>
      </c>
      <c r="OS1" s="181" t="s">
        <v>1111</v>
      </c>
      <c r="OT1" s="181" t="s">
        <v>1113</v>
      </c>
      <c r="OU1" s="181" t="s">
        <v>1115</v>
      </c>
      <c r="OV1" s="181" t="s">
        <v>1117</v>
      </c>
      <c r="OW1" s="181" t="s">
        <v>1119</v>
      </c>
      <c r="OX1" s="181" t="s">
        <v>1121</v>
      </c>
      <c r="OY1" s="181" t="s">
        <v>374</v>
      </c>
      <c r="OZ1" s="181" t="s">
        <v>1124</v>
      </c>
      <c r="PA1" s="181" t="s">
        <v>1126</v>
      </c>
      <c r="PB1" s="181" t="s">
        <v>1127</v>
      </c>
      <c r="PC1" s="181" t="s">
        <v>1129</v>
      </c>
      <c r="PD1" s="181" t="s">
        <v>1131</v>
      </c>
      <c r="PE1" s="181" t="s">
        <v>1133</v>
      </c>
      <c r="PF1" s="181" t="s">
        <v>1135</v>
      </c>
      <c r="PG1" s="181" t="s">
        <v>1137</v>
      </c>
      <c r="PH1" s="181" t="s">
        <v>1139</v>
      </c>
      <c r="PI1" s="181" t="s">
        <v>1141</v>
      </c>
      <c r="PJ1" s="181" t="s">
        <v>1143</v>
      </c>
      <c r="PK1" s="181" t="s">
        <v>1145</v>
      </c>
      <c r="PL1" s="181" t="s">
        <v>1147</v>
      </c>
      <c r="PM1" s="181" t="s">
        <v>1149</v>
      </c>
      <c r="PN1" s="181" t="s">
        <v>1151</v>
      </c>
      <c r="PO1" s="181" t="s">
        <v>1153</v>
      </c>
      <c r="PP1" s="181" t="s">
        <v>1155</v>
      </c>
      <c r="PQ1" s="181" t="s">
        <v>1157</v>
      </c>
      <c r="PR1" s="181" t="s">
        <v>1159</v>
      </c>
      <c r="PS1" s="181" t="s">
        <v>1161</v>
      </c>
      <c r="PT1" s="181" t="s">
        <v>1163</v>
      </c>
      <c r="PU1" s="181" t="s">
        <v>1165</v>
      </c>
      <c r="PV1" s="181" t="s">
        <v>1167</v>
      </c>
      <c r="PW1" s="181" t="s">
        <v>1169</v>
      </c>
      <c r="PX1" s="181" t="s">
        <v>1171</v>
      </c>
      <c r="PY1" s="181" t="s">
        <v>1173</v>
      </c>
      <c r="PZ1" s="181" t="s">
        <v>364</v>
      </c>
      <c r="QA1" s="181" t="s">
        <v>1175</v>
      </c>
      <c r="QB1" s="181" t="s">
        <v>1177</v>
      </c>
      <c r="QC1" s="181" t="s">
        <v>1179</v>
      </c>
      <c r="QD1" s="181" t="s">
        <v>1181</v>
      </c>
      <c r="QE1" s="181" t="s">
        <v>1183</v>
      </c>
      <c r="QF1" s="190" t="s">
        <v>365</v>
      </c>
      <c r="QG1" s="181" t="s">
        <v>366</v>
      </c>
      <c r="QH1" s="181" t="s">
        <v>1185</v>
      </c>
      <c r="QI1" s="181" t="s">
        <v>1187</v>
      </c>
      <c r="QJ1" s="181" t="s">
        <v>1189</v>
      </c>
      <c r="QK1" s="181" t="s">
        <v>1191</v>
      </c>
      <c r="QL1" s="181" t="s">
        <v>1193</v>
      </c>
      <c r="QM1" s="181" t="s">
        <v>1195</v>
      </c>
      <c r="QN1" s="190" t="s">
        <v>367</v>
      </c>
      <c r="QO1" s="181" t="s">
        <v>1197</v>
      </c>
      <c r="QP1" s="181" t="s">
        <v>368</v>
      </c>
      <c r="QQ1" s="181" t="s">
        <v>375</v>
      </c>
      <c r="QR1" s="181" t="s">
        <v>1199</v>
      </c>
      <c r="QS1" s="181" t="s">
        <v>1201</v>
      </c>
      <c r="QT1" s="181" t="s">
        <v>1203</v>
      </c>
      <c r="QU1" s="181" t="s">
        <v>1205</v>
      </c>
      <c r="QV1" s="181" t="s">
        <v>1207</v>
      </c>
      <c r="QW1" s="181" t="s">
        <v>1209</v>
      </c>
      <c r="QX1" s="181" t="s">
        <v>1211</v>
      </c>
      <c r="QY1" s="181" t="s">
        <v>1213</v>
      </c>
      <c r="QZ1" s="181" t="s">
        <v>1215</v>
      </c>
      <c r="RA1" s="181" t="s">
        <v>1217</v>
      </c>
      <c r="RB1" s="181" t="s">
        <v>1219</v>
      </c>
      <c r="RC1" s="181" t="s">
        <v>1221</v>
      </c>
      <c r="RD1" s="181" t="s">
        <v>1223</v>
      </c>
      <c r="RE1" s="181" t="s">
        <v>1225</v>
      </c>
      <c r="RF1" s="190" t="s">
        <v>369</v>
      </c>
      <c r="RG1" s="181" t="s">
        <v>370</v>
      </c>
      <c r="RH1" s="181" t="s">
        <v>1227</v>
      </c>
      <c r="RI1" s="181" t="s">
        <v>1229</v>
      </c>
      <c r="RJ1" s="190" t="s">
        <v>371</v>
      </c>
      <c r="RK1" s="181" t="s">
        <v>372</v>
      </c>
      <c r="RL1" s="181" t="s">
        <v>1231</v>
      </c>
      <c r="RM1" s="181" t="s">
        <v>1232</v>
      </c>
      <c r="RN1" s="181" t="s">
        <v>1233</v>
      </c>
      <c r="RO1" s="181" t="s">
        <v>1234</v>
      </c>
      <c r="RP1" s="181" t="s">
        <v>1236</v>
      </c>
      <c r="RQ1" s="181" t="s">
        <v>1237</v>
      </c>
      <c r="RR1" s="181" t="s">
        <v>1239</v>
      </c>
      <c r="RS1" s="181" t="s">
        <v>1240</v>
      </c>
      <c r="RT1" s="178" t="s">
        <v>376</v>
      </c>
      <c r="RU1" s="190" t="s">
        <v>377</v>
      </c>
      <c r="RV1" s="181" t="s">
        <v>378</v>
      </c>
      <c r="RW1" s="181" t="s">
        <v>1242</v>
      </c>
      <c r="RX1" s="181" t="s">
        <v>1244</v>
      </c>
      <c r="RY1" s="181" t="s">
        <v>379</v>
      </c>
      <c r="RZ1" s="181" t="s">
        <v>1246</v>
      </c>
      <c r="SA1" s="181" t="s">
        <v>1248</v>
      </c>
      <c r="SB1" s="181" t="s">
        <v>1250</v>
      </c>
      <c r="SC1" s="181" t="s">
        <v>1252</v>
      </c>
      <c r="SD1" s="190" t="s">
        <v>380</v>
      </c>
      <c r="SE1" s="181" t="s">
        <v>381</v>
      </c>
      <c r="SF1" s="181" t="s">
        <v>1254</v>
      </c>
      <c r="SG1" s="181" t="s">
        <v>1256</v>
      </c>
      <c r="SH1" s="181" t="s">
        <v>1258</v>
      </c>
      <c r="SI1" s="181" t="s">
        <v>1260</v>
      </c>
      <c r="SJ1" s="181" t="s">
        <v>1262</v>
      </c>
      <c r="SK1" s="181" t="s">
        <v>1264</v>
      </c>
      <c r="SL1" s="181" t="s">
        <v>1266</v>
      </c>
      <c r="SM1" s="181" t="s">
        <v>1268</v>
      </c>
      <c r="SN1" s="181" t="s">
        <v>1270</v>
      </c>
      <c r="SO1" s="181" t="s">
        <v>1272</v>
      </c>
      <c r="SP1" s="181" t="s">
        <v>1274</v>
      </c>
      <c r="SQ1" s="181" t="s">
        <v>1276</v>
      </c>
      <c r="SR1" s="181" t="s">
        <v>1278</v>
      </c>
      <c r="SS1" s="181" t="s">
        <v>1280</v>
      </c>
      <c r="ST1" s="181" t="s">
        <v>1282</v>
      </c>
      <c r="SU1" s="178" t="s">
        <v>382</v>
      </c>
      <c r="SV1" s="190" t="s">
        <v>383</v>
      </c>
      <c r="SW1" s="181" t="s">
        <v>384</v>
      </c>
      <c r="SX1" s="181" t="s">
        <v>1284</v>
      </c>
      <c r="SY1" s="181" t="s">
        <v>1286</v>
      </c>
      <c r="SZ1" s="181" t="s">
        <v>1288</v>
      </c>
      <c r="TA1" s="181" t="s">
        <v>1290</v>
      </c>
      <c r="TB1" s="181" t="s">
        <v>1292</v>
      </c>
      <c r="TC1" s="181" t="s">
        <v>385</v>
      </c>
      <c r="TD1" s="181" t="s">
        <v>1294</v>
      </c>
      <c r="TE1" s="181" t="s">
        <v>1296</v>
      </c>
      <c r="TF1" s="181" t="s">
        <v>1298</v>
      </c>
      <c r="TG1" s="181" t="s">
        <v>1300</v>
      </c>
      <c r="TH1" s="181" t="s">
        <v>1302</v>
      </c>
      <c r="TI1" s="181" t="s">
        <v>1304</v>
      </c>
      <c r="TJ1" s="190" t="s">
        <v>386</v>
      </c>
      <c r="TK1" s="181" t="s">
        <v>387</v>
      </c>
      <c r="TL1" s="181" t="s">
        <v>388</v>
      </c>
      <c r="TM1" s="181" t="s">
        <v>1306</v>
      </c>
      <c r="TN1" s="181" t="s">
        <v>1308</v>
      </c>
      <c r="TO1" s="181" t="s">
        <v>1309</v>
      </c>
      <c r="TP1" s="181" t="s">
        <v>1311</v>
      </c>
      <c r="TQ1" s="181" t="s">
        <v>1313</v>
      </c>
      <c r="TR1" s="181" t="s">
        <v>1315</v>
      </c>
      <c r="TS1" s="181" t="s">
        <v>1317</v>
      </c>
      <c r="TT1" s="181" t="s">
        <v>1319</v>
      </c>
      <c r="TU1" s="181" t="s">
        <v>1321</v>
      </c>
      <c r="TV1" s="181" t="s">
        <v>1323</v>
      </c>
      <c r="TW1" s="181" t="s">
        <v>1325</v>
      </c>
      <c r="TX1" s="181" t="s">
        <v>1327</v>
      </c>
      <c r="TY1" s="181" t="s">
        <v>1329</v>
      </c>
      <c r="TZ1" s="181" t="s">
        <v>1331</v>
      </c>
      <c r="UA1" s="181" t="s">
        <v>1333</v>
      </c>
      <c r="UB1" s="181" t="s">
        <v>1335</v>
      </c>
      <c r="UC1" s="178" t="s">
        <v>1337</v>
      </c>
      <c r="UD1" s="181" t="s">
        <v>1339</v>
      </c>
      <c r="UE1" s="181" t="s">
        <v>1341</v>
      </c>
      <c r="UF1" s="181" t="s">
        <v>1343</v>
      </c>
      <c r="UG1" s="181" t="s">
        <v>1345</v>
      </c>
      <c r="UH1" s="181" t="s">
        <v>1347</v>
      </c>
      <c r="UI1" s="184"/>
    </row>
    <row r="2" spans="1:555" s="121" customFormat="1" hidden="1">
      <c r="A2" s="121" t="s">
        <v>1378</v>
      </c>
      <c r="B2" s="121" t="s">
        <v>1380</v>
      </c>
      <c r="C2" s="121" t="s">
        <v>483</v>
      </c>
      <c r="D2" s="121" t="s">
        <v>1379</v>
      </c>
      <c r="E2" s="121" t="s">
        <v>1381</v>
      </c>
      <c r="F2" s="121" t="s">
        <v>484</v>
      </c>
      <c r="G2" s="159" t="s">
        <v>1382</v>
      </c>
      <c r="H2" s="121" t="s">
        <v>1383</v>
      </c>
      <c r="I2" s="121" t="s">
        <v>1384</v>
      </c>
      <c r="J2" s="121" t="s">
        <v>1481</v>
      </c>
      <c r="K2" s="121" t="s">
        <v>1385</v>
      </c>
      <c r="L2" s="121" t="s">
        <v>1386</v>
      </c>
      <c r="M2" s="121" t="s">
        <v>1387</v>
      </c>
      <c r="N2" s="121" t="s">
        <v>1388</v>
      </c>
      <c r="O2" s="121" t="s">
        <v>1389</v>
      </c>
      <c r="R2" s="121" t="s">
        <v>137</v>
      </c>
      <c r="S2" s="121" t="s">
        <v>1469</v>
      </c>
      <c r="U2" s="121" t="s">
        <v>404</v>
      </c>
      <c r="V2" s="121" t="s">
        <v>422</v>
      </c>
      <c r="W2" s="121" t="s">
        <v>405</v>
      </c>
      <c r="X2" s="121" t="s">
        <v>406</v>
      </c>
      <c r="Y2" s="121" t="s">
        <v>407</v>
      </c>
      <c r="Z2" s="121" t="s">
        <v>408</v>
      </c>
      <c r="AA2" s="121" t="s">
        <v>409</v>
      </c>
      <c r="AB2" s="121" t="s">
        <v>410</v>
      </c>
      <c r="AC2" s="121" t="s">
        <v>411</v>
      </c>
      <c r="AD2" s="121" t="s">
        <v>412</v>
      </c>
      <c r="AE2" s="121" t="s">
        <v>413</v>
      </c>
      <c r="AF2" s="121" t="s">
        <v>414</v>
      </c>
      <c r="AH2" s="121" t="s">
        <v>432</v>
      </c>
      <c r="AI2" s="121" t="s">
        <v>433</v>
      </c>
      <c r="AJ2" s="121" t="s">
        <v>434</v>
      </c>
      <c r="AK2" s="121" t="s">
        <v>435</v>
      </c>
      <c r="AL2" s="121" t="s">
        <v>436</v>
      </c>
      <c r="AM2" s="121" t="s">
        <v>439</v>
      </c>
      <c r="AN2" s="121" t="s">
        <v>437</v>
      </c>
      <c r="AO2" s="121" t="s">
        <v>438</v>
      </c>
      <c r="AP2" s="121" t="s">
        <v>440</v>
      </c>
      <c r="AQ2" s="121" t="s">
        <v>441</v>
      </c>
      <c r="AR2" s="121" t="s">
        <v>442</v>
      </c>
      <c r="AS2" s="121" t="s">
        <v>443</v>
      </c>
      <c r="AT2" s="121" t="s">
        <v>444</v>
      </c>
      <c r="AU2" s="121" t="s">
        <v>445</v>
      </c>
      <c r="AV2" s="121" t="s">
        <v>446</v>
      </c>
      <c r="AW2" s="121" t="s">
        <v>447</v>
      </c>
      <c r="AX2" s="121" t="s">
        <v>448</v>
      </c>
      <c r="AY2" s="121" t="s">
        <v>449</v>
      </c>
      <c r="AZ2" s="121" t="s">
        <v>450</v>
      </c>
      <c r="BA2" s="121" t="s">
        <v>451</v>
      </c>
      <c r="BB2" s="121" t="s">
        <v>452</v>
      </c>
      <c r="BC2" s="121" t="s">
        <v>453</v>
      </c>
      <c r="BD2" s="121" t="s">
        <v>454</v>
      </c>
      <c r="BE2" s="121" t="s">
        <v>455</v>
      </c>
      <c r="BF2" s="121" t="s">
        <v>456</v>
      </c>
      <c r="BG2" s="121" t="s">
        <v>457</v>
      </c>
      <c r="BH2" s="121" t="s">
        <v>458</v>
      </c>
      <c r="BI2" s="121" t="s">
        <v>459</v>
      </c>
      <c r="BJ2" s="121" t="s">
        <v>460</v>
      </c>
      <c r="BK2" s="121" t="s">
        <v>461</v>
      </c>
      <c r="BL2" s="121" t="s">
        <v>462</v>
      </c>
      <c r="BM2" s="121" t="s">
        <v>463</v>
      </c>
      <c r="BN2" s="121" t="s">
        <v>464</v>
      </c>
      <c r="BO2" s="121" t="s">
        <v>465</v>
      </c>
      <c r="BP2" s="121" t="s">
        <v>466</v>
      </c>
      <c r="BQ2" s="121" t="s">
        <v>467</v>
      </c>
      <c r="BR2" s="121" t="s">
        <v>468</v>
      </c>
      <c r="BS2" s="121" t="s">
        <v>469</v>
      </c>
      <c r="BT2" s="121" t="s">
        <v>470</v>
      </c>
      <c r="BU2" s="121" t="s">
        <v>471</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398</v>
      </c>
      <c r="D5" s="198">
        <f>SUMIF(C:C,$C$10,D:D)</f>
        <v>26276176.787999999</v>
      </c>
    </row>
    <row r="6" spans="1:555">
      <c r="C6" s="106"/>
      <c r="D6" s="106"/>
      <c r="E6" s="106"/>
      <c r="F6" s="106"/>
      <c r="G6" s="76"/>
      <c r="H6" s="106"/>
      <c r="I6" s="106"/>
    </row>
    <row r="7" spans="1:555">
      <c r="C7" s="106"/>
      <c r="D7" s="106"/>
      <c r="E7" s="106"/>
      <c r="F7" s="106"/>
      <c r="G7" s="76"/>
      <c r="H7" s="106"/>
      <c r="I7" s="106"/>
    </row>
    <row r="8" spans="1:555">
      <c r="C8" s="106"/>
      <c r="D8" s="106"/>
      <c r="E8" s="106"/>
      <c r="F8" s="106"/>
      <c r="G8" s="76"/>
      <c r="H8" s="106"/>
      <c r="I8" s="106"/>
    </row>
    <row r="9" spans="1:555" ht="15.75" thickBot="1">
      <c r="C9" s="106"/>
      <c r="D9" s="106"/>
      <c r="E9" s="106"/>
      <c r="F9" s="106"/>
      <c r="G9" s="76"/>
      <c r="H9" s="106"/>
      <c r="I9" s="106"/>
    </row>
    <row r="10" spans="1:555" ht="15.75" thickBot="1">
      <c r="C10" s="156" t="s">
        <v>53</v>
      </c>
      <c r="D10" s="107">
        <f>SUM(F17:F37)</f>
        <v>1767950</v>
      </c>
      <c r="F10" s="70"/>
      <c r="G10" s="77"/>
      <c r="H10" s="70"/>
      <c r="I10" s="70"/>
    </row>
    <row r="11" spans="1:555">
      <c r="C11" s="70"/>
      <c r="D11" s="31"/>
      <c r="E11" s="93"/>
      <c r="F11" s="93"/>
      <c r="G11" s="93"/>
      <c r="H11" s="74"/>
      <c r="I11" s="74"/>
      <c r="J11" s="74"/>
      <c r="K11" s="111"/>
    </row>
    <row r="12" spans="1:555" ht="15.75">
      <c r="B12" s="93"/>
      <c r="C12" s="315" t="s">
        <v>401</v>
      </c>
      <c r="D12" s="206" t="s">
        <v>1974</v>
      </c>
      <c r="E12" s="93"/>
      <c r="F12" s="93"/>
      <c r="G12" s="93"/>
      <c r="H12" s="74"/>
      <c r="I12" s="74"/>
      <c r="J12" s="74"/>
      <c r="K12" s="111"/>
    </row>
    <row r="13" spans="1:555" ht="18.75">
      <c r="B13" s="93"/>
      <c r="C13" s="212" t="str">
        <f>IFERROR(VLOOKUP(D12,'1Desarrollo e Innov. Curricular'!$E:$F,2,FALSE),IFERROR(VLOOKUP(D12,'2 Investigación Científica'!$E:$F,2,FALSE),IFERROR(VLOOKUP(D12,'3Vinculación Univ. Sociedad'!$E:$F,2,FALSE),IFERROR(VLOOKUP(D12,'4Docencia y Profesorado Univers'!$E:$F,2,FALSE),IFERROR(VLOOKUP(D12,'5Estudiantes y Graduados'!$E:$F,2,FALSE),IFERROR(VLOOKUP(D12,'11Gestion Administrativa'!$E:$F,2,FALSE),IFERROR(VLOOKUP(D12,'13Gestión Académica'!$E:$F,2,FALSE),IFERROR(VLOOKUP(D12,'8Aseguramiento de la calidad'!$E:$F,2,FALSE),IFERROR(VLOOKUP(D12,'6Gestión del Conocimiento'!$E:$F,2,FALSE),IFERROR(VLOOKUP(D12,'15Gobernabilidad y Procesos...'!$E:$F,2,FALSE),IFERROR(VLOOKUP(D12,'12Gestión del Talento Humano'!$E:$F,2,FALSE),IFERROR(VLOOKUP(D12,'14Internacionalización de la ES'!$E:$F,2,FALSE),IFERROR(VLOOKUP(D12,'10Posgrado'!$E:$F,2,FALSE),IFERROR(VLOOKUP(D12,'9Cultura de Innovación Insti...'!$E:$F,2,FALSE),VLOOKUP(D12,'7Lo Esencial de la Reforma Univ'!$E:$F,2,0)))))))))))))))</f>
        <v>Culminación de la construcción el edificio de aulas N 1</v>
      </c>
      <c r="D13" s="31"/>
      <c r="E13" s="93"/>
      <c r="F13" s="93"/>
      <c r="G13" s="93"/>
      <c r="H13" s="74"/>
      <c r="I13" s="74"/>
      <c r="J13" s="74"/>
      <c r="K13" s="111"/>
    </row>
    <row r="14" spans="1:555">
      <c r="B14" s="93"/>
      <c r="E14" s="93"/>
      <c r="F14" s="93"/>
      <c r="G14" s="93"/>
      <c r="H14" s="74"/>
      <c r="I14" s="74"/>
      <c r="J14" s="74"/>
      <c r="K14" s="111"/>
    </row>
    <row r="15" spans="1:555" ht="15.75" thickBot="1">
      <c r="F15" s="93"/>
      <c r="G15" s="74"/>
      <c r="H15" s="74"/>
      <c r="I15" s="74"/>
    </row>
    <row r="16" spans="1:555" ht="30.75" thickBot="1">
      <c r="C16" s="128" t="s">
        <v>44</v>
      </c>
      <c r="D16" s="133" t="s">
        <v>55</v>
      </c>
      <c r="E16" s="135" t="s">
        <v>57</v>
      </c>
      <c r="F16" s="134" t="s">
        <v>27</v>
      </c>
      <c r="G16" s="132" t="s">
        <v>139</v>
      </c>
      <c r="H16" s="135" t="s">
        <v>46</v>
      </c>
      <c r="I16" s="132" t="s">
        <v>140</v>
      </c>
      <c r="J16" s="132" t="s">
        <v>420</v>
      </c>
      <c r="K16" s="132" t="s">
        <v>421</v>
      </c>
      <c r="L16" s="132" t="s">
        <v>129</v>
      </c>
    </row>
    <row r="17" spans="3:12">
      <c r="C17" s="552" t="s">
        <v>1984</v>
      </c>
      <c r="D17" s="553"/>
      <c r="E17" s="554"/>
      <c r="F17" s="555"/>
      <c r="G17" s="556"/>
      <c r="H17" s="557"/>
      <c r="I17" s="558"/>
      <c r="J17" s="559"/>
      <c r="K17" s="557"/>
      <c r="L17" s="557"/>
    </row>
    <row r="18" spans="3:12">
      <c r="C18" s="461" t="s">
        <v>1985</v>
      </c>
      <c r="D18" s="560">
        <v>3</v>
      </c>
      <c r="E18" s="561">
        <v>4000</v>
      </c>
      <c r="F18" s="426">
        <f t="shared" ref="F18:F37" si="0">D18*E18</f>
        <v>12000</v>
      </c>
      <c r="G18" s="160" t="s">
        <v>1469</v>
      </c>
      <c r="H18" s="562" t="s">
        <v>978</v>
      </c>
      <c r="I18" s="129" t="str">
        <f>VLOOKUP(H18,[2]Presupuesto!$B$8:$C$583,2,0)</f>
        <v>PARA CONSTRUCCION DE BIENES EN DOMINIO PRIVADO</v>
      </c>
      <c r="J18" s="427" t="s">
        <v>1385</v>
      </c>
      <c r="K18" s="427"/>
      <c r="L18" s="427"/>
    </row>
    <row r="19" spans="3:12">
      <c r="C19" s="461" t="s">
        <v>1986</v>
      </c>
      <c r="D19" s="560">
        <v>29.4</v>
      </c>
      <c r="E19" s="561">
        <v>2000</v>
      </c>
      <c r="F19" s="426">
        <f t="shared" si="0"/>
        <v>58800</v>
      </c>
      <c r="G19" s="160" t="s">
        <v>1469</v>
      </c>
      <c r="H19" s="562" t="s">
        <v>978</v>
      </c>
      <c r="I19" s="129" t="str">
        <f>VLOOKUP(H19,[2]Presupuesto!$B$8:$C$583,2,0)</f>
        <v>PARA CONSTRUCCION DE BIENES EN DOMINIO PRIVADO</v>
      </c>
      <c r="J19" s="427" t="s">
        <v>1385</v>
      </c>
      <c r="K19" s="427"/>
      <c r="L19" s="427"/>
    </row>
    <row r="20" spans="3:12">
      <c r="C20" s="461" t="s">
        <v>1987</v>
      </c>
      <c r="D20" s="560">
        <v>500</v>
      </c>
      <c r="E20" s="561">
        <v>300</v>
      </c>
      <c r="F20" s="426">
        <f t="shared" si="0"/>
        <v>150000</v>
      </c>
      <c r="G20" s="160" t="s">
        <v>1469</v>
      </c>
      <c r="H20" s="562" t="s">
        <v>978</v>
      </c>
      <c r="I20" s="129" t="str">
        <f>VLOOKUP(H20,[2]Presupuesto!$B$8:$C$583,2,0)</f>
        <v>PARA CONSTRUCCION DE BIENES EN DOMINIO PRIVADO</v>
      </c>
      <c r="J20" s="427" t="s">
        <v>1385</v>
      </c>
      <c r="K20" s="427"/>
      <c r="L20" s="427"/>
    </row>
    <row r="21" spans="3:12">
      <c r="C21" s="461" t="s">
        <v>1988</v>
      </c>
      <c r="D21" s="560">
        <v>45</v>
      </c>
      <c r="E21" s="561">
        <v>500</v>
      </c>
      <c r="F21" s="426">
        <f t="shared" si="0"/>
        <v>22500</v>
      </c>
      <c r="G21" s="160" t="s">
        <v>1469</v>
      </c>
      <c r="H21" s="562" t="s">
        <v>978</v>
      </c>
      <c r="I21" s="129" t="str">
        <f>VLOOKUP(H21,[2]Presupuesto!$B$8:$C$583,2,0)</f>
        <v>PARA CONSTRUCCION DE BIENES EN DOMINIO PRIVADO</v>
      </c>
      <c r="J21" s="427" t="s">
        <v>1385</v>
      </c>
      <c r="K21" s="427"/>
      <c r="L21" s="427"/>
    </row>
    <row r="22" spans="3:12">
      <c r="C22" s="461" t="s">
        <v>1989</v>
      </c>
      <c r="D22" s="560">
        <v>10</v>
      </c>
      <c r="E22" s="561">
        <v>500</v>
      </c>
      <c r="F22" s="426">
        <f t="shared" si="0"/>
        <v>5000</v>
      </c>
      <c r="G22" s="160" t="s">
        <v>1469</v>
      </c>
      <c r="H22" s="562" t="s">
        <v>978</v>
      </c>
      <c r="I22" s="129" t="str">
        <f>VLOOKUP(H22,[2]Presupuesto!$B$8:$C$583,2,0)</f>
        <v>PARA CONSTRUCCION DE BIENES EN DOMINIO PRIVADO</v>
      </c>
      <c r="J22" s="427" t="s">
        <v>1385</v>
      </c>
      <c r="K22" s="427"/>
      <c r="L22" s="427"/>
    </row>
    <row r="23" spans="3:12">
      <c r="C23" s="461" t="s">
        <v>1990</v>
      </c>
      <c r="D23" s="560">
        <v>6000</v>
      </c>
      <c r="E23" s="561">
        <v>25</v>
      </c>
      <c r="F23" s="426">
        <f t="shared" si="0"/>
        <v>150000</v>
      </c>
      <c r="G23" s="160" t="s">
        <v>1469</v>
      </c>
      <c r="H23" s="562" t="s">
        <v>978</v>
      </c>
      <c r="I23" s="129" t="str">
        <f>VLOOKUP(H23,[2]Presupuesto!$B$8:$C$583,2,0)</f>
        <v>PARA CONSTRUCCION DE BIENES EN DOMINIO PRIVADO</v>
      </c>
      <c r="J23" s="427" t="s">
        <v>1385</v>
      </c>
      <c r="K23" s="427"/>
      <c r="L23" s="427"/>
    </row>
    <row r="24" spans="3:12">
      <c r="C24" s="461" t="s">
        <v>1991</v>
      </c>
      <c r="D24" s="560">
        <v>6500</v>
      </c>
      <c r="E24" s="561">
        <v>60</v>
      </c>
      <c r="F24" s="426">
        <f t="shared" si="0"/>
        <v>390000</v>
      </c>
      <c r="G24" s="160" t="s">
        <v>1469</v>
      </c>
      <c r="H24" s="562" t="s">
        <v>978</v>
      </c>
      <c r="I24" s="129" t="str">
        <f>VLOOKUP(H24,[2]Presupuesto!$B$8:$C$583,2,0)</f>
        <v>PARA CONSTRUCCION DE BIENES EN DOMINIO PRIVADO</v>
      </c>
      <c r="J24" s="427" t="s">
        <v>1385</v>
      </c>
      <c r="K24" s="427"/>
      <c r="L24" s="427"/>
    </row>
    <row r="25" spans="3:12">
      <c r="C25" s="461" t="s">
        <v>1992</v>
      </c>
      <c r="D25" s="560">
        <v>400</v>
      </c>
      <c r="E25" s="561">
        <v>600</v>
      </c>
      <c r="F25" s="426">
        <f t="shared" si="0"/>
        <v>240000</v>
      </c>
      <c r="G25" s="160" t="s">
        <v>1469</v>
      </c>
      <c r="H25" s="562" t="s">
        <v>978</v>
      </c>
      <c r="I25" s="129" t="str">
        <f>VLOOKUP(H25,[2]Presupuesto!$B$8:$C$583,2,0)</f>
        <v>PARA CONSTRUCCION DE BIENES EN DOMINIO PRIVADO</v>
      </c>
      <c r="J25" s="427" t="s">
        <v>1385</v>
      </c>
      <c r="K25" s="427"/>
      <c r="L25" s="427"/>
    </row>
    <row r="26" spans="3:12">
      <c r="C26" s="461" t="s">
        <v>1993</v>
      </c>
      <c r="D26" s="560">
        <v>93</v>
      </c>
      <c r="E26" s="561">
        <v>100</v>
      </c>
      <c r="F26" s="426">
        <f t="shared" si="0"/>
        <v>9300</v>
      </c>
      <c r="G26" s="160" t="s">
        <v>1469</v>
      </c>
      <c r="H26" s="562" t="s">
        <v>978</v>
      </c>
      <c r="I26" s="129" t="str">
        <f>VLOOKUP(H26,[2]Presupuesto!$B$8:$C$583,2,0)</f>
        <v>PARA CONSTRUCCION DE BIENES EN DOMINIO PRIVADO</v>
      </c>
      <c r="J26" s="427" t="s">
        <v>1385</v>
      </c>
      <c r="K26" s="427"/>
      <c r="L26" s="427"/>
    </row>
    <row r="27" spans="3:12">
      <c r="C27" s="461" t="s">
        <v>1994</v>
      </c>
      <c r="D27" s="560">
        <v>35</v>
      </c>
      <c r="E27" s="561">
        <v>20</v>
      </c>
      <c r="F27" s="426">
        <f t="shared" si="0"/>
        <v>700</v>
      </c>
      <c r="G27" s="160" t="s">
        <v>1469</v>
      </c>
      <c r="H27" s="562" t="s">
        <v>978</v>
      </c>
      <c r="I27" s="129" t="str">
        <f>VLOOKUP(H27,[2]Presupuesto!$B$8:$C$583,2,0)</f>
        <v>PARA CONSTRUCCION DE BIENES EN DOMINIO PRIVADO</v>
      </c>
      <c r="J27" s="427" t="s">
        <v>1385</v>
      </c>
      <c r="K27" s="427"/>
      <c r="L27" s="427"/>
    </row>
    <row r="28" spans="3:12">
      <c r="C28" s="461" t="s">
        <v>1995</v>
      </c>
      <c r="D28" s="560">
        <v>100</v>
      </c>
      <c r="E28" s="561">
        <v>300</v>
      </c>
      <c r="F28" s="426">
        <f t="shared" si="0"/>
        <v>30000</v>
      </c>
      <c r="G28" s="160" t="s">
        <v>1469</v>
      </c>
      <c r="H28" s="562" t="s">
        <v>978</v>
      </c>
      <c r="I28" s="129" t="str">
        <f>VLOOKUP(H28,[2]Presupuesto!$B$8:$C$583,2,0)</f>
        <v>PARA CONSTRUCCION DE BIENES EN DOMINIO PRIVADO</v>
      </c>
      <c r="J28" s="427" t="s">
        <v>1385</v>
      </c>
      <c r="K28" s="427"/>
      <c r="L28" s="427"/>
    </row>
    <row r="29" spans="3:12">
      <c r="C29" s="461" t="s">
        <v>1996</v>
      </c>
      <c r="D29" s="560">
        <v>50</v>
      </c>
      <c r="E29" s="561">
        <v>450</v>
      </c>
      <c r="F29" s="426">
        <f t="shared" si="0"/>
        <v>22500</v>
      </c>
      <c r="G29" s="160" t="s">
        <v>1469</v>
      </c>
      <c r="H29" s="562" t="s">
        <v>978</v>
      </c>
      <c r="I29" s="129" t="str">
        <f>VLOOKUP(H29,[2]Presupuesto!$B$8:$C$583,2,0)</f>
        <v>PARA CONSTRUCCION DE BIENES EN DOMINIO PRIVADO</v>
      </c>
      <c r="J29" s="427" t="s">
        <v>1385</v>
      </c>
      <c r="K29" s="427"/>
      <c r="L29" s="427"/>
    </row>
    <row r="30" spans="3:12">
      <c r="C30" s="461" t="s">
        <v>1997</v>
      </c>
      <c r="D30" s="560">
        <v>30</v>
      </c>
      <c r="E30" s="561">
        <v>1500</v>
      </c>
      <c r="F30" s="426">
        <f t="shared" si="0"/>
        <v>45000</v>
      </c>
      <c r="G30" s="160" t="s">
        <v>1469</v>
      </c>
      <c r="H30" s="562" t="s">
        <v>978</v>
      </c>
      <c r="I30" s="129" t="str">
        <f>VLOOKUP(H30,[2]Presupuesto!$B$8:$C$583,2,0)</f>
        <v>PARA CONSTRUCCION DE BIENES EN DOMINIO PRIVADO</v>
      </c>
      <c r="J30" s="427" t="s">
        <v>1385</v>
      </c>
      <c r="K30" s="427"/>
      <c r="L30" s="427"/>
    </row>
    <row r="31" spans="3:12">
      <c r="C31" s="461" t="s">
        <v>1998</v>
      </c>
      <c r="D31" s="560">
        <v>20</v>
      </c>
      <c r="E31" s="561">
        <v>600</v>
      </c>
      <c r="F31" s="426">
        <f t="shared" si="0"/>
        <v>12000</v>
      </c>
      <c r="G31" s="160" t="s">
        <v>1469</v>
      </c>
      <c r="H31" s="562" t="s">
        <v>978</v>
      </c>
      <c r="I31" s="129" t="str">
        <f>VLOOKUP(H31,[2]Presupuesto!$B$8:$C$583,2,0)</f>
        <v>PARA CONSTRUCCION DE BIENES EN DOMINIO PRIVADO</v>
      </c>
      <c r="J31" s="427" t="s">
        <v>1385</v>
      </c>
      <c r="K31" s="427"/>
      <c r="L31" s="427"/>
    </row>
    <row r="32" spans="3:12">
      <c r="C32" s="461" t="s">
        <v>1999</v>
      </c>
      <c r="D32" s="560">
        <v>88</v>
      </c>
      <c r="E32" s="561">
        <v>350</v>
      </c>
      <c r="F32" s="426">
        <f t="shared" si="0"/>
        <v>30800</v>
      </c>
      <c r="G32" s="160" t="s">
        <v>1469</v>
      </c>
      <c r="H32" s="562" t="s">
        <v>978</v>
      </c>
      <c r="I32" s="129" t="str">
        <f>VLOOKUP(H32,[2]Presupuesto!$B$8:$C$583,2,0)</f>
        <v>PARA CONSTRUCCION DE BIENES EN DOMINIO PRIVADO</v>
      </c>
      <c r="J32" s="427" t="s">
        <v>1385</v>
      </c>
      <c r="K32" s="427"/>
      <c r="L32" s="427"/>
    </row>
    <row r="33" spans="2:12">
      <c r="C33" s="461" t="s">
        <v>2000</v>
      </c>
      <c r="D33" s="560">
        <v>50</v>
      </c>
      <c r="E33" s="561">
        <v>15</v>
      </c>
      <c r="F33" s="426">
        <f t="shared" si="0"/>
        <v>750</v>
      </c>
      <c r="G33" s="160" t="s">
        <v>1469</v>
      </c>
      <c r="H33" s="562" t="s">
        <v>978</v>
      </c>
      <c r="I33" s="129" t="str">
        <f>VLOOKUP(H33,[2]Presupuesto!$B$8:$C$583,2,0)</f>
        <v>PARA CONSTRUCCION DE BIENES EN DOMINIO PRIVADO</v>
      </c>
      <c r="J33" s="427" t="s">
        <v>1385</v>
      </c>
      <c r="K33" s="427"/>
      <c r="L33" s="427"/>
    </row>
    <row r="34" spans="2:12">
      <c r="C34" s="461" t="s">
        <v>2001</v>
      </c>
      <c r="D34" s="560">
        <v>1180</v>
      </c>
      <c r="E34" s="561">
        <v>20</v>
      </c>
      <c r="F34" s="426">
        <f t="shared" si="0"/>
        <v>23600</v>
      </c>
      <c r="G34" s="160" t="s">
        <v>1469</v>
      </c>
      <c r="H34" s="562" t="s">
        <v>978</v>
      </c>
      <c r="I34" s="129" t="str">
        <f>VLOOKUP(H34,[2]Presupuesto!$B$8:$C$583,2,0)</f>
        <v>PARA CONSTRUCCION DE BIENES EN DOMINIO PRIVADO</v>
      </c>
      <c r="J34" s="427" t="s">
        <v>1385</v>
      </c>
      <c r="K34" s="427"/>
      <c r="L34" s="427"/>
    </row>
    <row r="35" spans="2:12">
      <c r="C35" s="461" t="s">
        <v>2002</v>
      </c>
      <c r="D35" s="560">
        <v>10</v>
      </c>
      <c r="E35" s="561">
        <v>4500</v>
      </c>
      <c r="F35" s="426">
        <f t="shared" si="0"/>
        <v>45000</v>
      </c>
      <c r="G35" s="160" t="s">
        <v>1469</v>
      </c>
      <c r="H35" s="562" t="s">
        <v>978</v>
      </c>
      <c r="I35" s="129" t="str">
        <f>VLOOKUP(H35,[2]Presupuesto!$B$8:$C$583,2,0)</f>
        <v>PARA CONSTRUCCION DE BIENES EN DOMINIO PRIVADO</v>
      </c>
      <c r="J35" s="427" t="s">
        <v>1385</v>
      </c>
      <c r="K35" s="427"/>
      <c r="L35" s="427"/>
    </row>
    <row r="36" spans="2:12">
      <c r="C36" s="461" t="s">
        <v>2003</v>
      </c>
      <c r="D36" s="560">
        <v>1</v>
      </c>
      <c r="E36" s="561">
        <v>400000</v>
      </c>
      <c r="F36" s="426">
        <f t="shared" si="0"/>
        <v>400000</v>
      </c>
      <c r="G36" s="160" t="s">
        <v>1469</v>
      </c>
      <c r="H36" s="562" t="s">
        <v>978</v>
      </c>
      <c r="I36" s="129" t="str">
        <f>VLOOKUP(H36,[2]Presupuesto!$B$8:$C$583,2,0)</f>
        <v>PARA CONSTRUCCION DE BIENES EN DOMINIO PRIVADO</v>
      </c>
      <c r="J36" s="427" t="s">
        <v>1385</v>
      </c>
      <c r="K36" s="427"/>
      <c r="L36" s="427"/>
    </row>
    <row r="37" spans="2:12">
      <c r="C37" s="461" t="s">
        <v>2004</v>
      </c>
      <c r="D37" s="560">
        <v>1</v>
      </c>
      <c r="E37" s="561">
        <v>120000</v>
      </c>
      <c r="F37" s="426">
        <f t="shared" si="0"/>
        <v>120000</v>
      </c>
      <c r="G37" s="160" t="s">
        <v>1469</v>
      </c>
      <c r="H37" s="562" t="s">
        <v>978</v>
      </c>
      <c r="I37" s="129" t="str">
        <f>VLOOKUP(H37,[2]Presupuesto!$B$8:$C$583,2,0)</f>
        <v>PARA CONSTRUCCION DE BIENES EN DOMINIO PRIVADO</v>
      </c>
      <c r="J37" s="427" t="s">
        <v>1385</v>
      </c>
      <c r="K37" s="427"/>
      <c r="L37" s="427"/>
    </row>
    <row r="40" spans="2:12" ht="15.75" thickBot="1"/>
    <row r="41" spans="2:12" s="423" customFormat="1" ht="15.75" thickBot="1">
      <c r="C41" s="156" t="s">
        <v>53</v>
      </c>
      <c r="D41" s="107">
        <f>SUM(F48:F49)</f>
        <v>6000000</v>
      </c>
      <c r="F41" s="70"/>
      <c r="G41" s="77"/>
      <c r="H41" s="70"/>
      <c r="I41" s="70"/>
    </row>
    <row r="42" spans="2:12" s="423" customFormat="1">
      <c r="C42" s="70"/>
      <c r="D42" s="421"/>
      <c r="E42" s="424"/>
      <c r="F42" s="424"/>
      <c r="G42" s="424"/>
      <c r="H42" s="422"/>
      <c r="I42" s="422"/>
      <c r="J42" s="422"/>
      <c r="K42" s="437"/>
    </row>
    <row r="43" spans="2:12" s="423" customFormat="1" ht="15.75">
      <c r="B43" s="424"/>
      <c r="C43" s="315" t="s">
        <v>401</v>
      </c>
      <c r="D43" s="447" t="s">
        <v>1975</v>
      </c>
      <c r="E43" s="424"/>
      <c r="F43" s="424"/>
      <c r="G43" s="424"/>
      <c r="H43" s="422"/>
      <c r="I43" s="422"/>
      <c r="J43" s="422"/>
      <c r="K43" s="437"/>
    </row>
    <row r="44" spans="2:12" s="423" customFormat="1" ht="18.75">
      <c r="B44" s="424"/>
      <c r="C44" s="448" t="str">
        <f>IFERROR(VLOOKUP(D43,'1Desarrollo e Innov. Curricular'!$E:$F,2,FALSE),IFERROR(VLOOKUP(D43,'2 Investigación Científica'!$E:$F,2,FALSE),IFERROR(VLOOKUP(D43,'3Vinculación Univ. Sociedad'!$E:$F,2,FALSE),IFERROR(VLOOKUP(D43,'4Docencia y Profesorado Univers'!$E:$F,2,FALSE),IFERROR(VLOOKUP(D43,'5Estudiantes y Graduados'!$E:$F,2,FALSE),IFERROR(VLOOKUP(D43,'11Gestion Administrativa'!$E:$F,2,FALSE),IFERROR(VLOOKUP(D43,'13Gestión Académica'!$E:$F,2,FALSE),IFERROR(VLOOKUP(D43,'8Aseguramiento de la calidad'!$E:$F,2,FALSE),IFERROR(VLOOKUP(D43,'6Gestión del Conocimiento'!$E:$F,2,FALSE),IFERROR(VLOOKUP(D43,'15Gobernabilidad y Procesos...'!$E:$F,2,FALSE),IFERROR(VLOOKUP(D43,'12Gestión del Talento Humano'!$E:$F,2,FALSE),IFERROR(VLOOKUP(D43,'14Internacionalización de la ES'!$E:$F,2,FALSE),IFERROR(VLOOKUP(D43,'10Posgrado'!$E:$F,2,FALSE),IFERROR(VLOOKUP(D43,'9Cultura de Innovación Insti...'!$E:$F,2,FALSE),VLOOKUP(D43,'7Lo Esencial de la Reforma Univ'!$E:$F,2,0)))))))))))))))</f>
        <v xml:space="preserve">Construccion del Segundo Edificio de Aulas </v>
      </c>
      <c r="D44" s="421"/>
      <c r="E44" s="424"/>
      <c r="F44" s="424"/>
      <c r="G44" s="424"/>
      <c r="H44" s="422"/>
      <c r="I44" s="422"/>
      <c r="J44" s="422"/>
      <c r="K44" s="437"/>
    </row>
    <row r="45" spans="2:12" s="423" customFormat="1">
      <c r="B45" s="424"/>
      <c r="E45" s="424"/>
      <c r="F45" s="424"/>
      <c r="G45" s="424"/>
      <c r="H45" s="422"/>
      <c r="I45" s="422"/>
      <c r="J45" s="422"/>
      <c r="K45" s="437"/>
    </row>
    <row r="46" spans="2:12" s="423" customFormat="1" ht="15.75" thickBot="1">
      <c r="F46" s="424"/>
      <c r="G46" s="422"/>
      <c r="H46" s="422"/>
      <c r="I46" s="422"/>
    </row>
    <row r="47" spans="2:12" s="423" customFormat="1" ht="30.75" thickBot="1">
      <c r="C47" s="128" t="s">
        <v>44</v>
      </c>
      <c r="D47" s="133" t="s">
        <v>55</v>
      </c>
      <c r="E47" s="135" t="s">
        <v>57</v>
      </c>
      <c r="F47" s="134" t="s">
        <v>27</v>
      </c>
      <c r="G47" s="132" t="s">
        <v>139</v>
      </c>
      <c r="H47" s="135" t="s">
        <v>46</v>
      </c>
      <c r="I47" s="132" t="s">
        <v>140</v>
      </c>
      <c r="J47" s="132" t="s">
        <v>420</v>
      </c>
      <c r="K47" s="132" t="s">
        <v>421</v>
      </c>
      <c r="L47" s="132" t="s">
        <v>129</v>
      </c>
    </row>
    <row r="48" spans="2:12" s="423" customFormat="1" ht="15.75" thickBot="1">
      <c r="C48" s="552"/>
      <c r="D48" s="553"/>
      <c r="E48" s="554"/>
      <c r="F48" s="555"/>
      <c r="G48" s="556"/>
      <c r="H48" s="557"/>
      <c r="I48" s="558"/>
      <c r="J48" s="559"/>
      <c r="K48" s="557"/>
      <c r="L48" s="557"/>
    </row>
    <row r="49" spans="3:12" s="423" customFormat="1" ht="30">
      <c r="C49" s="563" t="s">
        <v>2006</v>
      </c>
      <c r="D49" s="442">
        <v>1</v>
      </c>
      <c r="E49" s="114">
        <v>6000000</v>
      </c>
      <c r="F49" s="426">
        <f t="shared" ref="F49" si="1">D49*E49</f>
        <v>6000000</v>
      </c>
      <c r="G49" s="160" t="s">
        <v>1469</v>
      </c>
      <c r="H49" s="562" t="s">
        <v>978</v>
      </c>
      <c r="I49" s="129" t="str">
        <f>VLOOKUP(H49,[2]Presupuesto!$B$8:$C$583,2,0)</f>
        <v>PARA CONSTRUCCION DE BIENES EN DOMINIO PRIVADO</v>
      </c>
      <c r="J49" s="427" t="s">
        <v>1385</v>
      </c>
      <c r="K49" s="427"/>
      <c r="L49" s="427"/>
    </row>
    <row r="53" spans="3:12" ht="15.75" thickBot="1"/>
    <row r="54" spans="3:12" ht="15.75" thickBot="1">
      <c r="C54" s="156" t="s">
        <v>53</v>
      </c>
      <c r="D54" s="107">
        <f>SUM(F61:F62)</f>
        <v>7971588</v>
      </c>
      <c r="E54" s="423"/>
      <c r="F54" s="70"/>
      <c r="G54" s="77"/>
      <c r="H54" s="70"/>
      <c r="I54" s="70"/>
      <c r="J54" s="423"/>
      <c r="K54" s="423"/>
      <c r="L54" s="423"/>
    </row>
    <row r="55" spans="3:12">
      <c r="C55" s="70"/>
      <c r="D55" s="421"/>
      <c r="E55" s="424"/>
      <c r="F55" s="424"/>
      <c r="G55" s="424"/>
      <c r="H55" s="422"/>
      <c r="I55" s="422"/>
      <c r="J55" s="422"/>
      <c r="K55" s="437"/>
      <c r="L55" s="423"/>
    </row>
    <row r="56" spans="3:12" ht="15.75">
      <c r="C56" s="315" t="s">
        <v>401</v>
      </c>
      <c r="D56" s="447" t="s">
        <v>1976</v>
      </c>
      <c r="E56" s="424"/>
      <c r="F56" s="424"/>
      <c r="G56" s="424"/>
      <c r="H56" s="422"/>
      <c r="I56" s="422"/>
      <c r="J56" s="422"/>
      <c r="K56" s="437"/>
      <c r="L56" s="423"/>
    </row>
    <row r="57" spans="3:12" ht="18.75">
      <c r="C57" s="448" t="str">
        <f>IFERROR(VLOOKUP(D56,'1Desarrollo e Innov. Curricular'!$E:$F,2,FALSE),IFERROR(VLOOKUP(D56,'2 Investigación Científica'!$E:$F,2,FALSE),IFERROR(VLOOKUP(D56,'3Vinculación Univ. Sociedad'!$E:$F,2,FALSE),IFERROR(VLOOKUP(D56,'4Docencia y Profesorado Univers'!$E:$F,2,FALSE),IFERROR(VLOOKUP(D56,'5Estudiantes y Graduados'!$E:$F,2,FALSE),IFERROR(VLOOKUP(D56,'11Gestion Administrativa'!$E:$F,2,FALSE),IFERROR(VLOOKUP(D56,'13Gestión Académica'!$E:$F,2,FALSE),IFERROR(VLOOKUP(D56,'8Aseguramiento de la calidad'!$E:$F,2,FALSE),IFERROR(VLOOKUP(D56,'6Gestión del Conocimiento'!$E:$F,2,FALSE),IFERROR(VLOOKUP(D56,'15Gobernabilidad y Procesos...'!$E:$F,2,FALSE),IFERROR(VLOOKUP(D56,'12Gestión del Talento Humano'!$E:$F,2,FALSE),IFERROR(VLOOKUP(D56,'14Internacionalización de la ES'!$E:$F,2,FALSE),IFERROR(VLOOKUP(D56,'10Posgrado'!$E:$F,2,FALSE),IFERROR(VLOOKUP(D56,'9Cultura de Innovación Insti...'!$E:$F,2,FALSE),VLOOKUP(D56,'7Lo Esencial de la Reforma Univ'!$E:$F,2,0)))))))))))))))</f>
        <v xml:space="preserve">Construcción y equipamiento de la planta piloto de la carrera de Ing. Agroindustrial </v>
      </c>
      <c r="D57" s="421"/>
      <c r="E57" s="424"/>
      <c r="F57" s="424"/>
      <c r="G57" s="424"/>
      <c r="H57" s="422"/>
      <c r="I57" s="422"/>
      <c r="J57" s="422"/>
      <c r="K57" s="437"/>
      <c r="L57" s="423"/>
    </row>
    <row r="58" spans="3:12">
      <c r="C58" s="423"/>
      <c r="D58" s="423"/>
      <c r="E58" s="424"/>
      <c r="F58" s="424"/>
      <c r="G58" s="424"/>
      <c r="H58" s="422"/>
      <c r="I58" s="422"/>
      <c r="J58" s="422"/>
      <c r="K58" s="437"/>
      <c r="L58" s="423"/>
    </row>
    <row r="59" spans="3:12" ht="15.75" thickBot="1">
      <c r="C59" s="423"/>
      <c r="D59" s="423"/>
      <c r="E59" s="423"/>
      <c r="F59" s="424"/>
      <c r="G59" s="422"/>
      <c r="H59" s="422"/>
      <c r="I59" s="422"/>
      <c r="J59" s="423"/>
      <c r="K59" s="423"/>
      <c r="L59" s="423"/>
    </row>
    <row r="60" spans="3:12" ht="30.75" thickBot="1">
      <c r="C60" s="128" t="s">
        <v>44</v>
      </c>
      <c r="D60" s="133" t="s">
        <v>55</v>
      </c>
      <c r="E60" s="135" t="s">
        <v>57</v>
      </c>
      <c r="F60" s="134" t="s">
        <v>27</v>
      </c>
      <c r="G60" s="132" t="s">
        <v>139</v>
      </c>
      <c r="H60" s="135" t="s">
        <v>46</v>
      </c>
      <c r="I60" s="132" t="s">
        <v>140</v>
      </c>
      <c r="J60" s="132" t="s">
        <v>420</v>
      </c>
      <c r="K60" s="132" t="s">
        <v>421</v>
      </c>
      <c r="L60" s="132" t="s">
        <v>129</v>
      </c>
    </row>
    <row r="61" spans="3:12">
      <c r="C61" s="552"/>
      <c r="D61" s="553"/>
      <c r="E61" s="554"/>
      <c r="F61" s="555"/>
      <c r="G61" s="556"/>
      <c r="H61" s="557"/>
      <c r="I61" s="558"/>
      <c r="J61" s="559"/>
      <c r="K61" s="557"/>
      <c r="L61" s="557"/>
    </row>
    <row r="62" spans="3:12" ht="30">
      <c r="C62" s="563" t="s">
        <v>2007</v>
      </c>
      <c r="D62" s="564">
        <v>1</v>
      </c>
      <c r="E62" s="565">
        <f>7000000+971588</f>
        <v>7971588</v>
      </c>
      <c r="F62" s="426">
        <f t="shared" ref="F62" si="2">D62*E62</f>
        <v>7971588</v>
      </c>
      <c r="G62" s="160" t="s">
        <v>1469</v>
      </c>
      <c r="H62" s="562" t="s">
        <v>978</v>
      </c>
      <c r="I62" s="129" t="str">
        <f>VLOOKUP(H62,[2]Presupuesto!$B$8:$C$583,2,0)</f>
        <v>PARA CONSTRUCCION DE BIENES EN DOMINIO PRIVADO</v>
      </c>
      <c r="J62" s="427" t="s">
        <v>1385</v>
      </c>
      <c r="K62" s="427"/>
      <c r="L62" s="427"/>
    </row>
    <row r="64" spans="3:12" s="423" customFormat="1" ht="15.75" thickBot="1">
      <c r="G64" s="75"/>
    </row>
    <row r="65" spans="3:12" s="423" customFormat="1" ht="15.75" thickBot="1">
      <c r="C65" s="156" t="s">
        <v>53</v>
      </c>
      <c r="D65" s="107">
        <f>SUM(F72:F73)</f>
        <v>5500000</v>
      </c>
      <c r="F65" s="70"/>
      <c r="G65" s="77"/>
      <c r="H65" s="70"/>
      <c r="I65" s="70"/>
    </row>
    <row r="66" spans="3:12" s="423" customFormat="1">
      <c r="C66" s="70"/>
      <c r="D66" s="421"/>
      <c r="E66" s="424"/>
      <c r="F66" s="424"/>
      <c r="G66" s="424"/>
      <c r="H66" s="422"/>
      <c r="I66" s="422"/>
      <c r="J66" s="422"/>
      <c r="K66" s="437"/>
    </row>
    <row r="67" spans="3:12" s="423" customFormat="1" ht="15.75">
      <c r="C67" s="315" t="s">
        <v>401</v>
      </c>
      <c r="D67" s="447" t="s">
        <v>1977</v>
      </c>
      <c r="E67" s="424"/>
      <c r="F67" s="424"/>
      <c r="G67" s="424"/>
      <c r="H67" s="422"/>
      <c r="I67" s="422"/>
      <c r="J67" s="422"/>
      <c r="K67" s="437"/>
    </row>
    <row r="68" spans="3:12" s="423" customFormat="1" ht="18.75">
      <c r="C68" s="448" t="str">
        <f>IFERROR(VLOOKUP(D67,'1Desarrollo e Innov. Curricular'!$E:$F,2,FALSE),IFERROR(VLOOKUP(D67,'2 Investigación Científica'!$E:$F,2,FALSE),IFERROR(VLOOKUP(D67,'3Vinculación Univ. Sociedad'!$E:$F,2,FALSE),IFERROR(VLOOKUP(D67,'4Docencia y Profesorado Univers'!$E:$F,2,FALSE),IFERROR(VLOOKUP(D67,'5Estudiantes y Graduados'!$E:$F,2,FALSE),IFERROR(VLOOKUP(D67,'11Gestion Administrativa'!$E:$F,2,FALSE),IFERROR(VLOOKUP(D67,'13Gestión Académica'!$E:$F,2,FALSE),IFERROR(VLOOKUP(D67,'8Aseguramiento de la calidad'!$E:$F,2,FALSE),IFERROR(VLOOKUP(D67,'6Gestión del Conocimiento'!$E:$F,2,FALSE),IFERROR(VLOOKUP(D67,'15Gobernabilidad y Procesos...'!$E:$F,2,FALSE),IFERROR(VLOOKUP(D67,'12Gestión del Talento Humano'!$E:$F,2,FALSE),IFERROR(VLOOKUP(D67,'14Internacionalización de la ES'!$E:$F,2,FALSE),IFERROR(VLOOKUP(D67,'10Posgrado'!$E:$F,2,FALSE),IFERROR(VLOOKUP(D67,'9Cultura de Innovación Insti...'!$E:$F,2,FALSE),VLOOKUP(D67,'7Lo Esencial de la Reforma Univ'!$E:$F,2,0)))))))))))))))</f>
        <v>Construcción de un edificio que contenga las siguientes aéreas: Dirección, Administración, Secretaria, Registro, Tesorería, Personal; Sistema de Admisiones, VOAE, Vinculación, Consejo Local, Investigación, Área de Docentes, biblioteca, sección de baños, sala de juntas, gestión de la calidad educativa y clinica de atención a estudiantes.</v>
      </c>
      <c r="D68" s="421"/>
      <c r="E68" s="424"/>
      <c r="F68" s="424"/>
      <c r="G68" s="424"/>
      <c r="H68" s="422"/>
      <c r="I68" s="422"/>
      <c r="J68" s="422"/>
      <c r="K68" s="437"/>
    </row>
    <row r="69" spans="3:12" s="423" customFormat="1">
      <c r="E69" s="424"/>
      <c r="F69" s="424"/>
      <c r="G69" s="424"/>
      <c r="H69" s="422"/>
      <c r="I69" s="422"/>
      <c r="J69" s="422"/>
      <c r="K69" s="437"/>
    </row>
    <row r="70" spans="3:12" s="423" customFormat="1" ht="15.75" thickBot="1">
      <c r="F70" s="424"/>
      <c r="G70" s="422"/>
      <c r="H70" s="422"/>
      <c r="I70" s="422"/>
    </row>
    <row r="71" spans="3:12" s="423" customFormat="1" ht="30.75" thickBot="1">
      <c r="C71" s="128" t="s">
        <v>44</v>
      </c>
      <c r="D71" s="133" t="s">
        <v>55</v>
      </c>
      <c r="E71" s="135" t="s">
        <v>57</v>
      </c>
      <c r="F71" s="134" t="s">
        <v>27</v>
      </c>
      <c r="G71" s="132" t="s">
        <v>139</v>
      </c>
      <c r="H71" s="135" t="s">
        <v>46</v>
      </c>
      <c r="I71" s="132" t="s">
        <v>140</v>
      </c>
      <c r="J71" s="132" t="s">
        <v>420</v>
      </c>
      <c r="K71" s="132" t="s">
        <v>421</v>
      </c>
      <c r="L71" s="132" t="s">
        <v>129</v>
      </c>
    </row>
    <row r="72" spans="3:12" s="423" customFormat="1" ht="15.75" thickBot="1">
      <c r="C72" s="552"/>
      <c r="D72" s="553"/>
      <c r="E72" s="554"/>
      <c r="F72" s="555"/>
      <c r="G72" s="556"/>
      <c r="H72" s="557"/>
      <c r="I72" s="558"/>
      <c r="J72" s="559"/>
      <c r="K72" s="557"/>
      <c r="L72" s="557"/>
    </row>
    <row r="73" spans="3:12" s="423" customFormat="1" ht="30">
      <c r="C73" s="563" t="s">
        <v>2005</v>
      </c>
      <c r="D73" s="442">
        <v>1</v>
      </c>
      <c r="E73" s="114">
        <v>5500000</v>
      </c>
      <c r="F73" s="426">
        <f t="shared" ref="F73" si="3">D73*E73</f>
        <v>5500000</v>
      </c>
      <c r="G73" s="160" t="s">
        <v>1469</v>
      </c>
      <c r="H73" s="562" t="s">
        <v>978</v>
      </c>
      <c r="I73" s="129" t="str">
        <f>VLOOKUP(H73,[2]Presupuesto!$B$8:$C$583,2,0)</f>
        <v>PARA CONSTRUCCION DE BIENES EN DOMINIO PRIVADO</v>
      </c>
      <c r="J73" s="427" t="s">
        <v>1385</v>
      </c>
      <c r="K73" s="427"/>
      <c r="L73" s="427"/>
    </row>
    <row r="74" spans="3:12" s="423" customFormat="1">
      <c r="G74" s="75"/>
    </row>
    <row r="75" spans="3:12" s="423" customFormat="1" ht="15.75" thickBot="1">
      <c r="G75" s="75"/>
    </row>
    <row r="76" spans="3:12" s="423" customFormat="1" ht="15.75" thickBot="1">
      <c r="C76" s="156" t="s">
        <v>53</v>
      </c>
      <c r="D76" s="107">
        <f>SUM(F84:F86)</f>
        <v>1050000</v>
      </c>
      <c r="F76" s="70"/>
      <c r="G76" s="77"/>
      <c r="H76" s="70"/>
      <c r="I76" s="70"/>
    </row>
    <row r="77" spans="3:12" s="423" customFormat="1">
      <c r="C77" s="70"/>
      <c r="D77" s="421"/>
      <c r="E77" s="424"/>
      <c r="F77" s="424"/>
      <c r="G77" s="424"/>
      <c r="H77" s="422"/>
      <c r="I77" s="422"/>
      <c r="J77" s="422"/>
      <c r="K77" s="437"/>
    </row>
    <row r="78" spans="3:12" s="423" customFormat="1" ht="15.75">
      <c r="C78" s="315" t="s">
        <v>401</v>
      </c>
      <c r="D78" s="447" t="s">
        <v>1978</v>
      </c>
      <c r="E78" s="424"/>
      <c r="F78" s="424"/>
      <c r="G78" s="424"/>
      <c r="H78" s="422"/>
      <c r="I78" s="422"/>
      <c r="J78" s="422"/>
      <c r="K78" s="437"/>
    </row>
    <row r="79" spans="3:12" s="423" customFormat="1" ht="18.75">
      <c r="C79" s="448" t="str">
        <f>IFERROR(VLOOKUP(D78,'1Desarrollo e Innov. Curricular'!$E:$F,2,FALSE),IFERROR(VLOOKUP(D78,'2 Investigación Científica'!$E:$F,2,FALSE),IFERROR(VLOOKUP(D78,'3Vinculación Univ. Sociedad'!$E:$F,2,FALSE),IFERROR(VLOOKUP(D78,'4Docencia y Profesorado Univers'!$E:$F,2,FALSE),IFERROR(VLOOKUP(D78,'5Estudiantes y Graduados'!$E:$F,2,FALSE),IFERROR(VLOOKUP(D78,'11Gestion Administrativa'!$E:$F,2,FALSE),IFERROR(VLOOKUP(D78,'13Gestión Académica'!$E:$F,2,FALSE),IFERROR(VLOOKUP(D78,'8Aseguramiento de la calidad'!$E:$F,2,FALSE),IFERROR(VLOOKUP(D78,'6Gestión del Conocimiento'!$E:$F,2,FALSE),IFERROR(VLOOKUP(D78,'15Gobernabilidad y Procesos...'!$E:$F,2,FALSE),IFERROR(VLOOKUP(D78,'12Gestión del Talento Humano'!$E:$F,2,FALSE),IFERROR(VLOOKUP(D78,'14Internacionalización de la ES'!$E:$F,2,FALSE),IFERROR(VLOOKUP(D78,'10Posgrado'!$E:$F,2,FALSE),IFERROR(VLOOKUP(D78,'9Cultura de Innovación Insti...'!$E:$F,2,FALSE),VLOOKUP(D78,'7Lo Esencial de la Reforma Univ'!$E:$F,2,0)))))))))))))))</f>
        <v>Construcción de bahia, muro perimetral y electrificación de los predios del Centro</v>
      </c>
      <c r="D79" s="421"/>
      <c r="E79" s="424"/>
      <c r="F79" s="424"/>
      <c r="G79" s="424"/>
      <c r="H79" s="422"/>
      <c r="I79" s="422"/>
      <c r="J79" s="422"/>
      <c r="K79" s="437"/>
    </row>
    <row r="80" spans="3:12" s="423" customFormat="1">
      <c r="E80" s="424"/>
      <c r="F80" s="424"/>
      <c r="G80" s="424"/>
      <c r="H80" s="422"/>
      <c r="I80" s="422"/>
      <c r="J80" s="422"/>
      <c r="K80" s="437"/>
    </row>
    <row r="81" spans="3:12" s="423" customFormat="1" ht="15.75" thickBot="1">
      <c r="F81" s="424"/>
      <c r="G81" s="422"/>
      <c r="H81" s="422"/>
      <c r="I81" s="422"/>
    </row>
    <row r="82" spans="3:12" s="423" customFormat="1" ht="30.75" thickBot="1">
      <c r="C82" s="128" t="s">
        <v>44</v>
      </c>
      <c r="D82" s="133" t="s">
        <v>55</v>
      </c>
      <c r="E82" s="135" t="s">
        <v>57</v>
      </c>
      <c r="F82" s="134" t="s">
        <v>27</v>
      </c>
      <c r="G82" s="132" t="s">
        <v>139</v>
      </c>
      <c r="H82" s="135" t="s">
        <v>46</v>
      </c>
      <c r="I82" s="132" t="s">
        <v>140</v>
      </c>
      <c r="J82" s="132" t="s">
        <v>420</v>
      </c>
      <c r="K82" s="132" t="s">
        <v>421</v>
      </c>
      <c r="L82" s="132" t="s">
        <v>129</v>
      </c>
    </row>
    <row r="83" spans="3:12" s="423" customFormat="1" ht="15.75" thickBot="1">
      <c r="C83" s="552"/>
      <c r="D83" s="553"/>
      <c r="E83" s="554"/>
      <c r="F83" s="555"/>
      <c r="G83" s="556"/>
      <c r="H83" s="557"/>
      <c r="I83" s="558"/>
      <c r="J83" s="559"/>
      <c r="K83" s="557"/>
      <c r="L83" s="557"/>
    </row>
    <row r="84" spans="3:12" s="423" customFormat="1" ht="15.75" thickBot="1">
      <c r="C84" s="563" t="s">
        <v>2008</v>
      </c>
      <c r="D84" s="442">
        <v>1</v>
      </c>
      <c r="E84" s="114">
        <v>350000</v>
      </c>
      <c r="F84" s="426">
        <f t="shared" ref="F84:F85" si="4">D84*E84</f>
        <v>350000</v>
      </c>
      <c r="G84" s="160" t="s">
        <v>1469</v>
      </c>
      <c r="H84" s="562" t="s">
        <v>978</v>
      </c>
      <c r="I84" s="129" t="str">
        <f>VLOOKUP(H84,[2]Presupuesto!$B$8:$C$583,2,0)</f>
        <v>PARA CONSTRUCCION DE BIENES EN DOMINIO PRIVADO</v>
      </c>
      <c r="J84" s="427" t="s">
        <v>1385</v>
      </c>
      <c r="K84" s="427"/>
      <c r="L84" s="427"/>
    </row>
    <row r="85" spans="3:12" s="423" customFormat="1" ht="15.75" thickBot="1">
      <c r="C85" s="563" t="s">
        <v>2009</v>
      </c>
      <c r="D85" s="442">
        <v>1</v>
      </c>
      <c r="E85" s="114">
        <v>200000</v>
      </c>
      <c r="F85" s="426">
        <f t="shared" si="4"/>
        <v>200000</v>
      </c>
      <c r="G85" s="160" t="s">
        <v>1469</v>
      </c>
      <c r="H85" s="562" t="s">
        <v>978</v>
      </c>
      <c r="I85" s="129" t="str">
        <f>VLOOKUP(H85,[2]Presupuesto!$B$8:$C$583,2,0)</f>
        <v>PARA CONSTRUCCION DE BIENES EN DOMINIO PRIVADO</v>
      </c>
      <c r="J85" s="427" t="s">
        <v>1385</v>
      </c>
      <c r="K85" s="427"/>
      <c r="L85" s="427"/>
    </row>
    <row r="86" spans="3:12" s="423" customFormat="1">
      <c r="C86" s="563" t="s">
        <v>2010</v>
      </c>
      <c r="D86" s="442">
        <v>1</v>
      </c>
      <c r="E86" s="114">
        <v>500000</v>
      </c>
      <c r="F86" s="426">
        <f t="shared" ref="F86" si="5">D86*E86</f>
        <v>500000</v>
      </c>
      <c r="G86" s="160" t="s">
        <v>1469</v>
      </c>
      <c r="H86" s="562" t="s">
        <v>978</v>
      </c>
      <c r="I86" s="129" t="str">
        <f>VLOOKUP(H86,[2]Presupuesto!$B$8:$C$583,2,0)</f>
        <v>PARA CONSTRUCCION DE BIENES EN DOMINIO PRIVADO</v>
      </c>
      <c r="J86" s="427" t="s">
        <v>1385</v>
      </c>
      <c r="K86" s="427"/>
      <c r="L86" s="427"/>
    </row>
    <row r="87" spans="3:12" s="423" customFormat="1">
      <c r="G87" s="75"/>
    </row>
    <row r="88" spans="3:12" s="423" customFormat="1">
      <c r="G88" s="75"/>
    </row>
    <row r="89" spans="3:12" s="423" customFormat="1" ht="15.75" thickBot="1">
      <c r="G89" s="75"/>
    </row>
    <row r="90" spans="3:12" s="423" customFormat="1" ht="15.75" thickBot="1">
      <c r="C90" s="156" t="s">
        <v>53</v>
      </c>
      <c r="D90" s="107">
        <f>SUM(F97:F98)</f>
        <v>2000000</v>
      </c>
      <c r="F90" s="70"/>
      <c r="G90" s="77"/>
      <c r="H90" s="70"/>
      <c r="I90" s="70"/>
    </row>
    <row r="91" spans="3:12" s="423" customFormat="1">
      <c r="C91" s="70"/>
      <c r="D91" s="421"/>
      <c r="E91" s="424"/>
      <c r="F91" s="424"/>
      <c r="G91" s="424"/>
      <c r="H91" s="422"/>
      <c r="I91" s="422"/>
      <c r="J91" s="422"/>
      <c r="K91" s="437"/>
    </row>
    <row r="92" spans="3:12" s="423" customFormat="1" ht="15.75">
      <c r="C92" s="315" t="s">
        <v>401</v>
      </c>
      <c r="D92" s="447" t="s">
        <v>1979</v>
      </c>
      <c r="E92" s="424"/>
      <c r="F92" s="424"/>
      <c r="G92" s="424"/>
      <c r="H92" s="422"/>
      <c r="I92" s="422"/>
      <c r="J92" s="422"/>
      <c r="K92" s="437"/>
    </row>
    <row r="93" spans="3:12" s="423" customFormat="1" ht="18.75">
      <c r="C93" s="448" t="str">
        <f>IFERROR(VLOOKUP(D92,'1Desarrollo e Innov. Curricular'!$E:$F,2,FALSE),IFERROR(VLOOKUP(D92,'2 Investigación Científica'!$E:$F,2,FALSE),IFERROR(VLOOKUP(D92,'3Vinculación Univ. Sociedad'!$E:$F,2,FALSE),IFERROR(VLOOKUP(D92,'4Docencia y Profesorado Univers'!$E:$F,2,FALSE),IFERROR(VLOOKUP(D92,'5Estudiantes y Graduados'!$E:$F,2,FALSE),IFERROR(VLOOKUP(D92,'11Gestion Administrativa'!$E:$F,2,FALSE),IFERROR(VLOOKUP(D92,'13Gestión Académica'!$E:$F,2,FALSE),IFERROR(VLOOKUP(D92,'8Aseguramiento de la calidad'!$E:$F,2,FALSE),IFERROR(VLOOKUP(D92,'6Gestión del Conocimiento'!$E:$F,2,FALSE),IFERROR(VLOOKUP(D92,'15Gobernabilidad y Procesos...'!$E:$F,2,FALSE),IFERROR(VLOOKUP(D92,'12Gestión del Talento Humano'!$E:$F,2,FALSE),IFERROR(VLOOKUP(D92,'14Internacionalización de la ES'!$E:$F,2,FALSE),IFERROR(VLOOKUP(D92,'10Posgrado'!$E:$F,2,FALSE),IFERROR(VLOOKUP(D92,'9Cultura de Innovación Insti...'!$E:$F,2,FALSE),VLOOKUP(D92,'7Lo Esencial de la Reforma Univ'!$E:$F,2,0)))))))))))))))</f>
        <v>Construccion y equipamiento de laboratorio de informática y de innovación educativa, Adquisición de sillas y escritorios para laboratorio de informática</v>
      </c>
      <c r="D93" s="421"/>
      <c r="E93" s="424"/>
      <c r="F93" s="424"/>
      <c r="G93" s="424"/>
      <c r="H93" s="422"/>
      <c r="I93" s="422"/>
      <c r="J93" s="422"/>
      <c r="K93" s="437"/>
    </row>
    <row r="94" spans="3:12" s="423" customFormat="1">
      <c r="E94" s="424"/>
      <c r="F94" s="424"/>
      <c r="G94" s="424"/>
      <c r="H94" s="422"/>
      <c r="I94" s="422"/>
      <c r="J94" s="422"/>
      <c r="K94" s="437"/>
    </row>
    <row r="95" spans="3:12" s="423" customFormat="1" ht="15.75" thickBot="1">
      <c r="F95" s="424"/>
      <c r="G95" s="422"/>
      <c r="H95" s="422"/>
      <c r="I95" s="422"/>
    </row>
    <row r="96" spans="3:12" s="423" customFormat="1" ht="30.75" thickBot="1">
      <c r="C96" s="128" t="s">
        <v>44</v>
      </c>
      <c r="D96" s="133" t="s">
        <v>55</v>
      </c>
      <c r="E96" s="135" t="s">
        <v>57</v>
      </c>
      <c r="F96" s="134" t="s">
        <v>27</v>
      </c>
      <c r="G96" s="132" t="s">
        <v>139</v>
      </c>
      <c r="H96" s="135" t="s">
        <v>46</v>
      </c>
      <c r="I96" s="132" t="s">
        <v>140</v>
      </c>
      <c r="J96" s="132" t="s">
        <v>420</v>
      </c>
      <c r="K96" s="132" t="s">
        <v>421</v>
      </c>
      <c r="L96" s="132" t="s">
        <v>129</v>
      </c>
    </row>
    <row r="97" spans="3:12" s="423" customFormat="1" ht="15.75" thickBot="1">
      <c r="C97" s="552"/>
      <c r="D97" s="553"/>
      <c r="E97" s="554"/>
      <c r="F97" s="555"/>
      <c r="G97" s="556"/>
      <c r="H97" s="557"/>
      <c r="I97" s="558"/>
      <c r="J97" s="559"/>
      <c r="K97" s="557"/>
      <c r="L97" s="557"/>
    </row>
    <row r="98" spans="3:12" s="423" customFormat="1" ht="30">
      <c r="C98" s="563" t="s">
        <v>2156</v>
      </c>
      <c r="D98" s="442">
        <v>1</v>
      </c>
      <c r="E98" s="114">
        <v>2000000</v>
      </c>
      <c r="F98" s="426">
        <f t="shared" ref="F98" si="6">D98*E98</f>
        <v>2000000</v>
      </c>
      <c r="G98" s="160" t="s">
        <v>1469</v>
      </c>
      <c r="H98" s="562" t="s">
        <v>978</v>
      </c>
      <c r="I98" s="129" t="str">
        <f>VLOOKUP(H98,[2]Presupuesto!$B$8:$C$583,2,0)</f>
        <v>PARA CONSTRUCCION DE BIENES EN DOMINIO PRIVADO</v>
      </c>
      <c r="J98" s="427" t="s">
        <v>1385</v>
      </c>
      <c r="K98" s="427"/>
      <c r="L98" s="427"/>
    </row>
    <row r="99" spans="3:12" s="423" customFormat="1">
      <c r="G99" s="75"/>
    </row>
    <row r="100" spans="3:12" s="423" customFormat="1">
      <c r="G100" s="75"/>
    </row>
    <row r="101" spans="3:12" ht="15.75" thickBot="1"/>
    <row r="102" spans="3:12" ht="15.75" thickBot="1">
      <c r="C102" s="156" t="s">
        <v>53</v>
      </c>
      <c r="D102" s="107">
        <f>SUM(F109:F130)</f>
        <v>1986638.7879999999</v>
      </c>
      <c r="E102" s="423"/>
      <c r="F102" s="70"/>
      <c r="G102" s="77"/>
      <c r="H102" s="70"/>
      <c r="I102" s="70"/>
      <c r="J102" s="423"/>
      <c r="K102" s="423"/>
      <c r="L102" s="423"/>
    </row>
    <row r="103" spans="3:12">
      <c r="C103" s="70"/>
      <c r="D103" s="421"/>
      <c r="E103" s="424"/>
      <c r="F103" s="424"/>
      <c r="G103" s="424"/>
      <c r="H103" s="422"/>
      <c r="I103" s="422"/>
      <c r="J103" s="422"/>
      <c r="K103" s="437"/>
      <c r="L103" s="423"/>
    </row>
    <row r="104" spans="3:12" ht="15.75">
      <c r="C104" s="315" t="s">
        <v>401</v>
      </c>
      <c r="D104" s="447" t="s">
        <v>1982</v>
      </c>
      <c r="E104" s="424"/>
      <c r="F104" s="424"/>
      <c r="G104" s="424"/>
      <c r="H104" s="422"/>
      <c r="I104" s="422"/>
      <c r="J104" s="422"/>
      <c r="K104" s="437"/>
      <c r="L104" s="423"/>
    </row>
    <row r="105" spans="3:12" ht="18.75">
      <c r="C105" s="448" t="str">
        <f>IFERROR(VLOOKUP(D104,'1Desarrollo e Innov. Curricular'!$E:$F,2,FALSE),IFERROR(VLOOKUP(D104,'2 Investigación Científica'!$E:$F,2,FALSE),IFERROR(VLOOKUP(D104,'3Vinculación Univ. Sociedad'!$E:$F,2,FALSE),IFERROR(VLOOKUP(D104,'4Docencia y Profesorado Univers'!$E:$F,2,FALSE),IFERROR(VLOOKUP(D104,'5Estudiantes y Graduados'!$E:$F,2,FALSE),IFERROR(VLOOKUP(D104,'11Gestion Administrativa'!$E:$F,2,FALSE),IFERROR(VLOOKUP(D104,'13Gestión Académica'!$E:$F,2,FALSE),IFERROR(VLOOKUP(D104,'8Aseguramiento de la calidad'!$E:$F,2,FALSE),IFERROR(VLOOKUP(D104,'6Gestión del Conocimiento'!$E:$F,2,FALSE),IFERROR(VLOOKUP(D104,'15Gobernabilidad y Procesos...'!$E:$F,2,FALSE),IFERROR(VLOOKUP(D104,'12Gestión del Talento Humano'!$E:$F,2,FALSE),IFERROR(VLOOKUP(D104,'14Internacionalización de la ES'!$E:$F,2,FALSE),IFERROR(VLOOKUP(D104,'10Posgrado'!$E:$F,2,FALSE),IFERROR(VLOOKUP(D104,'9Cultura de Innovación Insti...'!$E:$F,2,FALSE),VLOOKUP(D104,'7Lo Esencial de la Reforma Univ'!$E:$F,2,0)))))))))))))))</f>
        <v>Restaurar y concluir con el polideportivo :                                          1. cimentación, columnas y techo estructural de la cancha multideportiva                                                          2. construcción de muro perimetral de la cancha multideportiva</v>
      </c>
      <c r="D105" s="421"/>
      <c r="E105" s="424"/>
      <c r="F105" s="424"/>
      <c r="G105" s="424"/>
      <c r="H105" s="422"/>
      <c r="I105" s="422"/>
      <c r="J105" s="422"/>
      <c r="K105" s="437"/>
      <c r="L105" s="423"/>
    </row>
    <row r="106" spans="3:12">
      <c r="C106" s="423"/>
      <c r="D106" s="423"/>
      <c r="E106" s="424"/>
      <c r="F106" s="424"/>
      <c r="G106" s="424"/>
      <c r="H106" s="422"/>
      <c r="I106" s="422"/>
      <c r="J106" s="422"/>
      <c r="K106" s="437"/>
      <c r="L106" s="423"/>
    </row>
    <row r="107" spans="3:12" ht="15.75" thickBot="1">
      <c r="C107" s="423"/>
      <c r="D107" s="423"/>
      <c r="E107" s="423"/>
      <c r="F107" s="424"/>
      <c r="G107" s="422"/>
      <c r="H107" s="422"/>
      <c r="I107" s="422"/>
      <c r="J107" s="423"/>
      <c r="K107" s="423"/>
      <c r="L107" s="423"/>
    </row>
    <row r="108" spans="3:12" ht="30.75" thickBot="1">
      <c r="C108" s="128" t="s">
        <v>44</v>
      </c>
      <c r="D108" s="133" t="s">
        <v>55</v>
      </c>
      <c r="E108" s="135" t="s">
        <v>57</v>
      </c>
      <c r="F108" s="134" t="s">
        <v>27</v>
      </c>
      <c r="G108" s="132" t="s">
        <v>139</v>
      </c>
      <c r="H108" s="135" t="s">
        <v>46</v>
      </c>
      <c r="I108" s="132" t="s">
        <v>140</v>
      </c>
      <c r="J108" s="132" t="s">
        <v>420</v>
      </c>
      <c r="K108" s="132" t="s">
        <v>421</v>
      </c>
      <c r="L108" s="132" t="s">
        <v>129</v>
      </c>
    </row>
    <row r="109" spans="3:12">
      <c r="C109" s="597" t="s">
        <v>2163</v>
      </c>
      <c r="D109" s="553"/>
      <c r="E109" s="554"/>
      <c r="F109" s="555"/>
      <c r="G109" s="556"/>
      <c r="H109" s="557"/>
      <c r="I109" s="558"/>
      <c r="J109" s="559"/>
      <c r="K109" s="557"/>
      <c r="L109" s="557"/>
    </row>
    <row r="110" spans="3:12">
      <c r="C110" s="461" t="s">
        <v>2164</v>
      </c>
      <c r="D110" s="560">
        <v>120.8</v>
      </c>
      <c r="E110" s="598">
        <v>25</v>
      </c>
      <c r="F110" s="426">
        <f t="shared" ref="F110:F130" si="7">D110*E110</f>
        <v>3020</v>
      </c>
      <c r="G110" s="160" t="s">
        <v>1469</v>
      </c>
      <c r="H110" s="562" t="s">
        <v>978</v>
      </c>
      <c r="I110" s="129" t="str">
        <f>VLOOKUP(H110,[2]Presupuesto!$B$8:$C$583,2,0)</f>
        <v>PARA CONSTRUCCION DE BIENES EN DOMINIO PRIVADO</v>
      </c>
      <c r="J110" s="427" t="s">
        <v>1385</v>
      </c>
      <c r="K110" s="427"/>
      <c r="L110" s="427"/>
    </row>
    <row r="111" spans="3:12">
      <c r="C111" s="461" t="s">
        <v>2165</v>
      </c>
      <c r="D111" s="560">
        <v>26.2</v>
      </c>
      <c r="E111" s="598">
        <v>300</v>
      </c>
      <c r="F111" s="426">
        <f t="shared" si="7"/>
        <v>7860</v>
      </c>
      <c r="G111" s="160" t="s">
        <v>1469</v>
      </c>
      <c r="H111" s="562" t="s">
        <v>978</v>
      </c>
      <c r="I111" s="129" t="str">
        <f>VLOOKUP(H111,[2]Presupuesto!$B$8:$C$583,2,0)</f>
        <v>PARA CONSTRUCCION DE BIENES EN DOMINIO PRIVADO</v>
      </c>
      <c r="J111" s="427" t="s">
        <v>1385</v>
      </c>
      <c r="K111" s="427"/>
      <c r="L111" s="427"/>
    </row>
    <row r="112" spans="3:12">
      <c r="C112" s="461" t="s">
        <v>2166</v>
      </c>
      <c r="D112" s="560">
        <v>25.77</v>
      </c>
      <c r="E112" s="598">
        <v>120</v>
      </c>
      <c r="F112" s="426">
        <f t="shared" si="7"/>
        <v>3092.4</v>
      </c>
      <c r="G112" s="160" t="s">
        <v>1469</v>
      </c>
      <c r="H112" s="562" t="s">
        <v>978</v>
      </c>
      <c r="I112" s="129" t="str">
        <f>VLOOKUP(H112,[2]Presupuesto!$B$8:$C$583,2,0)</f>
        <v>PARA CONSTRUCCION DE BIENES EN DOMINIO PRIVADO</v>
      </c>
      <c r="J112" s="427" t="s">
        <v>1385</v>
      </c>
      <c r="K112" s="427"/>
      <c r="L112" s="427"/>
    </row>
    <row r="113" spans="3:12">
      <c r="C113" s="461" t="s">
        <v>2167</v>
      </c>
      <c r="D113" s="560">
        <v>14</v>
      </c>
      <c r="E113" s="598">
        <v>2500</v>
      </c>
      <c r="F113" s="426">
        <f t="shared" si="7"/>
        <v>35000</v>
      </c>
      <c r="G113" s="160" t="s">
        <v>1469</v>
      </c>
      <c r="H113" s="562" t="s">
        <v>978</v>
      </c>
      <c r="I113" s="129" t="str">
        <f>VLOOKUP(H113,[2]Presupuesto!$B$8:$C$583,2,0)</f>
        <v>PARA CONSTRUCCION DE BIENES EN DOMINIO PRIVADO</v>
      </c>
      <c r="J113" s="427" t="s">
        <v>1385</v>
      </c>
      <c r="K113" s="427"/>
      <c r="L113" s="427"/>
    </row>
    <row r="114" spans="3:12">
      <c r="C114" s="461" t="s">
        <v>2168</v>
      </c>
      <c r="D114" s="560">
        <v>28</v>
      </c>
      <c r="E114" s="598">
        <v>2500</v>
      </c>
      <c r="F114" s="426">
        <f t="shared" si="7"/>
        <v>70000</v>
      </c>
      <c r="G114" s="160" t="s">
        <v>1469</v>
      </c>
      <c r="H114" s="562" t="s">
        <v>978</v>
      </c>
      <c r="I114" s="129" t="str">
        <f>VLOOKUP(H114,[2]Presupuesto!$B$8:$C$583,2,0)</f>
        <v>PARA CONSTRUCCION DE BIENES EN DOMINIO PRIVADO</v>
      </c>
      <c r="J114" s="427" t="s">
        <v>1385</v>
      </c>
      <c r="K114" s="427"/>
      <c r="L114" s="427"/>
    </row>
    <row r="115" spans="3:12">
      <c r="C115" s="461" t="s">
        <v>2169</v>
      </c>
      <c r="D115" s="560">
        <v>20.16</v>
      </c>
      <c r="E115" s="598">
        <v>285</v>
      </c>
      <c r="F115" s="426">
        <f t="shared" si="7"/>
        <v>5745.6</v>
      </c>
      <c r="G115" s="160" t="s">
        <v>1469</v>
      </c>
      <c r="H115" s="562" t="s">
        <v>978</v>
      </c>
      <c r="I115" s="129" t="str">
        <f>VLOOKUP(H115,[2]Presupuesto!$B$8:$C$583,2,0)</f>
        <v>PARA CONSTRUCCION DE BIENES EN DOMINIO PRIVADO</v>
      </c>
      <c r="J115" s="427" t="s">
        <v>1385</v>
      </c>
      <c r="K115" s="427"/>
      <c r="L115" s="427"/>
    </row>
    <row r="116" spans="3:12" s="423" customFormat="1">
      <c r="C116" s="461" t="s">
        <v>2170</v>
      </c>
      <c r="D116" s="560">
        <v>1</v>
      </c>
      <c r="E116" s="598">
        <v>1100000</v>
      </c>
      <c r="F116" s="426">
        <f t="shared" si="7"/>
        <v>1100000</v>
      </c>
      <c r="G116" s="160" t="s">
        <v>1469</v>
      </c>
      <c r="H116" s="562" t="s">
        <v>978</v>
      </c>
      <c r="I116" s="129" t="str">
        <f>VLOOKUP(H116,[2]Presupuesto!$B$8:$C$583,2,0)</f>
        <v>PARA CONSTRUCCION DE BIENES EN DOMINIO PRIVADO</v>
      </c>
      <c r="J116" s="427" t="s">
        <v>1385</v>
      </c>
      <c r="K116" s="427"/>
      <c r="L116" s="427"/>
    </row>
    <row r="117" spans="3:12" s="423" customFormat="1">
      <c r="C117" s="461" t="s">
        <v>2171</v>
      </c>
      <c r="D117" s="560">
        <v>84</v>
      </c>
      <c r="E117" s="598">
        <v>998</v>
      </c>
      <c r="F117" s="426">
        <f t="shared" si="7"/>
        <v>83832</v>
      </c>
      <c r="G117" s="160" t="s">
        <v>1469</v>
      </c>
      <c r="H117" s="562" t="s">
        <v>978</v>
      </c>
      <c r="I117" s="129" t="str">
        <f>VLOOKUP(H117,[2]Presupuesto!$B$8:$C$583,2,0)</f>
        <v>PARA CONSTRUCCION DE BIENES EN DOMINIO PRIVADO</v>
      </c>
      <c r="J117" s="427" t="s">
        <v>1385</v>
      </c>
      <c r="K117" s="427"/>
      <c r="L117" s="427"/>
    </row>
    <row r="118" spans="3:12" s="423" customFormat="1">
      <c r="C118" s="461" t="s">
        <v>2172</v>
      </c>
      <c r="D118" s="560">
        <v>992.46</v>
      </c>
      <c r="E118" s="598">
        <v>563.95000000000005</v>
      </c>
      <c r="F118" s="426">
        <f t="shared" si="7"/>
        <v>559697.81700000004</v>
      </c>
      <c r="G118" s="160" t="s">
        <v>1469</v>
      </c>
      <c r="H118" s="562" t="s">
        <v>978</v>
      </c>
      <c r="I118" s="129" t="str">
        <f>VLOOKUP(H118,[2]Presupuesto!$B$8:$C$583,2,0)</f>
        <v>PARA CONSTRUCCION DE BIENES EN DOMINIO PRIVADO</v>
      </c>
      <c r="J118" s="427" t="s">
        <v>1385</v>
      </c>
      <c r="K118" s="427"/>
      <c r="L118" s="427"/>
    </row>
    <row r="119" spans="3:12" s="423" customFormat="1">
      <c r="C119" s="461" t="s">
        <v>2173</v>
      </c>
      <c r="D119" s="560">
        <v>992.46</v>
      </c>
      <c r="E119" s="598">
        <v>3.85</v>
      </c>
      <c r="F119" s="426">
        <f t="shared" si="7"/>
        <v>3820.971</v>
      </c>
      <c r="G119" s="160" t="s">
        <v>1469</v>
      </c>
      <c r="H119" s="562" t="s">
        <v>978</v>
      </c>
      <c r="I119" s="129" t="str">
        <f>VLOOKUP(H119,[2]Presupuesto!$B$8:$C$583,2,0)</f>
        <v>PARA CONSTRUCCION DE BIENES EN DOMINIO PRIVADO</v>
      </c>
      <c r="J119" s="427" t="s">
        <v>1385</v>
      </c>
      <c r="K119" s="427"/>
      <c r="L119" s="427"/>
    </row>
    <row r="120" spans="3:12" s="423" customFormat="1">
      <c r="C120" s="597" t="s">
        <v>2174</v>
      </c>
      <c r="D120" s="553"/>
      <c r="E120" s="599"/>
      <c r="F120" s="599"/>
      <c r="G120" s="599"/>
      <c r="H120" s="599"/>
      <c r="I120" s="599"/>
      <c r="J120" s="599"/>
      <c r="K120" s="599"/>
      <c r="L120" s="599"/>
    </row>
    <row r="121" spans="3:12" s="423" customFormat="1">
      <c r="C121" s="461" t="s">
        <v>2175</v>
      </c>
      <c r="D121" s="560">
        <v>1</v>
      </c>
      <c r="E121" s="598">
        <v>33000</v>
      </c>
      <c r="F121" s="426">
        <f t="shared" si="7"/>
        <v>33000</v>
      </c>
      <c r="G121" s="160" t="s">
        <v>1469</v>
      </c>
      <c r="H121" s="562" t="s">
        <v>978</v>
      </c>
      <c r="I121" s="129" t="str">
        <f>VLOOKUP(H121,[2]Presupuesto!$B$8:$C$583,2,0)</f>
        <v>PARA CONSTRUCCION DE BIENES EN DOMINIO PRIVADO</v>
      </c>
      <c r="J121" s="427" t="s">
        <v>1385</v>
      </c>
      <c r="K121" s="427"/>
      <c r="L121" s="427"/>
    </row>
    <row r="122" spans="3:12" s="423" customFormat="1">
      <c r="C122" s="461" t="s">
        <v>2176</v>
      </c>
      <c r="D122" s="560">
        <v>2</v>
      </c>
      <c r="E122" s="598">
        <v>1500</v>
      </c>
      <c r="F122" s="426">
        <f t="shared" si="7"/>
        <v>3000</v>
      </c>
      <c r="G122" s="160" t="s">
        <v>1469</v>
      </c>
      <c r="H122" s="562" t="s">
        <v>978</v>
      </c>
      <c r="I122" s="129" t="str">
        <f>VLOOKUP(H122,[2]Presupuesto!$B$8:$C$583,2,0)</f>
        <v>PARA CONSTRUCCION DE BIENES EN DOMINIO PRIVADO</v>
      </c>
      <c r="J122" s="427" t="s">
        <v>1385</v>
      </c>
      <c r="K122" s="427"/>
      <c r="L122" s="427"/>
    </row>
    <row r="123" spans="3:12" s="423" customFormat="1">
      <c r="C123" s="461" t="s">
        <v>2177</v>
      </c>
      <c r="D123" s="560">
        <v>2</v>
      </c>
      <c r="E123" s="598">
        <v>1500</v>
      </c>
      <c r="F123" s="426">
        <f t="shared" si="7"/>
        <v>3000</v>
      </c>
      <c r="G123" s="160" t="s">
        <v>1469</v>
      </c>
      <c r="H123" s="562" t="s">
        <v>978</v>
      </c>
      <c r="I123" s="129" t="str">
        <f>VLOOKUP(H123,[2]Presupuesto!$B$8:$C$583,2,0)</f>
        <v>PARA CONSTRUCCION DE BIENES EN DOMINIO PRIVADO</v>
      </c>
      <c r="J123" s="427" t="s">
        <v>1385</v>
      </c>
      <c r="K123" s="427"/>
      <c r="L123" s="427"/>
    </row>
    <row r="124" spans="3:12" s="423" customFormat="1">
      <c r="C124" s="461" t="s">
        <v>2178</v>
      </c>
      <c r="D124" s="560">
        <v>1230</v>
      </c>
      <c r="E124" s="598">
        <v>15</v>
      </c>
      <c r="F124" s="426">
        <f t="shared" si="7"/>
        <v>18450</v>
      </c>
      <c r="G124" s="160" t="s">
        <v>1469</v>
      </c>
      <c r="H124" s="562" t="s">
        <v>978</v>
      </c>
      <c r="I124" s="129" t="str">
        <f>VLOOKUP(H124,[2]Presupuesto!$B$8:$C$583,2,0)</f>
        <v>PARA CONSTRUCCION DE BIENES EN DOMINIO PRIVADO</v>
      </c>
      <c r="J124" s="427" t="s">
        <v>1385</v>
      </c>
      <c r="K124" s="427"/>
      <c r="L124" s="427"/>
    </row>
    <row r="125" spans="3:12" s="423" customFormat="1">
      <c r="C125" s="461" t="s">
        <v>2179</v>
      </c>
      <c r="D125" s="560">
        <v>62</v>
      </c>
      <c r="E125" s="598">
        <v>170</v>
      </c>
      <c r="F125" s="426">
        <f t="shared" si="7"/>
        <v>10540</v>
      </c>
      <c r="G125" s="160" t="s">
        <v>1469</v>
      </c>
      <c r="H125" s="562" t="s">
        <v>978</v>
      </c>
      <c r="I125" s="129" t="str">
        <f>VLOOKUP(H125,[2]Presupuesto!$B$8:$C$583,2,0)</f>
        <v>PARA CONSTRUCCION DE BIENES EN DOMINIO PRIVADO</v>
      </c>
      <c r="J125" s="427" t="s">
        <v>1385</v>
      </c>
      <c r="K125" s="427"/>
      <c r="L125" s="427"/>
    </row>
    <row r="126" spans="3:12" s="423" customFormat="1">
      <c r="C126" s="461" t="s">
        <v>2180</v>
      </c>
      <c r="D126" s="560">
        <v>47</v>
      </c>
      <c r="E126" s="598">
        <v>80</v>
      </c>
      <c r="F126" s="426">
        <f t="shared" si="7"/>
        <v>3760</v>
      </c>
      <c r="G126" s="160" t="s">
        <v>1469</v>
      </c>
      <c r="H126" s="562" t="s">
        <v>978</v>
      </c>
      <c r="I126" s="129" t="str">
        <f>VLOOKUP(H126,[2]Presupuesto!$B$8:$C$583,2,0)</f>
        <v>PARA CONSTRUCCION DE BIENES EN DOMINIO PRIVADO</v>
      </c>
      <c r="J126" s="427" t="s">
        <v>1385</v>
      </c>
      <c r="K126" s="427"/>
      <c r="L126" s="427"/>
    </row>
    <row r="127" spans="3:12" s="423" customFormat="1">
      <c r="C127" s="461" t="s">
        <v>2181</v>
      </c>
      <c r="D127" s="560">
        <v>76</v>
      </c>
      <c r="E127" s="598">
        <v>220</v>
      </c>
      <c r="F127" s="426">
        <f t="shared" si="7"/>
        <v>16720</v>
      </c>
      <c r="G127" s="160" t="s">
        <v>1469</v>
      </c>
      <c r="H127" s="562" t="s">
        <v>978</v>
      </c>
      <c r="I127" s="129" t="str">
        <f>VLOOKUP(H127,[2]Presupuesto!$B$8:$C$583,2,0)</f>
        <v>PARA CONSTRUCCION DE BIENES EN DOMINIO PRIVADO</v>
      </c>
      <c r="J127" s="427" t="s">
        <v>1385</v>
      </c>
      <c r="K127" s="427"/>
      <c r="L127" s="427"/>
    </row>
    <row r="128" spans="3:12" s="423" customFormat="1">
      <c r="C128" s="461" t="s">
        <v>2182</v>
      </c>
      <c r="D128" s="560">
        <v>30</v>
      </c>
      <c r="E128" s="598">
        <v>10</v>
      </c>
      <c r="F128" s="426">
        <f t="shared" si="7"/>
        <v>300</v>
      </c>
      <c r="G128" s="160" t="s">
        <v>1469</v>
      </c>
      <c r="H128" s="562" t="s">
        <v>978</v>
      </c>
      <c r="I128" s="129" t="str">
        <f>VLOOKUP(H128,[2]Presupuesto!$B$8:$C$583,2,0)</f>
        <v>PARA CONSTRUCCION DE BIENES EN DOMINIO PRIVADO</v>
      </c>
      <c r="J128" s="427" t="s">
        <v>1385</v>
      </c>
      <c r="K128" s="427"/>
      <c r="L128" s="427"/>
    </row>
    <row r="129" spans="3:12" s="423" customFormat="1">
      <c r="C129" s="461" t="s">
        <v>2183</v>
      </c>
      <c r="D129" s="560">
        <v>30</v>
      </c>
      <c r="E129" s="598">
        <v>20</v>
      </c>
      <c r="F129" s="426">
        <f t="shared" si="7"/>
        <v>600</v>
      </c>
      <c r="G129" s="160" t="s">
        <v>1469</v>
      </c>
      <c r="H129" s="562" t="s">
        <v>978</v>
      </c>
      <c r="I129" s="129" t="str">
        <f>VLOOKUP(H129,[2]Presupuesto!$B$8:$C$583,2,0)</f>
        <v>PARA CONSTRUCCION DE BIENES EN DOMINIO PRIVADO</v>
      </c>
      <c r="J129" s="427" t="s">
        <v>1385</v>
      </c>
      <c r="K129" s="427"/>
      <c r="L129" s="427"/>
    </row>
    <row r="130" spans="3:12" s="423" customFormat="1">
      <c r="C130" s="461" t="s">
        <v>2184</v>
      </c>
      <c r="D130" s="560">
        <v>21</v>
      </c>
      <c r="E130" s="598">
        <v>1200</v>
      </c>
      <c r="F130" s="426">
        <f t="shared" si="7"/>
        <v>25200</v>
      </c>
      <c r="G130" s="160" t="s">
        <v>1469</v>
      </c>
      <c r="H130" s="562" t="s">
        <v>978</v>
      </c>
      <c r="I130" s="129" t="str">
        <f>VLOOKUP(H130,[2]Presupuesto!$B$8:$C$583,2,0)</f>
        <v>PARA CONSTRUCCION DE BIENES EN DOMINIO PRIVADO</v>
      </c>
      <c r="J130" s="427" t="s">
        <v>1385</v>
      </c>
      <c r="K130" s="427"/>
      <c r="L130" s="427"/>
    </row>
    <row r="133" spans="3:12" ht="15.75" thickBot="1"/>
    <row r="134" spans="3:12" ht="15.75" thickBot="1">
      <c r="C134" s="156" t="s">
        <v>53</v>
      </c>
      <c r="D134" s="107">
        <f>SUM(F141:F155)</f>
        <v>0</v>
      </c>
      <c r="E134" s="423"/>
      <c r="F134" s="70"/>
      <c r="G134" s="77"/>
      <c r="H134" s="70"/>
      <c r="I134" s="70"/>
      <c r="J134" s="423"/>
      <c r="K134" s="423"/>
      <c r="L134" s="423"/>
    </row>
    <row r="135" spans="3:12">
      <c r="C135" s="70"/>
      <c r="D135" s="421"/>
      <c r="E135" s="424"/>
      <c r="F135" s="424"/>
      <c r="G135" s="424"/>
      <c r="H135" s="422"/>
      <c r="I135" s="422"/>
      <c r="J135" s="422"/>
      <c r="K135" s="437"/>
      <c r="L135" s="423"/>
    </row>
    <row r="136" spans="3:12" ht="15.75">
      <c r="C136" s="315" t="s">
        <v>401</v>
      </c>
      <c r="D136" s="447"/>
      <c r="E136" s="424"/>
      <c r="F136" s="424"/>
      <c r="G136" s="424"/>
      <c r="H136" s="422"/>
      <c r="I136" s="422"/>
      <c r="J136" s="422"/>
      <c r="K136" s="437"/>
      <c r="L136" s="423"/>
    </row>
    <row r="137" spans="3:12" ht="18.75">
      <c r="C137" s="448" t="e">
        <f>IFERROR(VLOOKUP(D136,'1Desarrollo e Innov. Curricular'!$E:$F,2,FALSE),IFERROR(VLOOKUP(D136,'2 Investigación Científica'!$E:$F,2,FALSE),IFERROR(VLOOKUP(D136,'3Vinculación Univ. Sociedad'!$E:$F,2,FALSE),IFERROR(VLOOKUP(D136,'4Docencia y Profesorado Univers'!$E:$F,2,FALSE),IFERROR(VLOOKUP(D136,'5Estudiantes y Graduados'!$E:$F,2,FALSE),IFERROR(VLOOKUP(D136,'11Gestion Administrativa'!$E:$F,2,FALSE),IFERROR(VLOOKUP(D136,'13Gestión Académica'!$E:$F,2,FALSE),IFERROR(VLOOKUP(D136,'8Aseguramiento de la calidad'!$E:$F,2,FALSE),IFERROR(VLOOKUP(D136,'6Gestión del Conocimiento'!$E:$F,2,FALSE),IFERROR(VLOOKUP(D136,'15Gobernabilidad y Procesos...'!$E:$F,2,FALSE),IFERROR(VLOOKUP(D136,'12Gestión del Talento Humano'!$E:$F,2,FALSE),IFERROR(VLOOKUP(D136,'14Internacionalización de la ES'!$E:$F,2,FALSE),IFERROR(VLOOKUP(D136,'10Posgrado'!$E:$F,2,FALSE),IFERROR(VLOOKUP(D136,'9Cultura de Innovación Insti...'!$E:$F,2,FALSE),VLOOKUP(D136,'7Lo Esencial de la Reforma Univ'!$E:$F,2,0)))))))))))))))</f>
        <v>#N/A</v>
      </c>
      <c r="D137" s="421"/>
      <c r="E137" s="424"/>
      <c r="F137" s="424"/>
      <c r="G137" s="424"/>
      <c r="H137" s="422"/>
      <c r="I137" s="422"/>
      <c r="J137" s="422"/>
      <c r="K137" s="437"/>
      <c r="L137" s="423"/>
    </row>
    <row r="138" spans="3:12">
      <c r="C138" s="423"/>
      <c r="D138" s="423"/>
      <c r="E138" s="424"/>
      <c r="F138" s="424"/>
      <c r="G138" s="424"/>
      <c r="H138" s="422"/>
      <c r="I138" s="422"/>
      <c r="J138" s="422"/>
      <c r="K138" s="437"/>
      <c r="L138" s="423"/>
    </row>
    <row r="139" spans="3:12" ht="15.75" thickBot="1">
      <c r="C139" s="423"/>
      <c r="D139" s="423"/>
      <c r="E139" s="423"/>
      <c r="F139" s="424"/>
      <c r="G139" s="422"/>
      <c r="H139" s="422"/>
      <c r="I139" s="422"/>
      <c r="J139" s="423"/>
      <c r="K139" s="423"/>
      <c r="L139" s="423"/>
    </row>
    <row r="140" spans="3:12" ht="30.75" thickBot="1">
      <c r="C140" s="128" t="s">
        <v>44</v>
      </c>
      <c r="D140" s="133" t="s">
        <v>55</v>
      </c>
      <c r="E140" s="135" t="s">
        <v>57</v>
      </c>
      <c r="F140" s="134" t="s">
        <v>27</v>
      </c>
      <c r="G140" s="132" t="s">
        <v>139</v>
      </c>
      <c r="H140" s="135" t="s">
        <v>46</v>
      </c>
      <c r="I140" s="132" t="s">
        <v>140</v>
      </c>
      <c r="J140" s="132" t="s">
        <v>420</v>
      </c>
      <c r="K140" s="132" t="s">
        <v>421</v>
      </c>
      <c r="L140" s="132" t="s">
        <v>129</v>
      </c>
    </row>
    <row r="141" spans="3:12">
      <c r="C141" s="552"/>
      <c r="D141" s="553"/>
      <c r="E141" s="554"/>
      <c r="F141" s="555"/>
      <c r="G141" s="556"/>
      <c r="H141" s="557"/>
      <c r="I141" s="558"/>
      <c r="J141" s="559"/>
      <c r="K141" s="557"/>
      <c r="L141" s="557"/>
    </row>
    <row r="142" spans="3:12">
      <c r="C142" s="461"/>
      <c r="D142" s="560"/>
      <c r="E142" s="561"/>
      <c r="F142" s="426"/>
      <c r="G142" s="160" t="s">
        <v>1469</v>
      </c>
      <c r="H142" s="562" t="s">
        <v>978</v>
      </c>
      <c r="I142" s="129" t="str">
        <f>VLOOKUP(H142,[2]Presupuesto!$B$8:$C$583,2,0)</f>
        <v>PARA CONSTRUCCION DE BIENES EN DOMINIO PRIVADO</v>
      </c>
      <c r="J142" s="427" t="s">
        <v>1385</v>
      </c>
      <c r="K142" s="427"/>
      <c r="L142" s="427"/>
    </row>
    <row r="143" spans="3:12">
      <c r="C143" s="461"/>
      <c r="D143" s="560"/>
      <c r="E143" s="561"/>
      <c r="F143" s="426"/>
      <c r="G143" s="160" t="s">
        <v>1469</v>
      </c>
      <c r="H143" s="562" t="s">
        <v>978</v>
      </c>
      <c r="I143" s="129" t="str">
        <f>VLOOKUP(H143,[2]Presupuesto!$B$8:$C$583,2,0)</f>
        <v>PARA CONSTRUCCION DE BIENES EN DOMINIO PRIVADO</v>
      </c>
      <c r="J143" s="427" t="s">
        <v>1385</v>
      </c>
      <c r="K143" s="427"/>
      <c r="L143" s="427"/>
    </row>
    <row r="144" spans="3:12">
      <c r="C144" s="461"/>
      <c r="D144" s="560"/>
      <c r="E144" s="561"/>
      <c r="F144" s="426"/>
      <c r="G144" s="160" t="s">
        <v>1469</v>
      </c>
      <c r="H144" s="562" t="s">
        <v>978</v>
      </c>
      <c r="I144" s="129" t="str">
        <f>VLOOKUP(H144,[2]Presupuesto!$B$8:$C$583,2,0)</f>
        <v>PARA CONSTRUCCION DE BIENES EN DOMINIO PRIVADO</v>
      </c>
      <c r="J144" s="427" t="s">
        <v>1385</v>
      </c>
      <c r="K144" s="427"/>
      <c r="L144" s="427"/>
    </row>
    <row r="145" spans="3:12">
      <c r="C145" s="461"/>
      <c r="D145" s="560"/>
      <c r="E145" s="561"/>
      <c r="F145" s="426"/>
      <c r="G145" s="160" t="s">
        <v>1469</v>
      </c>
      <c r="H145" s="562" t="s">
        <v>978</v>
      </c>
      <c r="I145" s="129" t="str">
        <f>VLOOKUP(H145,[2]Presupuesto!$B$8:$C$583,2,0)</f>
        <v>PARA CONSTRUCCION DE BIENES EN DOMINIO PRIVADO</v>
      </c>
      <c r="J145" s="427" t="s">
        <v>1385</v>
      </c>
      <c r="K145" s="427"/>
      <c r="L145" s="427"/>
    </row>
    <row r="146" spans="3:12">
      <c r="C146" s="461"/>
      <c r="D146" s="560"/>
      <c r="E146" s="561"/>
      <c r="F146" s="426"/>
      <c r="G146" s="160" t="s">
        <v>1469</v>
      </c>
      <c r="H146" s="562" t="s">
        <v>978</v>
      </c>
      <c r="I146" s="129" t="str">
        <f>VLOOKUP(H146,[2]Presupuesto!$B$8:$C$583,2,0)</f>
        <v>PARA CONSTRUCCION DE BIENES EN DOMINIO PRIVADO</v>
      </c>
      <c r="J146" s="427" t="s">
        <v>1385</v>
      </c>
      <c r="K146" s="427"/>
      <c r="L146" s="427"/>
    </row>
    <row r="147" spans="3:12">
      <c r="C147" s="461"/>
      <c r="D147" s="560"/>
      <c r="E147" s="561"/>
      <c r="F147" s="426"/>
      <c r="G147" s="160" t="s">
        <v>1469</v>
      </c>
      <c r="H147" s="562" t="s">
        <v>978</v>
      </c>
      <c r="I147" s="129" t="str">
        <f>VLOOKUP(H147,[2]Presupuesto!$B$8:$C$583,2,0)</f>
        <v>PARA CONSTRUCCION DE BIENES EN DOMINIO PRIVADO</v>
      </c>
      <c r="J147" s="427" t="s">
        <v>1385</v>
      </c>
      <c r="K147" s="427"/>
      <c r="L147" s="427"/>
    </row>
    <row r="148" spans="3:12">
      <c r="C148" s="461"/>
      <c r="D148" s="560"/>
      <c r="E148" s="561"/>
      <c r="F148" s="426"/>
      <c r="G148" s="160" t="s">
        <v>1469</v>
      </c>
      <c r="H148" s="562" t="s">
        <v>978</v>
      </c>
      <c r="I148" s="129" t="str">
        <f>VLOOKUP(H148,[2]Presupuesto!$B$8:$C$583,2,0)</f>
        <v>PARA CONSTRUCCION DE BIENES EN DOMINIO PRIVADO</v>
      </c>
      <c r="J148" s="427" t="s">
        <v>1385</v>
      </c>
      <c r="K148" s="427"/>
      <c r="L148" s="427"/>
    </row>
    <row r="149" spans="3:12">
      <c r="C149" s="461"/>
      <c r="D149" s="560"/>
      <c r="E149" s="561"/>
      <c r="F149" s="426"/>
      <c r="G149" s="160" t="s">
        <v>1469</v>
      </c>
      <c r="H149" s="562" t="s">
        <v>978</v>
      </c>
      <c r="I149" s="129" t="str">
        <f>VLOOKUP(H149,[2]Presupuesto!$B$8:$C$583,2,0)</f>
        <v>PARA CONSTRUCCION DE BIENES EN DOMINIO PRIVADO</v>
      </c>
      <c r="J149" s="427" t="s">
        <v>1385</v>
      </c>
      <c r="K149" s="427"/>
      <c r="L149" s="427"/>
    </row>
    <row r="150" spans="3:12">
      <c r="C150" s="461"/>
      <c r="D150" s="560"/>
      <c r="E150" s="561"/>
      <c r="F150" s="426"/>
      <c r="G150" s="160" t="s">
        <v>1469</v>
      </c>
      <c r="H150" s="562" t="s">
        <v>978</v>
      </c>
      <c r="I150" s="129" t="str">
        <f>VLOOKUP(H150,[2]Presupuesto!$B$8:$C$583,2,0)</f>
        <v>PARA CONSTRUCCION DE BIENES EN DOMINIO PRIVADO</v>
      </c>
      <c r="J150" s="427" t="s">
        <v>1385</v>
      </c>
      <c r="K150" s="427"/>
      <c r="L150" s="427"/>
    </row>
    <row r="151" spans="3:12">
      <c r="C151" s="461"/>
      <c r="D151" s="560"/>
      <c r="E151" s="561"/>
      <c r="F151" s="426"/>
      <c r="G151" s="160" t="s">
        <v>1469</v>
      </c>
      <c r="H151" s="562" t="s">
        <v>978</v>
      </c>
      <c r="I151" s="129" t="str">
        <f>VLOOKUP(H151,[2]Presupuesto!$B$8:$C$583,2,0)</f>
        <v>PARA CONSTRUCCION DE BIENES EN DOMINIO PRIVADO</v>
      </c>
      <c r="J151" s="427" t="s">
        <v>1385</v>
      </c>
      <c r="K151" s="427"/>
      <c r="L151" s="427"/>
    </row>
    <row r="152" spans="3:12">
      <c r="C152" s="461"/>
      <c r="D152" s="560"/>
      <c r="E152" s="561"/>
      <c r="F152" s="426"/>
      <c r="G152" s="160" t="s">
        <v>1469</v>
      </c>
      <c r="H152" s="562" t="s">
        <v>978</v>
      </c>
      <c r="I152" s="129" t="str">
        <f>VLOOKUP(H152,[2]Presupuesto!$B$8:$C$583,2,0)</f>
        <v>PARA CONSTRUCCION DE BIENES EN DOMINIO PRIVADO</v>
      </c>
      <c r="J152" s="427" t="s">
        <v>1385</v>
      </c>
      <c r="K152" s="427"/>
      <c r="L152" s="427"/>
    </row>
    <row r="153" spans="3:12">
      <c r="C153" s="461"/>
      <c r="D153" s="560"/>
      <c r="E153" s="561"/>
      <c r="F153" s="426"/>
      <c r="G153" s="160" t="s">
        <v>1469</v>
      </c>
      <c r="H153" s="562" t="s">
        <v>978</v>
      </c>
      <c r="I153" s="129" t="str">
        <f>VLOOKUP(H153,[2]Presupuesto!$B$8:$C$583,2,0)</f>
        <v>PARA CONSTRUCCION DE BIENES EN DOMINIO PRIVADO</v>
      </c>
      <c r="J153" s="427" t="s">
        <v>1385</v>
      </c>
      <c r="K153" s="427"/>
      <c r="L153" s="427"/>
    </row>
    <row r="154" spans="3:12">
      <c r="C154" s="461"/>
      <c r="D154" s="560"/>
      <c r="E154" s="561"/>
      <c r="F154" s="426"/>
      <c r="G154" s="160" t="s">
        <v>1469</v>
      </c>
      <c r="H154" s="562" t="s">
        <v>978</v>
      </c>
      <c r="I154" s="129" t="str">
        <f>VLOOKUP(H154,[2]Presupuesto!$B$8:$C$583,2,0)</f>
        <v>PARA CONSTRUCCION DE BIENES EN DOMINIO PRIVADO</v>
      </c>
      <c r="J154" s="427" t="s">
        <v>1385</v>
      </c>
      <c r="K154" s="427"/>
      <c r="L154" s="427"/>
    </row>
    <row r="155" spans="3:12">
      <c r="C155" s="461"/>
      <c r="D155" s="560"/>
      <c r="E155" s="561"/>
      <c r="F155" s="426"/>
      <c r="G155" s="160" t="s">
        <v>1469</v>
      </c>
      <c r="H155" s="562" t="s">
        <v>978</v>
      </c>
      <c r="I155" s="129" t="str">
        <f>VLOOKUP(H155,[2]Presupuesto!$B$8:$C$583,2,0)</f>
        <v>PARA CONSTRUCCION DE BIENES EN DOMINIO PRIVADO</v>
      </c>
      <c r="J155" s="427" t="s">
        <v>1385</v>
      </c>
      <c r="K155" s="427"/>
      <c r="L155" s="427"/>
    </row>
    <row r="157" spans="3:12" ht="15.75" thickBot="1"/>
    <row r="158" spans="3:12" ht="15.75" thickBot="1">
      <c r="C158" s="156" t="s">
        <v>53</v>
      </c>
      <c r="D158" s="107">
        <f>SUM(F165:F179)</f>
        <v>0</v>
      </c>
      <c r="E158" s="423"/>
      <c r="F158" s="70"/>
      <c r="G158" s="77"/>
      <c r="H158" s="70"/>
      <c r="I158" s="70"/>
      <c r="J158" s="423"/>
      <c r="K158" s="423"/>
      <c r="L158" s="423"/>
    </row>
    <row r="159" spans="3:12">
      <c r="C159" s="70"/>
      <c r="D159" s="421"/>
      <c r="E159" s="424"/>
      <c r="F159" s="424"/>
      <c r="G159" s="424"/>
      <c r="H159" s="422"/>
      <c r="I159" s="422"/>
      <c r="J159" s="422"/>
      <c r="K159" s="437"/>
      <c r="L159" s="423"/>
    </row>
    <row r="160" spans="3:12" ht="15.75">
      <c r="C160" s="315" t="s">
        <v>401</v>
      </c>
      <c r="D160" s="447"/>
      <c r="E160" s="424"/>
      <c r="F160" s="424"/>
      <c r="G160" s="424"/>
      <c r="H160" s="422"/>
      <c r="I160" s="422"/>
      <c r="J160" s="422"/>
      <c r="K160" s="437"/>
      <c r="L160" s="423"/>
    </row>
    <row r="161" spans="3:12" ht="18.75">
      <c r="C161" s="448" t="e">
        <f>IFERROR(VLOOKUP(D160,'1Desarrollo e Innov. Curricular'!$E:$F,2,FALSE),IFERROR(VLOOKUP(D160,'2 Investigación Científica'!$E:$F,2,FALSE),IFERROR(VLOOKUP(D160,'3Vinculación Univ. Sociedad'!$E:$F,2,FALSE),IFERROR(VLOOKUP(D160,'4Docencia y Profesorado Univers'!$E:$F,2,FALSE),IFERROR(VLOOKUP(D160,'5Estudiantes y Graduados'!$E:$F,2,FALSE),IFERROR(VLOOKUP(D160,'11Gestion Administrativa'!$E:$F,2,FALSE),IFERROR(VLOOKUP(D160,'13Gestión Académica'!$E:$F,2,FALSE),IFERROR(VLOOKUP(D160,'8Aseguramiento de la calidad'!$E:$F,2,FALSE),IFERROR(VLOOKUP(D160,'6Gestión del Conocimiento'!$E:$F,2,FALSE),IFERROR(VLOOKUP(D160,'15Gobernabilidad y Procesos...'!$E:$F,2,FALSE),IFERROR(VLOOKUP(D160,'12Gestión del Talento Humano'!$E:$F,2,FALSE),IFERROR(VLOOKUP(D160,'14Internacionalización de la ES'!$E:$F,2,FALSE),IFERROR(VLOOKUP(D160,'10Posgrado'!$E:$F,2,FALSE),IFERROR(VLOOKUP(D160,'9Cultura de Innovación Insti...'!$E:$F,2,FALSE),VLOOKUP(D160,'7Lo Esencial de la Reforma Univ'!$E:$F,2,0)))))))))))))))</f>
        <v>#N/A</v>
      </c>
      <c r="D161" s="421"/>
      <c r="E161" s="424"/>
      <c r="F161" s="424"/>
      <c r="G161" s="424"/>
      <c r="H161" s="422"/>
      <c r="I161" s="422"/>
      <c r="J161" s="422"/>
      <c r="K161" s="437"/>
      <c r="L161" s="423"/>
    </row>
    <row r="162" spans="3:12">
      <c r="C162" s="423"/>
      <c r="D162" s="423"/>
      <c r="E162" s="424"/>
      <c r="F162" s="424"/>
      <c r="G162" s="424"/>
      <c r="H162" s="422"/>
      <c r="I162" s="422"/>
      <c r="J162" s="422"/>
      <c r="K162" s="437"/>
      <c r="L162" s="423"/>
    </row>
    <row r="163" spans="3:12" ht="15.75" thickBot="1">
      <c r="C163" s="423"/>
      <c r="D163" s="423"/>
      <c r="E163" s="423"/>
      <c r="F163" s="424"/>
      <c r="G163" s="422"/>
      <c r="H163" s="422"/>
      <c r="I163" s="422"/>
      <c r="J163" s="423"/>
      <c r="K163" s="423"/>
      <c r="L163" s="423"/>
    </row>
    <row r="164" spans="3:12" ht="30.75" thickBot="1">
      <c r="C164" s="128" t="s">
        <v>44</v>
      </c>
      <c r="D164" s="133" t="s">
        <v>55</v>
      </c>
      <c r="E164" s="135" t="s">
        <v>57</v>
      </c>
      <c r="F164" s="134" t="s">
        <v>27</v>
      </c>
      <c r="G164" s="132" t="s">
        <v>139</v>
      </c>
      <c r="H164" s="135" t="s">
        <v>46</v>
      </c>
      <c r="I164" s="132" t="s">
        <v>140</v>
      </c>
      <c r="J164" s="132" t="s">
        <v>420</v>
      </c>
      <c r="K164" s="132" t="s">
        <v>421</v>
      </c>
      <c r="L164" s="132" t="s">
        <v>129</v>
      </c>
    </row>
    <row r="165" spans="3:12">
      <c r="C165" s="552"/>
      <c r="D165" s="553"/>
      <c r="E165" s="554"/>
      <c r="F165" s="555"/>
      <c r="G165" s="556"/>
      <c r="H165" s="557"/>
      <c r="I165" s="558"/>
      <c r="J165" s="559"/>
      <c r="K165" s="557"/>
      <c r="L165" s="557"/>
    </row>
    <row r="166" spans="3:12">
      <c r="C166" s="461"/>
      <c r="D166" s="560"/>
      <c r="E166" s="561"/>
      <c r="F166" s="426"/>
      <c r="G166" s="160" t="s">
        <v>1469</v>
      </c>
      <c r="H166" s="562" t="s">
        <v>978</v>
      </c>
      <c r="I166" s="129" t="str">
        <f>VLOOKUP(H166,[2]Presupuesto!$B$8:$C$583,2,0)</f>
        <v>PARA CONSTRUCCION DE BIENES EN DOMINIO PRIVADO</v>
      </c>
      <c r="J166" s="427" t="s">
        <v>1385</v>
      </c>
      <c r="K166" s="427"/>
      <c r="L166" s="427"/>
    </row>
    <row r="167" spans="3:12">
      <c r="C167" s="461"/>
      <c r="D167" s="560"/>
      <c r="E167" s="561"/>
      <c r="F167" s="426"/>
      <c r="G167" s="160" t="s">
        <v>1469</v>
      </c>
      <c r="H167" s="562" t="s">
        <v>978</v>
      </c>
      <c r="I167" s="129" t="str">
        <f>VLOOKUP(H167,[2]Presupuesto!$B$8:$C$583,2,0)</f>
        <v>PARA CONSTRUCCION DE BIENES EN DOMINIO PRIVADO</v>
      </c>
      <c r="J167" s="427" t="s">
        <v>1385</v>
      </c>
      <c r="K167" s="427"/>
      <c r="L167" s="427"/>
    </row>
    <row r="168" spans="3:12">
      <c r="C168" s="461"/>
      <c r="D168" s="560"/>
      <c r="E168" s="561"/>
      <c r="F168" s="426"/>
      <c r="G168" s="160" t="s">
        <v>1469</v>
      </c>
      <c r="H168" s="562" t="s">
        <v>978</v>
      </c>
      <c r="I168" s="129" t="str">
        <f>VLOOKUP(H168,[2]Presupuesto!$B$8:$C$583,2,0)</f>
        <v>PARA CONSTRUCCION DE BIENES EN DOMINIO PRIVADO</v>
      </c>
      <c r="J168" s="427" t="s">
        <v>1385</v>
      </c>
      <c r="K168" s="427"/>
      <c r="L168" s="427"/>
    </row>
    <row r="169" spans="3:12">
      <c r="C169" s="461"/>
      <c r="D169" s="560"/>
      <c r="E169" s="561"/>
      <c r="F169" s="426"/>
      <c r="G169" s="160" t="s">
        <v>1469</v>
      </c>
      <c r="H169" s="562" t="s">
        <v>978</v>
      </c>
      <c r="I169" s="129" t="str">
        <f>VLOOKUP(H169,[2]Presupuesto!$B$8:$C$583,2,0)</f>
        <v>PARA CONSTRUCCION DE BIENES EN DOMINIO PRIVADO</v>
      </c>
      <c r="J169" s="427" t="s">
        <v>1385</v>
      </c>
      <c r="K169" s="427"/>
      <c r="L169" s="427"/>
    </row>
    <row r="170" spans="3:12">
      <c r="C170" s="461"/>
      <c r="D170" s="560"/>
      <c r="E170" s="561"/>
      <c r="F170" s="426"/>
      <c r="G170" s="160" t="s">
        <v>1469</v>
      </c>
      <c r="H170" s="562" t="s">
        <v>978</v>
      </c>
      <c r="I170" s="129" t="str">
        <f>VLOOKUP(H170,[2]Presupuesto!$B$8:$C$583,2,0)</f>
        <v>PARA CONSTRUCCION DE BIENES EN DOMINIO PRIVADO</v>
      </c>
      <c r="J170" s="427" t="s">
        <v>1385</v>
      </c>
      <c r="K170" s="427"/>
      <c r="L170" s="427"/>
    </row>
    <row r="171" spans="3:12">
      <c r="C171" s="461"/>
      <c r="D171" s="560"/>
      <c r="E171" s="561"/>
      <c r="F171" s="426"/>
      <c r="G171" s="160" t="s">
        <v>1469</v>
      </c>
      <c r="H171" s="562" t="s">
        <v>978</v>
      </c>
      <c r="I171" s="129" t="str">
        <f>VLOOKUP(H171,[2]Presupuesto!$B$8:$C$583,2,0)</f>
        <v>PARA CONSTRUCCION DE BIENES EN DOMINIO PRIVADO</v>
      </c>
      <c r="J171" s="427" t="s">
        <v>1385</v>
      </c>
      <c r="K171" s="427"/>
      <c r="L171" s="427"/>
    </row>
    <row r="172" spans="3:12">
      <c r="C172" s="461"/>
      <c r="D172" s="560"/>
      <c r="E172" s="561"/>
      <c r="F172" s="426"/>
      <c r="G172" s="160" t="s">
        <v>1469</v>
      </c>
      <c r="H172" s="562" t="s">
        <v>978</v>
      </c>
      <c r="I172" s="129" t="str">
        <f>VLOOKUP(H172,[2]Presupuesto!$B$8:$C$583,2,0)</f>
        <v>PARA CONSTRUCCION DE BIENES EN DOMINIO PRIVADO</v>
      </c>
      <c r="J172" s="427" t="s">
        <v>1385</v>
      </c>
      <c r="K172" s="427"/>
      <c r="L172" s="427"/>
    </row>
    <row r="173" spans="3:12">
      <c r="C173" s="461"/>
      <c r="D173" s="560"/>
      <c r="E173" s="561"/>
      <c r="F173" s="426"/>
      <c r="G173" s="160" t="s">
        <v>1469</v>
      </c>
      <c r="H173" s="562" t="s">
        <v>978</v>
      </c>
      <c r="I173" s="129" t="str">
        <f>VLOOKUP(H173,[2]Presupuesto!$B$8:$C$583,2,0)</f>
        <v>PARA CONSTRUCCION DE BIENES EN DOMINIO PRIVADO</v>
      </c>
      <c r="J173" s="427" t="s">
        <v>1385</v>
      </c>
      <c r="K173" s="427"/>
      <c r="L173" s="427"/>
    </row>
    <row r="174" spans="3:12">
      <c r="C174" s="461"/>
      <c r="D174" s="560"/>
      <c r="E174" s="561"/>
      <c r="F174" s="426"/>
      <c r="G174" s="160" t="s">
        <v>1469</v>
      </c>
      <c r="H174" s="562" t="s">
        <v>978</v>
      </c>
      <c r="I174" s="129" t="str">
        <f>VLOOKUP(H174,[2]Presupuesto!$B$8:$C$583,2,0)</f>
        <v>PARA CONSTRUCCION DE BIENES EN DOMINIO PRIVADO</v>
      </c>
      <c r="J174" s="427" t="s">
        <v>1385</v>
      </c>
      <c r="K174" s="427"/>
      <c r="L174" s="427"/>
    </row>
    <row r="175" spans="3:12">
      <c r="C175" s="461"/>
      <c r="D175" s="560"/>
      <c r="E175" s="561"/>
      <c r="F175" s="426"/>
      <c r="G175" s="160" t="s">
        <v>1469</v>
      </c>
      <c r="H175" s="562" t="s">
        <v>978</v>
      </c>
      <c r="I175" s="129" t="str">
        <f>VLOOKUP(H175,[2]Presupuesto!$B$8:$C$583,2,0)</f>
        <v>PARA CONSTRUCCION DE BIENES EN DOMINIO PRIVADO</v>
      </c>
      <c r="J175" s="427" t="s">
        <v>1385</v>
      </c>
      <c r="K175" s="427"/>
      <c r="L175" s="427"/>
    </row>
    <row r="176" spans="3:12">
      <c r="C176" s="461"/>
      <c r="D176" s="560"/>
      <c r="E176" s="561"/>
      <c r="F176" s="426"/>
      <c r="G176" s="160" t="s">
        <v>1469</v>
      </c>
      <c r="H176" s="562" t="s">
        <v>978</v>
      </c>
      <c r="I176" s="129" t="str">
        <f>VLOOKUP(H176,[2]Presupuesto!$B$8:$C$583,2,0)</f>
        <v>PARA CONSTRUCCION DE BIENES EN DOMINIO PRIVADO</v>
      </c>
      <c r="J176" s="427" t="s">
        <v>1385</v>
      </c>
      <c r="K176" s="427"/>
      <c r="L176" s="427"/>
    </row>
    <row r="177" spans="3:12">
      <c r="C177" s="461"/>
      <c r="D177" s="560"/>
      <c r="E177" s="561"/>
      <c r="F177" s="426"/>
      <c r="G177" s="160" t="s">
        <v>1469</v>
      </c>
      <c r="H177" s="562" t="s">
        <v>978</v>
      </c>
      <c r="I177" s="129" t="str">
        <f>VLOOKUP(H177,[2]Presupuesto!$B$8:$C$583,2,0)</f>
        <v>PARA CONSTRUCCION DE BIENES EN DOMINIO PRIVADO</v>
      </c>
      <c r="J177" s="427" t="s">
        <v>1385</v>
      </c>
      <c r="K177" s="427"/>
      <c r="L177" s="427"/>
    </row>
    <row r="178" spans="3:12">
      <c r="C178" s="461"/>
      <c r="D178" s="560"/>
      <c r="E178" s="561"/>
      <c r="F178" s="426"/>
      <c r="G178" s="160" t="s">
        <v>1469</v>
      </c>
      <c r="H178" s="562" t="s">
        <v>978</v>
      </c>
      <c r="I178" s="129" t="str">
        <f>VLOOKUP(H178,[2]Presupuesto!$B$8:$C$583,2,0)</f>
        <v>PARA CONSTRUCCION DE BIENES EN DOMINIO PRIVADO</v>
      </c>
      <c r="J178" s="427" t="s">
        <v>1385</v>
      </c>
      <c r="K178" s="427"/>
      <c r="L178" s="427"/>
    </row>
    <row r="179" spans="3:12">
      <c r="C179" s="461"/>
      <c r="D179" s="560"/>
      <c r="E179" s="561"/>
      <c r="F179" s="426"/>
      <c r="G179" s="160" t="s">
        <v>1469</v>
      </c>
      <c r="H179" s="562" t="s">
        <v>978</v>
      </c>
      <c r="I179" s="129" t="str">
        <f>VLOOKUP(H179,[2]Presupuesto!$B$8:$C$583,2,0)</f>
        <v>PARA CONSTRUCCION DE BIENES EN DOMINIO PRIVADO</v>
      </c>
      <c r="J179" s="427" t="s">
        <v>1385</v>
      </c>
      <c r="K179" s="427"/>
      <c r="L179" s="427"/>
    </row>
    <row r="182" spans="3:12" ht="15.75" thickBot="1"/>
    <row r="183" spans="3:12" ht="15.75" thickBot="1">
      <c r="C183" s="156" t="s">
        <v>53</v>
      </c>
      <c r="D183" s="107">
        <f>SUM(F190:F204)</f>
        <v>0</v>
      </c>
      <c r="E183" s="423"/>
      <c r="F183" s="70"/>
      <c r="G183" s="77"/>
      <c r="H183" s="70"/>
      <c r="I183" s="70"/>
      <c r="J183" s="423"/>
      <c r="K183" s="423"/>
      <c r="L183" s="423"/>
    </row>
    <row r="184" spans="3:12">
      <c r="C184" s="70"/>
      <c r="D184" s="421"/>
      <c r="E184" s="424"/>
      <c r="F184" s="424"/>
      <c r="G184" s="424"/>
      <c r="H184" s="422"/>
      <c r="I184" s="422"/>
      <c r="J184" s="422"/>
      <c r="K184" s="437"/>
      <c r="L184" s="423"/>
    </row>
    <row r="185" spans="3:12" ht="15.75">
      <c r="C185" s="315" t="s">
        <v>401</v>
      </c>
      <c r="D185" s="447"/>
      <c r="E185" s="424"/>
      <c r="F185" s="424"/>
      <c r="G185" s="424"/>
      <c r="H185" s="422"/>
      <c r="I185" s="422"/>
      <c r="J185" s="422"/>
      <c r="K185" s="437"/>
      <c r="L185" s="423"/>
    </row>
    <row r="186" spans="3:12" ht="18.75">
      <c r="C186" s="448" t="e">
        <f>IFERROR(VLOOKUP(D185,'1Desarrollo e Innov. Curricular'!$E:$F,2,FALSE),IFERROR(VLOOKUP(D185,'2 Investigación Científica'!$E:$F,2,FALSE),IFERROR(VLOOKUP(D185,'3Vinculación Univ. Sociedad'!$E:$F,2,FALSE),IFERROR(VLOOKUP(D185,'4Docencia y Profesorado Univers'!$E:$F,2,FALSE),IFERROR(VLOOKUP(D185,'5Estudiantes y Graduados'!$E:$F,2,FALSE),IFERROR(VLOOKUP(D185,'11Gestion Administrativa'!$E:$F,2,FALSE),IFERROR(VLOOKUP(D185,'13Gestión Académica'!$E:$F,2,FALSE),IFERROR(VLOOKUP(D185,'8Aseguramiento de la calidad'!$E:$F,2,FALSE),IFERROR(VLOOKUP(D185,'6Gestión del Conocimiento'!$E:$F,2,FALSE),IFERROR(VLOOKUP(D185,'15Gobernabilidad y Procesos...'!$E:$F,2,FALSE),IFERROR(VLOOKUP(D185,'12Gestión del Talento Humano'!$E:$F,2,FALSE),IFERROR(VLOOKUP(D185,'14Internacionalización de la ES'!$E:$F,2,FALSE),IFERROR(VLOOKUP(D185,'10Posgrado'!$E:$F,2,FALSE),IFERROR(VLOOKUP(D185,'9Cultura de Innovación Insti...'!$E:$F,2,FALSE),VLOOKUP(D185,'7Lo Esencial de la Reforma Univ'!$E:$F,2,0)))))))))))))))</f>
        <v>#N/A</v>
      </c>
      <c r="D186" s="421"/>
      <c r="E186" s="424"/>
      <c r="F186" s="424"/>
      <c r="G186" s="424"/>
      <c r="H186" s="422"/>
      <c r="I186" s="422"/>
      <c r="J186" s="422"/>
      <c r="K186" s="437"/>
      <c r="L186" s="423"/>
    </row>
    <row r="187" spans="3:12">
      <c r="C187" s="423"/>
      <c r="D187" s="423"/>
      <c r="E187" s="424"/>
      <c r="F187" s="424"/>
      <c r="G187" s="424"/>
      <c r="H187" s="422"/>
      <c r="I187" s="422"/>
      <c r="J187" s="422"/>
      <c r="K187" s="437"/>
      <c r="L187" s="423"/>
    </row>
    <row r="188" spans="3:12" ht="15.75" thickBot="1">
      <c r="C188" s="423"/>
      <c r="D188" s="423"/>
      <c r="E188" s="423"/>
      <c r="F188" s="424"/>
      <c r="G188" s="422"/>
      <c r="H188" s="422"/>
      <c r="I188" s="422"/>
      <c r="J188" s="423"/>
      <c r="K188" s="423"/>
      <c r="L188" s="423"/>
    </row>
    <row r="189" spans="3:12" ht="30.75" thickBot="1">
      <c r="C189" s="128" t="s">
        <v>44</v>
      </c>
      <c r="D189" s="133" t="s">
        <v>55</v>
      </c>
      <c r="E189" s="135" t="s">
        <v>57</v>
      </c>
      <c r="F189" s="134" t="s">
        <v>27</v>
      </c>
      <c r="G189" s="132" t="s">
        <v>139</v>
      </c>
      <c r="H189" s="135" t="s">
        <v>46</v>
      </c>
      <c r="I189" s="132" t="s">
        <v>140</v>
      </c>
      <c r="J189" s="132" t="s">
        <v>420</v>
      </c>
      <c r="K189" s="132" t="s">
        <v>421</v>
      </c>
      <c r="L189" s="132" t="s">
        <v>129</v>
      </c>
    </row>
    <row r="190" spans="3:12">
      <c r="C190" s="552"/>
      <c r="D190" s="553"/>
      <c r="E190" s="554"/>
      <c r="F190" s="555"/>
      <c r="G190" s="556"/>
      <c r="H190" s="557"/>
      <c r="I190" s="558"/>
      <c r="J190" s="559"/>
      <c r="K190" s="557"/>
      <c r="L190" s="557"/>
    </row>
    <row r="191" spans="3:12">
      <c r="C191" s="461"/>
      <c r="D191" s="560"/>
      <c r="E191" s="561"/>
      <c r="F191" s="426"/>
      <c r="G191" s="160" t="s">
        <v>1469</v>
      </c>
      <c r="H191" s="562" t="s">
        <v>978</v>
      </c>
      <c r="I191" s="129" t="str">
        <f>VLOOKUP(H191,[2]Presupuesto!$B$8:$C$583,2,0)</f>
        <v>PARA CONSTRUCCION DE BIENES EN DOMINIO PRIVADO</v>
      </c>
      <c r="J191" s="427" t="s">
        <v>1385</v>
      </c>
      <c r="K191" s="427"/>
      <c r="L191" s="427"/>
    </row>
    <row r="192" spans="3:12">
      <c r="C192" s="461"/>
      <c r="D192" s="560"/>
      <c r="E192" s="561"/>
      <c r="F192" s="426"/>
      <c r="G192" s="160" t="s">
        <v>1469</v>
      </c>
      <c r="H192" s="562" t="s">
        <v>978</v>
      </c>
      <c r="I192" s="129" t="str">
        <f>VLOOKUP(H192,[2]Presupuesto!$B$8:$C$583,2,0)</f>
        <v>PARA CONSTRUCCION DE BIENES EN DOMINIO PRIVADO</v>
      </c>
      <c r="J192" s="427" t="s">
        <v>1385</v>
      </c>
      <c r="K192" s="427"/>
      <c r="L192" s="427"/>
    </row>
    <row r="193" spans="3:12">
      <c r="C193" s="461"/>
      <c r="D193" s="560"/>
      <c r="E193" s="561"/>
      <c r="F193" s="426"/>
      <c r="G193" s="160" t="s">
        <v>1469</v>
      </c>
      <c r="H193" s="562" t="s">
        <v>978</v>
      </c>
      <c r="I193" s="129" t="str">
        <f>VLOOKUP(H193,[2]Presupuesto!$B$8:$C$583,2,0)</f>
        <v>PARA CONSTRUCCION DE BIENES EN DOMINIO PRIVADO</v>
      </c>
      <c r="J193" s="427" t="s">
        <v>1385</v>
      </c>
      <c r="K193" s="427"/>
      <c r="L193" s="427"/>
    </row>
    <row r="194" spans="3:12">
      <c r="C194" s="461"/>
      <c r="D194" s="560"/>
      <c r="E194" s="561"/>
      <c r="F194" s="426"/>
      <c r="G194" s="160" t="s">
        <v>1469</v>
      </c>
      <c r="H194" s="562" t="s">
        <v>978</v>
      </c>
      <c r="I194" s="129" t="str">
        <f>VLOOKUP(H194,[2]Presupuesto!$B$8:$C$583,2,0)</f>
        <v>PARA CONSTRUCCION DE BIENES EN DOMINIO PRIVADO</v>
      </c>
      <c r="J194" s="427" t="s">
        <v>1385</v>
      </c>
      <c r="K194" s="427"/>
      <c r="L194" s="427"/>
    </row>
    <row r="195" spans="3:12">
      <c r="C195" s="461"/>
      <c r="D195" s="560"/>
      <c r="E195" s="561"/>
      <c r="F195" s="426"/>
      <c r="G195" s="160" t="s">
        <v>1469</v>
      </c>
      <c r="H195" s="562" t="s">
        <v>978</v>
      </c>
      <c r="I195" s="129" t="str">
        <f>VLOOKUP(H195,[2]Presupuesto!$B$8:$C$583,2,0)</f>
        <v>PARA CONSTRUCCION DE BIENES EN DOMINIO PRIVADO</v>
      </c>
      <c r="J195" s="427" t="s">
        <v>1385</v>
      </c>
      <c r="K195" s="427"/>
      <c r="L195" s="427"/>
    </row>
    <row r="196" spans="3:12">
      <c r="C196" s="461"/>
      <c r="D196" s="560"/>
      <c r="E196" s="561"/>
      <c r="F196" s="426"/>
      <c r="G196" s="160" t="s">
        <v>1469</v>
      </c>
      <c r="H196" s="562" t="s">
        <v>978</v>
      </c>
      <c r="I196" s="129" t="str">
        <f>VLOOKUP(H196,[2]Presupuesto!$B$8:$C$583,2,0)</f>
        <v>PARA CONSTRUCCION DE BIENES EN DOMINIO PRIVADO</v>
      </c>
      <c r="J196" s="427" t="s">
        <v>1385</v>
      </c>
      <c r="K196" s="427"/>
      <c r="L196" s="427"/>
    </row>
    <row r="197" spans="3:12">
      <c r="C197" s="461"/>
      <c r="D197" s="560"/>
      <c r="E197" s="561"/>
      <c r="F197" s="426"/>
      <c r="G197" s="160" t="s">
        <v>1469</v>
      </c>
      <c r="H197" s="562" t="s">
        <v>978</v>
      </c>
      <c r="I197" s="129" t="str">
        <f>VLOOKUP(H197,[2]Presupuesto!$B$8:$C$583,2,0)</f>
        <v>PARA CONSTRUCCION DE BIENES EN DOMINIO PRIVADO</v>
      </c>
      <c r="J197" s="427" t="s">
        <v>1385</v>
      </c>
      <c r="K197" s="427"/>
      <c r="L197" s="427"/>
    </row>
    <row r="198" spans="3:12">
      <c r="C198" s="461"/>
      <c r="D198" s="560"/>
      <c r="E198" s="561"/>
      <c r="F198" s="426"/>
      <c r="G198" s="160" t="s">
        <v>1469</v>
      </c>
      <c r="H198" s="562" t="s">
        <v>978</v>
      </c>
      <c r="I198" s="129" t="str">
        <f>VLOOKUP(H198,[2]Presupuesto!$B$8:$C$583,2,0)</f>
        <v>PARA CONSTRUCCION DE BIENES EN DOMINIO PRIVADO</v>
      </c>
      <c r="J198" s="427" t="s">
        <v>1385</v>
      </c>
      <c r="K198" s="427"/>
      <c r="L198" s="427"/>
    </row>
    <row r="199" spans="3:12">
      <c r="C199" s="461"/>
      <c r="D199" s="560"/>
      <c r="E199" s="561"/>
      <c r="F199" s="426"/>
      <c r="G199" s="160" t="s">
        <v>1469</v>
      </c>
      <c r="H199" s="562" t="s">
        <v>978</v>
      </c>
      <c r="I199" s="129" t="str">
        <f>VLOOKUP(H199,[2]Presupuesto!$B$8:$C$583,2,0)</f>
        <v>PARA CONSTRUCCION DE BIENES EN DOMINIO PRIVADO</v>
      </c>
      <c r="J199" s="427" t="s">
        <v>1385</v>
      </c>
      <c r="K199" s="427"/>
      <c r="L199" s="427"/>
    </row>
    <row r="200" spans="3:12">
      <c r="C200" s="461"/>
      <c r="D200" s="560"/>
      <c r="E200" s="561"/>
      <c r="F200" s="426"/>
      <c r="G200" s="160" t="s">
        <v>1469</v>
      </c>
      <c r="H200" s="562" t="s">
        <v>978</v>
      </c>
      <c r="I200" s="129" t="str">
        <f>VLOOKUP(H200,[2]Presupuesto!$B$8:$C$583,2,0)</f>
        <v>PARA CONSTRUCCION DE BIENES EN DOMINIO PRIVADO</v>
      </c>
      <c r="J200" s="427" t="s">
        <v>1385</v>
      </c>
      <c r="K200" s="427"/>
      <c r="L200" s="427"/>
    </row>
    <row r="201" spans="3:12">
      <c r="C201" s="461"/>
      <c r="D201" s="560"/>
      <c r="E201" s="561"/>
      <c r="F201" s="426"/>
      <c r="G201" s="160" t="s">
        <v>1469</v>
      </c>
      <c r="H201" s="562" t="s">
        <v>978</v>
      </c>
      <c r="I201" s="129" t="str">
        <f>VLOOKUP(H201,[2]Presupuesto!$B$8:$C$583,2,0)</f>
        <v>PARA CONSTRUCCION DE BIENES EN DOMINIO PRIVADO</v>
      </c>
      <c r="J201" s="427" t="s">
        <v>1385</v>
      </c>
      <c r="K201" s="427"/>
      <c r="L201" s="427"/>
    </row>
    <row r="202" spans="3:12">
      <c r="C202" s="461"/>
      <c r="D202" s="560"/>
      <c r="E202" s="561"/>
      <c r="F202" s="426"/>
      <c r="G202" s="160" t="s">
        <v>1469</v>
      </c>
      <c r="H202" s="562" t="s">
        <v>978</v>
      </c>
      <c r="I202" s="129" t="str">
        <f>VLOOKUP(H202,[2]Presupuesto!$B$8:$C$583,2,0)</f>
        <v>PARA CONSTRUCCION DE BIENES EN DOMINIO PRIVADO</v>
      </c>
      <c r="J202" s="427" t="s">
        <v>1385</v>
      </c>
      <c r="K202" s="427"/>
      <c r="L202" s="427"/>
    </row>
    <row r="203" spans="3:12">
      <c r="C203" s="461"/>
      <c r="D203" s="560"/>
      <c r="E203" s="561"/>
      <c r="F203" s="426"/>
      <c r="G203" s="160" t="s">
        <v>1469</v>
      </c>
      <c r="H203" s="562" t="s">
        <v>978</v>
      </c>
      <c r="I203" s="129" t="str">
        <f>VLOOKUP(H203,[2]Presupuesto!$B$8:$C$583,2,0)</f>
        <v>PARA CONSTRUCCION DE BIENES EN DOMINIO PRIVADO</v>
      </c>
      <c r="J203" s="427" t="s">
        <v>1385</v>
      </c>
      <c r="K203" s="427"/>
      <c r="L203" s="427"/>
    </row>
    <row r="204" spans="3:12">
      <c r="C204" s="461"/>
      <c r="D204" s="560"/>
      <c r="E204" s="561"/>
      <c r="F204" s="426"/>
      <c r="G204" s="160" t="s">
        <v>1469</v>
      </c>
      <c r="H204" s="562" t="s">
        <v>978</v>
      </c>
      <c r="I204" s="129" t="str">
        <f>VLOOKUP(H204,[2]Presupuesto!$B$8:$C$583,2,0)</f>
        <v>PARA CONSTRUCCION DE BIENES EN DOMINIO PRIVADO</v>
      </c>
      <c r="J204" s="427" t="s">
        <v>1385</v>
      </c>
      <c r="K204" s="427"/>
      <c r="L204" s="427"/>
    </row>
    <row r="207" spans="3:12" ht="15.75" thickBot="1"/>
    <row r="208" spans="3:12" ht="15.75" thickBot="1">
      <c r="C208" s="156" t="s">
        <v>53</v>
      </c>
      <c r="D208" s="107">
        <f>SUM(F215:F229)</f>
        <v>0</v>
      </c>
      <c r="E208" s="423"/>
      <c r="F208" s="70"/>
      <c r="G208" s="77"/>
      <c r="H208" s="70"/>
      <c r="I208" s="70"/>
      <c r="J208" s="423"/>
      <c r="K208" s="423"/>
      <c r="L208" s="423"/>
    </row>
    <row r="209" spans="3:12">
      <c r="C209" s="70"/>
      <c r="D209" s="421"/>
      <c r="E209" s="424"/>
      <c r="F209" s="424"/>
      <c r="G209" s="424"/>
      <c r="H209" s="422"/>
      <c r="I209" s="422"/>
      <c r="J209" s="422"/>
      <c r="K209" s="437"/>
      <c r="L209" s="423"/>
    </row>
    <row r="210" spans="3:12" ht="15.75">
      <c r="C210" s="315" t="s">
        <v>401</v>
      </c>
      <c r="D210" s="447"/>
      <c r="E210" s="424"/>
      <c r="F210" s="424"/>
      <c r="G210" s="424"/>
      <c r="H210" s="422"/>
      <c r="I210" s="422"/>
      <c r="J210" s="422"/>
      <c r="K210" s="437"/>
      <c r="L210" s="423"/>
    </row>
    <row r="211" spans="3:12" ht="18.75">
      <c r="C211" s="448" t="e">
        <f>IFERROR(VLOOKUP(D210,'1Desarrollo e Innov. Curricular'!$E:$F,2,FALSE),IFERROR(VLOOKUP(D210,'2 Investigación Científica'!$E:$F,2,FALSE),IFERROR(VLOOKUP(D210,'3Vinculación Univ. Sociedad'!$E:$F,2,FALSE),IFERROR(VLOOKUP(D210,'4Docencia y Profesorado Univers'!$E:$F,2,FALSE),IFERROR(VLOOKUP(D210,'5Estudiantes y Graduados'!$E:$F,2,FALSE),IFERROR(VLOOKUP(D210,'11Gestion Administrativa'!$E:$F,2,FALSE),IFERROR(VLOOKUP(D210,'13Gestión Académica'!$E:$F,2,FALSE),IFERROR(VLOOKUP(D210,'8Aseguramiento de la calidad'!$E:$F,2,FALSE),IFERROR(VLOOKUP(D210,'6Gestión del Conocimiento'!$E:$F,2,FALSE),IFERROR(VLOOKUP(D210,'15Gobernabilidad y Procesos...'!$E:$F,2,FALSE),IFERROR(VLOOKUP(D210,'12Gestión del Talento Humano'!$E:$F,2,FALSE),IFERROR(VLOOKUP(D210,'14Internacionalización de la ES'!$E:$F,2,FALSE),IFERROR(VLOOKUP(D210,'10Posgrado'!$E:$F,2,FALSE),IFERROR(VLOOKUP(D210,'9Cultura de Innovación Insti...'!$E:$F,2,FALSE),VLOOKUP(D210,'7Lo Esencial de la Reforma Univ'!$E:$F,2,0)))))))))))))))</f>
        <v>#N/A</v>
      </c>
      <c r="D211" s="421"/>
      <c r="E211" s="424"/>
      <c r="F211" s="424"/>
      <c r="G211" s="424"/>
      <c r="H211" s="422"/>
      <c r="I211" s="422"/>
      <c r="J211" s="422"/>
      <c r="K211" s="437"/>
      <c r="L211" s="423"/>
    </row>
    <row r="212" spans="3:12">
      <c r="C212" s="423"/>
      <c r="D212" s="423"/>
      <c r="E212" s="424"/>
      <c r="F212" s="424"/>
      <c r="G212" s="424"/>
      <c r="H212" s="422"/>
      <c r="I212" s="422"/>
      <c r="J212" s="422"/>
      <c r="K212" s="437"/>
      <c r="L212" s="423"/>
    </row>
    <row r="213" spans="3:12" ht="15.75" thickBot="1">
      <c r="C213" s="423"/>
      <c r="D213" s="423"/>
      <c r="E213" s="423"/>
      <c r="F213" s="424"/>
      <c r="G213" s="422"/>
      <c r="H213" s="422"/>
      <c r="I213" s="422"/>
      <c r="J213" s="423"/>
      <c r="K213" s="423"/>
      <c r="L213" s="423"/>
    </row>
    <row r="214" spans="3:12" ht="30.75" thickBot="1">
      <c r="C214" s="128" t="s">
        <v>44</v>
      </c>
      <c r="D214" s="133" t="s">
        <v>55</v>
      </c>
      <c r="E214" s="135" t="s">
        <v>57</v>
      </c>
      <c r="F214" s="134" t="s">
        <v>27</v>
      </c>
      <c r="G214" s="132" t="s">
        <v>139</v>
      </c>
      <c r="H214" s="135" t="s">
        <v>46</v>
      </c>
      <c r="I214" s="132" t="s">
        <v>140</v>
      </c>
      <c r="J214" s="132" t="s">
        <v>420</v>
      </c>
      <c r="K214" s="132" t="s">
        <v>421</v>
      </c>
      <c r="L214" s="132" t="s">
        <v>129</v>
      </c>
    </row>
    <row r="215" spans="3:12">
      <c r="C215" s="552"/>
      <c r="D215" s="553"/>
      <c r="E215" s="554"/>
      <c r="F215" s="555"/>
      <c r="G215" s="556"/>
      <c r="H215" s="557"/>
      <c r="I215" s="558"/>
      <c r="J215" s="559"/>
      <c r="K215" s="557"/>
      <c r="L215" s="557"/>
    </row>
    <row r="216" spans="3:12">
      <c r="C216" s="461"/>
      <c r="D216" s="560"/>
      <c r="E216" s="561"/>
      <c r="F216" s="426"/>
      <c r="G216" s="160" t="s">
        <v>1469</v>
      </c>
      <c r="H216" s="562" t="s">
        <v>978</v>
      </c>
      <c r="I216" s="129" t="str">
        <f>VLOOKUP(H216,[2]Presupuesto!$B$8:$C$583,2,0)</f>
        <v>PARA CONSTRUCCION DE BIENES EN DOMINIO PRIVADO</v>
      </c>
      <c r="J216" s="427" t="s">
        <v>1385</v>
      </c>
      <c r="K216" s="427"/>
      <c r="L216" s="427"/>
    </row>
    <row r="217" spans="3:12">
      <c r="C217" s="461"/>
      <c r="D217" s="560"/>
      <c r="E217" s="561"/>
      <c r="F217" s="426"/>
      <c r="G217" s="160" t="s">
        <v>1469</v>
      </c>
      <c r="H217" s="562" t="s">
        <v>978</v>
      </c>
      <c r="I217" s="129" t="str">
        <f>VLOOKUP(H217,[2]Presupuesto!$B$8:$C$583,2,0)</f>
        <v>PARA CONSTRUCCION DE BIENES EN DOMINIO PRIVADO</v>
      </c>
      <c r="J217" s="427" t="s">
        <v>1385</v>
      </c>
      <c r="K217" s="427"/>
      <c r="L217" s="427"/>
    </row>
    <row r="218" spans="3:12">
      <c r="C218" s="461"/>
      <c r="D218" s="560"/>
      <c r="E218" s="561"/>
      <c r="F218" s="426"/>
      <c r="G218" s="160" t="s">
        <v>1469</v>
      </c>
      <c r="H218" s="562" t="s">
        <v>978</v>
      </c>
      <c r="I218" s="129" t="str">
        <f>VLOOKUP(H218,[2]Presupuesto!$B$8:$C$583,2,0)</f>
        <v>PARA CONSTRUCCION DE BIENES EN DOMINIO PRIVADO</v>
      </c>
      <c r="J218" s="427" t="s">
        <v>1385</v>
      </c>
      <c r="K218" s="427"/>
      <c r="L218" s="427"/>
    </row>
    <row r="219" spans="3:12">
      <c r="C219" s="461"/>
      <c r="D219" s="560"/>
      <c r="E219" s="561"/>
      <c r="F219" s="426"/>
      <c r="G219" s="160" t="s">
        <v>1469</v>
      </c>
      <c r="H219" s="562" t="s">
        <v>978</v>
      </c>
      <c r="I219" s="129" t="str">
        <f>VLOOKUP(H219,[2]Presupuesto!$B$8:$C$583,2,0)</f>
        <v>PARA CONSTRUCCION DE BIENES EN DOMINIO PRIVADO</v>
      </c>
      <c r="J219" s="427" t="s">
        <v>1385</v>
      </c>
      <c r="K219" s="427"/>
      <c r="L219" s="427"/>
    </row>
    <row r="220" spans="3:12">
      <c r="C220" s="461"/>
      <c r="D220" s="560"/>
      <c r="E220" s="561"/>
      <c r="F220" s="426"/>
      <c r="G220" s="160" t="s">
        <v>1469</v>
      </c>
      <c r="H220" s="562" t="s">
        <v>978</v>
      </c>
      <c r="I220" s="129" t="str">
        <f>VLOOKUP(H220,[2]Presupuesto!$B$8:$C$583,2,0)</f>
        <v>PARA CONSTRUCCION DE BIENES EN DOMINIO PRIVADO</v>
      </c>
      <c r="J220" s="427" t="s">
        <v>1385</v>
      </c>
      <c r="K220" s="427"/>
      <c r="L220" s="427"/>
    </row>
    <row r="221" spans="3:12">
      <c r="C221" s="461"/>
      <c r="D221" s="560"/>
      <c r="E221" s="561"/>
      <c r="F221" s="426"/>
      <c r="G221" s="160" t="s">
        <v>1469</v>
      </c>
      <c r="H221" s="562" t="s">
        <v>978</v>
      </c>
      <c r="I221" s="129" t="str">
        <f>VLOOKUP(H221,[2]Presupuesto!$B$8:$C$583,2,0)</f>
        <v>PARA CONSTRUCCION DE BIENES EN DOMINIO PRIVADO</v>
      </c>
      <c r="J221" s="427" t="s">
        <v>1385</v>
      </c>
      <c r="K221" s="427"/>
      <c r="L221" s="427"/>
    </row>
    <row r="222" spans="3:12">
      <c r="C222" s="461"/>
      <c r="D222" s="560"/>
      <c r="E222" s="561"/>
      <c r="F222" s="426"/>
      <c r="G222" s="160" t="s">
        <v>1469</v>
      </c>
      <c r="H222" s="562" t="s">
        <v>978</v>
      </c>
      <c r="I222" s="129" t="str">
        <f>VLOOKUP(H222,[2]Presupuesto!$B$8:$C$583,2,0)</f>
        <v>PARA CONSTRUCCION DE BIENES EN DOMINIO PRIVADO</v>
      </c>
      <c r="J222" s="427" t="s">
        <v>1385</v>
      </c>
      <c r="K222" s="427"/>
      <c r="L222" s="427"/>
    </row>
    <row r="223" spans="3:12">
      <c r="C223" s="461"/>
      <c r="D223" s="560"/>
      <c r="E223" s="561"/>
      <c r="F223" s="426"/>
      <c r="G223" s="160" t="s">
        <v>1469</v>
      </c>
      <c r="H223" s="562" t="s">
        <v>978</v>
      </c>
      <c r="I223" s="129" t="str">
        <f>VLOOKUP(H223,[2]Presupuesto!$B$8:$C$583,2,0)</f>
        <v>PARA CONSTRUCCION DE BIENES EN DOMINIO PRIVADO</v>
      </c>
      <c r="J223" s="427" t="s">
        <v>1385</v>
      </c>
      <c r="K223" s="427"/>
      <c r="L223" s="427"/>
    </row>
    <row r="224" spans="3:12">
      <c r="C224" s="461"/>
      <c r="D224" s="560"/>
      <c r="E224" s="561"/>
      <c r="F224" s="426"/>
      <c r="G224" s="160" t="s">
        <v>1469</v>
      </c>
      <c r="H224" s="562" t="s">
        <v>978</v>
      </c>
      <c r="I224" s="129" t="str">
        <f>VLOOKUP(H224,[2]Presupuesto!$B$8:$C$583,2,0)</f>
        <v>PARA CONSTRUCCION DE BIENES EN DOMINIO PRIVADO</v>
      </c>
      <c r="J224" s="427" t="s">
        <v>1385</v>
      </c>
      <c r="K224" s="427"/>
      <c r="L224" s="427"/>
    </row>
    <row r="225" spans="3:12">
      <c r="C225" s="461"/>
      <c r="D225" s="560"/>
      <c r="E225" s="561"/>
      <c r="F225" s="426"/>
      <c r="G225" s="160" t="s">
        <v>1469</v>
      </c>
      <c r="H225" s="562" t="s">
        <v>978</v>
      </c>
      <c r="I225" s="129" t="str">
        <f>VLOOKUP(H225,[2]Presupuesto!$B$8:$C$583,2,0)</f>
        <v>PARA CONSTRUCCION DE BIENES EN DOMINIO PRIVADO</v>
      </c>
      <c r="J225" s="427" t="s">
        <v>1385</v>
      </c>
      <c r="K225" s="427"/>
      <c r="L225" s="427"/>
    </row>
    <row r="226" spans="3:12">
      <c r="C226" s="461"/>
      <c r="D226" s="560"/>
      <c r="E226" s="561"/>
      <c r="F226" s="426"/>
      <c r="G226" s="160" t="s">
        <v>1469</v>
      </c>
      <c r="H226" s="562" t="s">
        <v>978</v>
      </c>
      <c r="I226" s="129" t="str">
        <f>VLOOKUP(H226,[2]Presupuesto!$B$8:$C$583,2,0)</f>
        <v>PARA CONSTRUCCION DE BIENES EN DOMINIO PRIVADO</v>
      </c>
      <c r="J226" s="427" t="s">
        <v>1385</v>
      </c>
      <c r="K226" s="427"/>
      <c r="L226" s="427"/>
    </row>
    <row r="227" spans="3:12">
      <c r="C227" s="461"/>
      <c r="D227" s="560"/>
      <c r="E227" s="561"/>
      <c r="F227" s="426"/>
      <c r="G227" s="160" t="s">
        <v>1469</v>
      </c>
      <c r="H227" s="562" t="s">
        <v>978</v>
      </c>
      <c r="I227" s="129" t="str">
        <f>VLOOKUP(H227,[2]Presupuesto!$B$8:$C$583,2,0)</f>
        <v>PARA CONSTRUCCION DE BIENES EN DOMINIO PRIVADO</v>
      </c>
      <c r="J227" s="427" t="s">
        <v>1385</v>
      </c>
      <c r="K227" s="427"/>
      <c r="L227" s="427"/>
    </row>
    <row r="228" spans="3:12">
      <c r="C228" s="461"/>
      <c r="D228" s="560"/>
      <c r="E228" s="561"/>
      <c r="F228" s="426"/>
      <c r="G228" s="160" t="s">
        <v>1469</v>
      </c>
      <c r="H228" s="562" t="s">
        <v>978</v>
      </c>
      <c r="I228" s="129" t="str">
        <f>VLOOKUP(H228,[2]Presupuesto!$B$8:$C$583,2,0)</f>
        <v>PARA CONSTRUCCION DE BIENES EN DOMINIO PRIVADO</v>
      </c>
      <c r="J228" s="427" t="s">
        <v>1385</v>
      </c>
      <c r="K228" s="427"/>
      <c r="L228" s="427"/>
    </row>
    <row r="229" spans="3:12">
      <c r="C229" s="461"/>
      <c r="D229" s="560"/>
      <c r="E229" s="561"/>
      <c r="F229" s="426"/>
      <c r="G229" s="160" t="s">
        <v>1469</v>
      </c>
      <c r="H229" s="562" t="s">
        <v>978</v>
      </c>
      <c r="I229" s="129" t="str">
        <f>VLOOKUP(H229,[2]Presupuesto!$B$8:$C$583,2,0)</f>
        <v>PARA CONSTRUCCION DE BIENES EN DOMINIO PRIVADO</v>
      </c>
      <c r="J229" s="427" t="s">
        <v>1385</v>
      </c>
      <c r="K229" s="427"/>
      <c r="L229" s="427"/>
    </row>
  </sheetData>
  <conditionalFormatting sqref="H18">
    <cfRule type="duplicateValues" dxfId="103" priority="190"/>
  </conditionalFormatting>
  <conditionalFormatting sqref="H19">
    <cfRule type="duplicateValues" dxfId="102" priority="189"/>
  </conditionalFormatting>
  <conditionalFormatting sqref="H20">
    <cfRule type="duplicateValues" dxfId="101" priority="188"/>
  </conditionalFormatting>
  <conditionalFormatting sqref="H21">
    <cfRule type="duplicateValues" dxfId="100" priority="187"/>
  </conditionalFormatting>
  <conditionalFormatting sqref="H22">
    <cfRule type="duplicateValues" dxfId="99" priority="186"/>
  </conditionalFormatting>
  <conditionalFormatting sqref="H23">
    <cfRule type="duplicateValues" dxfId="98" priority="185"/>
  </conditionalFormatting>
  <conditionalFormatting sqref="H24">
    <cfRule type="duplicateValues" dxfId="97" priority="184"/>
  </conditionalFormatting>
  <conditionalFormatting sqref="H25">
    <cfRule type="duplicateValues" dxfId="96" priority="183"/>
  </conditionalFormatting>
  <conditionalFormatting sqref="H26">
    <cfRule type="duplicateValues" dxfId="95" priority="182"/>
  </conditionalFormatting>
  <conditionalFormatting sqref="H27">
    <cfRule type="duplicateValues" dxfId="94" priority="181"/>
  </conditionalFormatting>
  <conditionalFormatting sqref="H28">
    <cfRule type="duplicateValues" dxfId="93" priority="180"/>
  </conditionalFormatting>
  <conditionalFormatting sqref="H29">
    <cfRule type="duplicateValues" dxfId="92" priority="179"/>
  </conditionalFormatting>
  <conditionalFormatting sqref="H30">
    <cfRule type="duplicateValues" dxfId="91" priority="178"/>
  </conditionalFormatting>
  <conditionalFormatting sqref="H31">
    <cfRule type="duplicateValues" dxfId="90" priority="177"/>
  </conditionalFormatting>
  <conditionalFormatting sqref="H32">
    <cfRule type="duplicateValues" dxfId="89" priority="176"/>
  </conditionalFormatting>
  <conditionalFormatting sqref="H33">
    <cfRule type="duplicateValues" dxfId="88" priority="175"/>
  </conditionalFormatting>
  <conditionalFormatting sqref="H34">
    <cfRule type="duplicateValues" dxfId="87" priority="174"/>
  </conditionalFormatting>
  <conditionalFormatting sqref="H35">
    <cfRule type="duplicateValues" dxfId="86" priority="173"/>
  </conditionalFormatting>
  <conditionalFormatting sqref="H36">
    <cfRule type="duplicateValues" dxfId="85" priority="172"/>
  </conditionalFormatting>
  <conditionalFormatting sqref="H37">
    <cfRule type="duplicateValues" dxfId="84" priority="171"/>
  </conditionalFormatting>
  <conditionalFormatting sqref="H49">
    <cfRule type="duplicateValues" dxfId="83" priority="162"/>
  </conditionalFormatting>
  <conditionalFormatting sqref="H62">
    <cfRule type="duplicateValues" dxfId="82" priority="134"/>
  </conditionalFormatting>
  <conditionalFormatting sqref="H110">
    <cfRule type="duplicateValues" dxfId="81" priority="120"/>
  </conditionalFormatting>
  <conditionalFormatting sqref="H111">
    <cfRule type="duplicateValues" dxfId="80" priority="119"/>
  </conditionalFormatting>
  <conditionalFormatting sqref="H112">
    <cfRule type="duplicateValues" dxfId="79" priority="118"/>
  </conditionalFormatting>
  <conditionalFormatting sqref="H113">
    <cfRule type="duplicateValues" dxfId="78" priority="117"/>
  </conditionalFormatting>
  <conditionalFormatting sqref="H142">
    <cfRule type="duplicateValues" dxfId="77" priority="106"/>
  </conditionalFormatting>
  <conditionalFormatting sqref="H143">
    <cfRule type="duplicateValues" dxfId="76" priority="105"/>
  </conditionalFormatting>
  <conditionalFormatting sqref="H144">
    <cfRule type="duplicateValues" dxfId="75" priority="104"/>
  </conditionalFormatting>
  <conditionalFormatting sqref="H145">
    <cfRule type="duplicateValues" dxfId="74" priority="103"/>
  </conditionalFormatting>
  <conditionalFormatting sqref="H146">
    <cfRule type="duplicateValues" dxfId="73" priority="102"/>
  </conditionalFormatting>
  <conditionalFormatting sqref="H147">
    <cfRule type="duplicateValues" dxfId="72" priority="101"/>
  </conditionalFormatting>
  <conditionalFormatting sqref="H148">
    <cfRule type="duplicateValues" dxfId="71" priority="100"/>
  </conditionalFormatting>
  <conditionalFormatting sqref="H149">
    <cfRule type="duplicateValues" dxfId="70" priority="99"/>
  </conditionalFormatting>
  <conditionalFormatting sqref="H150">
    <cfRule type="duplicateValues" dxfId="69" priority="98"/>
  </conditionalFormatting>
  <conditionalFormatting sqref="H151">
    <cfRule type="duplicateValues" dxfId="68" priority="97"/>
  </conditionalFormatting>
  <conditionalFormatting sqref="H152">
    <cfRule type="duplicateValues" dxfId="67" priority="96"/>
  </conditionalFormatting>
  <conditionalFormatting sqref="H153">
    <cfRule type="duplicateValues" dxfId="66" priority="95"/>
  </conditionalFormatting>
  <conditionalFormatting sqref="H154">
    <cfRule type="duplicateValues" dxfId="65" priority="94"/>
  </conditionalFormatting>
  <conditionalFormatting sqref="H155">
    <cfRule type="duplicateValues" dxfId="64" priority="93"/>
  </conditionalFormatting>
  <conditionalFormatting sqref="H166">
    <cfRule type="duplicateValues" dxfId="63" priority="92"/>
  </conditionalFormatting>
  <conditionalFormatting sqref="H167">
    <cfRule type="duplicateValues" dxfId="62" priority="91"/>
  </conditionalFormatting>
  <conditionalFormatting sqref="H168">
    <cfRule type="duplicateValues" dxfId="61" priority="90"/>
  </conditionalFormatting>
  <conditionalFormatting sqref="H169">
    <cfRule type="duplicateValues" dxfId="60" priority="89"/>
  </conditionalFormatting>
  <conditionalFormatting sqref="H170">
    <cfRule type="duplicateValues" dxfId="59" priority="88"/>
  </conditionalFormatting>
  <conditionalFormatting sqref="H171">
    <cfRule type="duplicateValues" dxfId="58" priority="87"/>
  </conditionalFormatting>
  <conditionalFormatting sqref="H172">
    <cfRule type="duplicateValues" dxfId="57" priority="86"/>
  </conditionalFormatting>
  <conditionalFormatting sqref="H173">
    <cfRule type="duplicateValues" dxfId="56" priority="85"/>
  </conditionalFormatting>
  <conditionalFormatting sqref="H174">
    <cfRule type="duplicateValues" dxfId="55" priority="84"/>
  </conditionalFormatting>
  <conditionalFormatting sqref="H175">
    <cfRule type="duplicateValues" dxfId="54" priority="83"/>
  </conditionalFormatting>
  <conditionalFormatting sqref="H176">
    <cfRule type="duplicateValues" dxfId="53" priority="82"/>
  </conditionalFormatting>
  <conditionalFormatting sqref="H177">
    <cfRule type="duplicateValues" dxfId="52" priority="81"/>
  </conditionalFormatting>
  <conditionalFormatting sqref="H178">
    <cfRule type="duplicateValues" dxfId="51" priority="80"/>
  </conditionalFormatting>
  <conditionalFormatting sqref="H179">
    <cfRule type="duplicateValues" dxfId="50" priority="79"/>
  </conditionalFormatting>
  <conditionalFormatting sqref="H191">
    <cfRule type="duplicateValues" dxfId="49" priority="78"/>
  </conditionalFormatting>
  <conditionalFormatting sqref="H192">
    <cfRule type="duplicateValues" dxfId="48" priority="77"/>
  </conditionalFormatting>
  <conditionalFormatting sqref="H193">
    <cfRule type="duplicateValues" dxfId="47" priority="76"/>
  </conditionalFormatting>
  <conditionalFormatting sqref="H194">
    <cfRule type="duplicateValues" dxfId="46" priority="75"/>
  </conditionalFormatting>
  <conditionalFormatting sqref="H195">
    <cfRule type="duplicateValues" dxfId="45" priority="74"/>
  </conditionalFormatting>
  <conditionalFormatting sqref="H196">
    <cfRule type="duplicateValues" dxfId="44" priority="73"/>
  </conditionalFormatting>
  <conditionalFormatting sqref="H197">
    <cfRule type="duplicateValues" dxfId="43" priority="72"/>
  </conditionalFormatting>
  <conditionalFormatting sqref="H198">
    <cfRule type="duplicateValues" dxfId="42" priority="71"/>
  </conditionalFormatting>
  <conditionalFormatting sqref="H199">
    <cfRule type="duplicateValues" dxfId="41" priority="70"/>
  </conditionalFormatting>
  <conditionalFormatting sqref="H200">
    <cfRule type="duplicateValues" dxfId="40" priority="69"/>
  </conditionalFormatting>
  <conditionalFormatting sqref="H201">
    <cfRule type="duplicateValues" dxfId="39" priority="68"/>
  </conditionalFormatting>
  <conditionalFormatting sqref="H202">
    <cfRule type="duplicateValues" dxfId="38" priority="67"/>
  </conditionalFormatting>
  <conditionalFormatting sqref="H203">
    <cfRule type="duplicateValues" dxfId="37" priority="66"/>
  </conditionalFormatting>
  <conditionalFormatting sqref="H204">
    <cfRule type="duplicateValues" dxfId="36" priority="65"/>
  </conditionalFormatting>
  <conditionalFormatting sqref="H216">
    <cfRule type="duplicateValues" dxfId="35" priority="64"/>
  </conditionalFormatting>
  <conditionalFormatting sqref="H217">
    <cfRule type="duplicateValues" dxfId="34" priority="63"/>
  </conditionalFormatting>
  <conditionalFormatting sqref="H218">
    <cfRule type="duplicateValues" dxfId="33" priority="62"/>
  </conditionalFormatting>
  <conditionalFormatting sqref="H219">
    <cfRule type="duplicateValues" dxfId="32" priority="61"/>
  </conditionalFormatting>
  <conditionalFormatting sqref="H220">
    <cfRule type="duplicateValues" dxfId="31" priority="60"/>
  </conditionalFormatting>
  <conditionalFormatting sqref="H221">
    <cfRule type="duplicateValues" dxfId="30" priority="59"/>
  </conditionalFormatting>
  <conditionalFormatting sqref="H222">
    <cfRule type="duplicateValues" dxfId="29" priority="58"/>
  </conditionalFormatting>
  <conditionalFormatting sqref="H223">
    <cfRule type="duplicateValues" dxfId="28" priority="57"/>
  </conditionalFormatting>
  <conditionalFormatting sqref="H224">
    <cfRule type="duplicateValues" dxfId="27" priority="56"/>
  </conditionalFormatting>
  <conditionalFormatting sqref="H225">
    <cfRule type="duplicateValues" dxfId="26" priority="55"/>
  </conditionalFormatting>
  <conditionalFormatting sqref="H226">
    <cfRule type="duplicateValues" dxfId="25" priority="54"/>
  </conditionalFormatting>
  <conditionalFormatting sqref="H227">
    <cfRule type="duplicateValues" dxfId="24" priority="53"/>
  </conditionalFormatting>
  <conditionalFormatting sqref="H228">
    <cfRule type="duplicateValues" dxfId="23" priority="52"/>
  </conditionalFormatting>
  <conditionalFormatting sqref="H229">
    <cfRule type="duplicateValues" dxfId="22" priority="51"/>
  </conditionalFormatting>
  <conditionalFormatting sqref="H73">
    <cfRule type="duplicateValues" dxfId="21" priority="22"/>
  </conditionalFormatting>
  <conditionalFormatting sqref="H84">
    <cfRule type="duplicateValues" dxfId="20" priority="21"/>
  </conditionalFormatting>
  <conditionalFormatting sqref="H86">
    <cfRule type="duplicateValues" dxfId="19" priority="20"/>
  </conditionalFormatting>
  <conditionalFormatting sqref="H85">
    <cfRule type="duplicateValues" dxfId="18" priority="19"/>
  </conditionalFormatting>
  <conditionalFormatting sqref="H98">
    <cfRule type="duplicateValues" dxfId="17" priority="18"/>
  </conditionalFormatting>
  <conditionalFormatting sqref="H114">
    <cfRule type="duplicateValues" dxfId="16" priority="17"/>
  </conditionalFormatting>
  <conditionalFormatting sqref="H115">
    <cfRule type="duplicateValues" dxfId="15" priority="16"/>
  </conditionalFormatting>
  <conditionalFormatting sqref="H116">
    <cfRule type="duplicateValues" dxfId="14" priority="15"/>
  </conditionalFormatting>
  <conditionalFormatting sqref="H130">
    <cfRule type="duplicateValues" dxfId="13" priority="14"/>
  </conditionalFormatting>
  <conditionalFormatting sqref="H117">
    <cfRule type="duplicateValues" dxfId="12" priority="13"/>
  </conditionalFormatting>
  <conditionalFormatting sqref="H118">
    <cfRule type="duplicateValues" dxfId="11" priority="12"/>
  </conditionalFormatting>
  <conditionalFormatting sqref="H119">
    <cfRule type="duplicateValues" dxfId="10" priority="11"/>
  </conditionalFormatting>
  <conditionalFormatting sqref="H121">
    <cfRule type="duplicateValues" dxfId="9" priority="9"/>
  </conditionalFormatting>
  <conditionalFormatting sqref="H122">
    <cfRule type="duplicateValues" dxfId="8" priority="8"/>
  </conditionalFormatting>
  <conditionalFormatting sqref="H123">
    <cfRule type="duplicateValues" dxfId="7" priority="7"/>
  </conditionalFormatting>
  <conditionalFormatting sqref="H124">
    <cfRule type="duplicateValues" dxfId="6" priority="6"/>
  </conditionalFormatting>
  <conditionalFormatting sqref="H125">
    <cfRule type="duplicateValues" dxfId="5" priority="5"/>
  </conditionalFormatting>
  <conditionalFormatting sqref="H126">
    <cfRule type="duplicateValues" dxfId="4" priority="4"/>
  </conditionalFormatting>
  <conditionalFormatting sqref="H127">
    <cfRule type="duplicateValues" dxfId="3" priority="3"/>
  </conditionalFormatting>
  <conditionalFormatting sqref="H128">
    <cfRule type="duplicateValues" dxfId="2" priority="2"/>
  </conditionalFormatting>
  <conditionalFormatting sqref="H129">
    <cfRule type="duplicateValues" dxfId="1" priority="1"/>
  </conditionalFormatting>
  <dataValidations count="5">
    <dataValidation type="list" allowBlank="1" showInputMessage="1" showErrorMessage="1" errorTitle="¡Ingreso Inválido!" error="Seleccione una opción de la lista." promptTitle="Tipo de Presupuesto" prompt="Seleccione una opción de la lista." sqref="G17:G37 G48:G49 G61:G62 G97:G98 G141:G155 G165:G179 G190:G204 G215:G229 G72:G73 G83:G86 G109:G119 G121:G130">
      <formula1>$R$2:$S$2</formula1>
    </dataValidation>
    <dataValidation type="list" allowBlank="1" showInputMessage="1" showErrorMessage="1" errorTitle="¡Ingreso Inválido!" error="Seleccione una opción de la lista" promptTitle="Mes Requerido" prompt="Seleccione el mes en el que requiere el recurso." sqref="K17:K37 K48:K49 K61:K62 K97:K98 K141:K155 K165:K179 K190:K204 K215:K229 K72:K73 K83:K86 K109:K119 K121:K130">
      <formula1>$U$2:$AF$2</formula1>
    </dataValidation>
    <dataValidation type="list" allowBlank="1" showInputMessage="1" showErrorMessage="1" errorTitle="¡Ingreso Inválido!" error="Seleccione una opción de la lista." promptTitle="Proyecto" prompt="Seleccione una opción." sqref="L17:L37 L48:L49 L61:L62 L97:L98 L141:L155 L165:L179 L190:L204 L215:L229 L72:L73 L83:L86 L109:L119 L121:L130">
      <formula1>$M$2:$O$2</formula1>
    </dataValidation>
    <dataValidation type="list" allowBlank="1" showInputMessage="1" showErrorMessage="1" errorTitle="¡Ingreso Inválido!" error="Verifique el valor ingresado." promptTitle="Ingrese el Objeto de Gasto" prompt="Ingrese el Objeto de Gasto" sqref="H17:H37 H48:H49 H61:H62 H97:H98 H141:H155 H165:H179 H190:H204 H215:H229 H72:H73 H83:H86 H109:H119 H121:H130">
      <formula1>$A$1:$VD$1</formula1>
    </dataValidation>
    <dataValidation type="list" allowBlank="1" showInputMessage="1" showErrorMessage="1" errorTitle="¡Ingreso Inválido!" error="Seleccione una opción de la lista." promptTitle="Dimensión Estratégica" prompt="Seleccione una opción de la lista." sqref="J17:J37 J48:J49 J61:J62 J97:J98 J141:J155 J165:J179 J190:J204 J215:J229 J72:J73 J83:J86 J109:J119 J121:J130">
      <formula1>$A$2:$K$2</formula1>
    </dataValidation>
  </dataValidations>
  <pageMargins left="0.7" right="0.7" top="0.75" bottom="0.75" header="0.3" footer="0.3"/>
  <pageSetup paperSize="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H7" sqref="H7"/>
    </sheetView>
  </sheetViews>
  <sheetFormatPr baseColWidth="10" defaultColWidth="11.5703125" defaultRowHeight="1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5"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7" t="s">
        <v>260</v>
      </c>
      <c r="B1" s="190" t="s">
        <v>261</v>
      </c>
      <c r="C1" s="181" t="s">
        <v>262</v>
      </c>
      <c r="D1" s="181" t="s">
        <v>509</v>
      </c>
      <c r="E1" s="181" t="s">
        <v>511</v>
      </c>
      <c r="F1" s="181" t="s">
        <v>513</v>
      </c>
      <c r="G1" s="181" t="s">
        <v>515</v>
      </c>
      <c r="H1" s="181" t="s">
        <v>517</v>
      </c>
      <c r="I1" s="181" t="s">
        <v>519</v>
      </c>
      <c r="J1" s="181" t="s">
        <v>263</v>
      </c>
      <c r="K1" s="181" t="s">
        <v>522</v>
      </c>
      <c r="L1" s="181" t="s">
        <v>264</v>
      </c>
      <c r="M1" s="181" t="s">
        <v>524</v>
      </c>
      <c r="N1" s="181" t="s">
        <v>526</v>
      </c>
      <c r="O1" s="181" t="s">
        <v>528</v>
      </c>
      <c r="P1" s="181" t="s">
        <v>265</v>
      </c>
      <c r="Q1" s="181" t="s">
        <v>529</v>
      </c>
      <c r="R1" s="181" t="s">
        <v>532</v>
      </c>
      <c r="S1" s="181" t="s">
        <v>266</v>
      </c>
      <c r="T1" s="181" t="s">
        <v>534</v>
      </c>
      <c r="U1" s="181" t="s">
        <v>267</v>
      </c>
      <c r="V1" s="181" t="s">
        <v>535</v>
      </c>
      <c r="W1" s="181" t="s">
        <v>536</v>
      </c>
      <c r="X1" s="181" t="s">
        <v>540</v>
      </c>
      <c r="Y1" s="181" t="s">
        <v>283</v>
      </c>
      <c r="Z1" s="181" t="s">
        <v>541</v>
      </c>
      <c r="AA1" s="181" t="s">
        <v>543</v>
      </c>
      <c r="AB1" s="181" t="s">
        <v>545</v>
      </c>
      <c r="AC1" s="181" t="s">
        <v>284</v>
      </c>
      <c r="AD1" s="181" t="s">
        <v>547</v>
      </c>
      <c r="AE1" s="181" t="s">
        <v>549</v>
      </c>
      <c r="AF1" s="181" t="s">
        <v>551</v>
      </c>
      <c r="AG1" s="181" t="s">
        <v>553</v>
      </c>
      <c r="AH1" s="181" t="s">
        <v>259</v>
      </c>
      <c r="AI1" s="181" t="s">
        <v>555</v>
      </c>
      <c r="AJ1" s="190" t="s">
        <v>268</v>
      </c>
      <c r="AK1" s="181" t="s">
        <v>557</v>
      </c>
      <c r="AL1" s="181" t="s">
        <v>269</v>
      </c>
      <c r="AM1" s="181" t="s">
        <v>559</v>
      </c>
      <c r="AN1" s="181" t="s">
        <v>561</v>
      </c>
      <c r="AO1" s="181" t="s">
        <v>270</v>
      </c>
      <c r="AP1" s="181" t="s">
        <v>563</v>
      </c>
      <c r="AQ1" s="181" t="s">
        <v>565</v>
      </c>
      <c r="AR1" s="181" t="s">
        <v>271</v>
      </c>
      <c r="AS1" s="181" t="s">
        <v>566</v>
      </c>
      <c r="AT1" s="181" t="s">
        <v>568</v>
      </c>
      <c r="AU1" s="181" t="s">
        <v>569</v>
      </c>
      <c r="AV1" s="181" t="s">
        <v>570</v>
      </c>
      <c r="AW1" s="181" t="s">
        <v>572</v>
      </c>
      <c r="AX1" s="181" t="s">
        <v>574</v>
      </c>
      <c r="AY1" s="181" t="s">
        <v>575</v>
      </c>
      <c r="AZ1" s="181" t="s">
        <v>272</v>
      </c>
      <c r="BA1" s="181" t="s">
        <v>577</v>
      </c>
      <c r="BB1" s="181" t="s">
        <v>579</v>
      </c>
      <c r="BC1" s="181" t="s">
        <v>581</v>
      </c>
      <c r="BD1" s="181" t="s">
        <v>583</v>
      </c>
      <c r="BE1" s="181" t="s">
        <v>585</v>
      </c>
      <c r="BF1" s="181" t="s">
        <v>587</v>
      </c>
      <c r="BG1" s="181" t="s">
        <v>589</v>
      </c>
      <c r="BH1" s="181" t="s">
        <v>591</v>
      </c>
      <c r="BI1" s="181" t="s">
        <v>285</v>
      </c>
      <c r="BJ1" s="181" t="s">
        <v>593</v>
      </c>
      <c r="BK1" s="181" t="s">
        <v>595</v>
      </c>
      <c r="BL1" s="181" t="s">
        <v>597</v>
      </c>
      <c r="BM1" s="181" t="s">
        <v>599</v>
      </c>
      <c r="BN1" s="181" t="s">
        <v>601</v>
      </c>
      <c r="BO1" s="181" t="s">
        <v>603</v>
      </c>
      <c r="BP1" s="181" t="s">
        <v>605</v>
      </c>
      <c r="BQ1" s="181" t="s">
        <v>607</v>
      </c>
      <c r="BR1" s="181" t="s">
        <v>609</v>
      </c>
      <c r="BS1" s="181" t="s">
        <v>611</v>
      </c>
      <c r="BT1" s="190" t="s">
        <v>273</v>
      </c>
      <c r="BU1" s="181" t="s">
        <v>274</v>
      </c>
      <c r="BV1" s="181" t="s">
        <v>613</v>
      </c>
      <c r="BW1" s="181" t="s">
        <v>275</v>
      </c>
      <c r="BX1" s="181" t="s">
        <v>615</v>
      </c>
      <c r="BY1" s="181" t="s">
        <v>617</v>
      </c>
      <c r="BZ1" s="190" t="s">
        <v>276</v>
      </c>
      <c r="CA1" s="181" t="s">
        <v>277</v>
      </c>
      <c r="CB1" s="181" t="s">
        <v>619</v>
      </c>
      <c r="CC1" s="181" t="s">
        <v>278</v>
      </c>
      <c r="CD1" s="181" t="s">
        <v>621</v>
      </c>
      <c r="CE1" s="181" t="s">
        <v>623</v>
      </c>
      <c r="CF1" s="181" t="s">
        <v>625</v>
      </c>
      <c r="CG1" s="190" t="s">
        <v>279</v>
      </c>
      <c r="CH1" s="181" t="s">
        <v>631</v>
      </c>
      <c r="CI1" s="181" t="s">
        <v>633</v>
      </c>
      <c r="CJ1" s="181" t="s">
        <v>280</v>
      </c>
      <c r="CK1" s="181" t="s">
        <v>627</v>
      </c>
      <c r="CL1" s="181" t="s">
        <v>629</v>
      </c>
      <c r="CM1" s="181" t="s">
        <v>281</v>
      </c>
      <c r="CN1" s="181" t="s">
        <v>635</v>
      </c>
      <c r="CO1" s="181" t="s">
        <v>282</v>
      </c>
      <c r="CP1" s="181" t="s">
        <v>636</v>
      </c>
      <c r="CQ1" s="178" t="s">
        <v>286</v>
      </c>
      <c r="CR1" s="190" t="s">
        <v>287</v>
      </c>
      <c r="CS1" s="181" t="s">
        <v>637</v>
      </c>
      <c r="CT1" s="181" t="s">
        <v>638</v>
      </c>
      <c r="CU1" s="181" t="s">
        <v>640</v>
      </c>
      <c r="CV1" s="181" t="s">
        <v>288</v>
      </c>
      <c r="CW1" s="181" t="s">
        <v>642</v>
      </c>
      <c r="CX1" s="181" t="s">
        <v>644</v>
      </c>
      <c r="CY1" s="181" t="s">
        <v>646</v>
      </c>
      <c r="CZ1" s="181" t="s">
        <v>648</v>
      </c>
      <c r="DA1" s="181" t="s">
        <v>650</v>
      </c>
      <c r="DB1" s="181" t="s">
        <v>652</v>
      </c>
      <c r="DC1" s="190" t="s">
        <v>289</v>
      </c>
      <c r="DD1" s="181" t="s">
        <v>290</v>
      </c>
      <c r="DE1" s="181" t="s">
        <v>654</v>
      </c>
      <c r="DF1" s="181" t="s">
        <v>291</v>
      </c>
      <c r="DG1" s="181" t="s">
        <v>656</v>
      </c>
      <c r="DH1" s="181" t="s">
        <v>658</v>
      </c>
      <c r="DI1" s="181" t="s">
        <v>660</v>
      </c>
      <c r="DJ1" s="181" t="s">
        <v>662</v>
      </c>
      <c r="DK1" s="181" t="s">
        <v>664</v>
      </c>
      <c r="DL1" s="181" t="s">
        <v>666</v>
      </c>
      <c r="DM1" s="181" t="s">
        <v>668</v>
      </c>
      <c r="DN1" s="181" t="s">
        <v>292</v>
      </c>
      <c r="DO1" s="181" t="s">
        <v>670</v>
      </c>
      <c r="DP1" s="181" t="s">
        <v>672</v>
      </c>
      <c r="DQ1" s="181" t="s">
        <v>674</v>
      </c>
      <c r="DR1" s="190" t="s">
        <v>293</v>
      </c>
      <c r="DS1" s="181" t="s">
        <v>676</v>
      </c>
      <c r="DT1" s="181" t="s">
        <v>294</v>
      </c>
      <c r="DU1" s="181" t="s">
        <v>678</v>
      </c>
      <c r="DV1" s="181" t="s">
        <v>295</v>
      </c>
      <c r="DW1" s="181" t="s">
        <v>680</v>
      </c>
      <c r="DX1" s="181" t="s">
        <v>682</v>
      </c>
      <c r="DY1" s="181" t="s">
        <v>684</v>
      </c>
      <c r="DZ1" s="181" t="s">
        <v>686</v>
      </c>
      <c r="EA1" s="181" t="s">
        <v>688</v>
      </c>
      <c r="EB1" s="181" t="s">
        <v>690</v>
      </c>
      <c r="EC1" s="181" t="s">
        <v>692</v>
      </c>
      <c r="ED1" s="181" t="s">
        <v>694</v>
      </c>
      <c r="EE1" s="181" t="s">
        <v>696</v>
      </c>
      <c r="EF1" s="181" t="s">
        <v>698</v>
      </c>
      <c r="EG1" s="181" t="s">
        <v>700</v>
      </c>
      <c r="EH1" s="190" t="s">
        <v>296</v>
      </c>
      <c r="EI1" s="181" t="s">
        <v>702</v>
      </c>
      <c r="EJ1" s="181" t="s">
        <v>297</v>
      </c>
      <c r="EK1" s="181" t="s">
        <v>704</v>
      </c>
      <c r="EL1" s="181" t="s">
        <v>706</v>
      </c>
      <c r="EM1" s="181" t="s">
        <v>298</v>
      </c>
      <c r="EN1" s="181" t="s">
        <v>708</v>
      </c>
      <c r="EO1" s="181" t="s">
        <v>710</v>
      </c>
      <c r="EP1" s="181" t="s">
        <v>299</v>
      </c>
      <c r="EQ1" s="181" t="s">
        <v>712</v>
      </c>
      <c r="ER1" s="181" t="s">
        <v>714</v>
      </c>
      <c r="ES1" s="181" t="s">
        <v>716</v>
      </c>
      <c r="ET1" s="181" t="s">
        <v>300</v>
      </c>
      <c r="EU1" s="181" t="s">
        <v>718</v>
      </c>
      <c r="EV1" s="181" t="s">
        <v>720</v>
      </c>
      <c r="EW1" s="190" t="s">
        <v>301</v>
      </c>
      <c r="EX1" s="181" t="s">
        <v>302</v>
      </c>
      <c r="EY1" s="181" t="s">
        <v>722</v>
      </c>
      <c r="EZ1" s="181" t="s">
        <v>724</v>
      </c>
      <c r="FA1" s="181" t="s">
        <v>726</v>
      </c>
      <c r="FB1" s="181" t="s">
        <v>728</v>
      </c>
      <c r="FC1" s="181" t="s">
        <v>303</v>
      </c>
      <c r="FD1" s="181" t="s">
        <v>730</v>
      </c>
      <c r="FE1" s="181" t="s">
        <v>732</v>
      </c>
      <c r="FF1" s="181" t="s">
        <v>734</v>
      </c>
      <c r="FG1" s="181" t="s">
        <v>736</v>
      </c>
      <c r="FH1" s="181" t="s">
        <v>738</v>
      </c>
      <c r="FI1" s="181" t="s">
        <v>304</v>
      </c>
      <c r="FJ1" s="181" t="s">
        <v>741</v>
      </c>
      <c r="FK1" s="181" t="s">
        <v>305</v>
      </c>
      <c r="FL1" s="181" t="s">
        <v>744</v>
      </c>
      <c r="FM1" s="181" t="s">
        <v>745</v>
      </c>
      <c r="FN1" s="181" t="s">
        <v>747</v>
      </c>
      <c r="FO1" s="181" t="s">
        <v>306</v>
      </c>
      <c r="FP1" s="181" t="s">
        <v>750</v>
      </c>
      <c r="FQ1" s="181" t="s">
        <v>751</v>
      </c>
      <c r="FR1" s="181" t="s">
        <v>753</v>
      </c>
      <c r="FS1" s="181" t="s">
        <v>307</v>
      </c>
      <c r="FT1" s="181" t="s">
        <v>756</v>
      </c>
      <c r="FU1" s="181" t="s">
        <v>758</v>
      </c>
      <c r="FV1" s="181" t="s">
        <v>760</v>
      </c>
      <c r="FW1" s="190" t="s">
        <v>308</v>
      </c>
      <c r="FX1" s="190" t="s">
        <v>309</v>
      </c>
      <c r="FY1" s="181" t="s">
        <v>315</v>
      </c>
      <c r="FZ1" s="181" t="s">
        <v>762</v>
      </c>
      <c r="GA1" s="181" t="s">
        <v>764</v>
      </c>
      <c r="GB1" s="181" t="s">
        <v>766</v>
      </c>
      <c r="GC1" s="181" t="s">
        <v>768</v>
      </c>
      <c r="GD1" s="181" t="s">
        <v>770</v>
      </c>
      <c r="GE1" s="181" t="s">
        <v>772</v>
      </c>
      <c r="GF1" s="190" t="s">
        <v>310</v>
      </c>
      <c r="GG1" s="181" t="s">
        <v>316</v>
      </c>
      <c r="GH1" s="181" t="s">
        <v>774</v>
      </c>
      <c r="GI1" s="181" t="s">
        <v>776</v>
      </c>
      <c r="GJ1" s="181" t="s">
        <v>777</v>
      </c>
      <c r="GK1" s="181" t="s">
        <v>317</v>
      </c>
      <c r="GL1" s="181" t="s">
        <v>780</v>
      </c>
      <c r="GM1" s="181" t="s">
        <v>781</v>
      </c>
      <c r="GN1" s="190" t="s">
        <v>311</v>
      </c>
      <c r="GO1" s="181" t="s">
        <v>312</v>
      </c>
      <c r="GP1" s="181" t="s">
        <v>783</v>
      </c>
      <c r="GQ1" s="181" t="s">
        <v>785</v>
      </c>
      <c r="GR1" s="181" t="s">
        <v>787</v>
      </c>
      <c r="GS1" s="181" t="s">
        <v>789</v>
      </c>
      <c r="GT1" s="181" t="s">
        <v>791</v>
      </c>
      <c r="GU1" s="190" t="s">
        <v>313</v>
      </c>
      <c r="GV1" s="181" t="s">
        <v>314</v>
      </c>
      <c r="GW1" s="181" t="s">
        <v>793</v>
      </c>
      <c r="GX1" s="181" t="s">
        <v>795</v>
      </c>
      <c r="GY1" s="181" t="s">
        <v>797</v>
      </c>
      <c r="GZ1" s="181" t="s">
        <v>799</v>
      </c>
      <c r="HA1" s="181" t="s">
        <v>801</v>
      </c>
      <c r="HB1" s="181" t="s">
        <v>803</v>
      </c>
      <c r="HC1" s="178" t="s">
        <v>318</v>
      </c>
      <c r="HD1" s="190" t="s">
        <v>319</v>
      </c>
      <c r="HE1" s="181" t="s">
        <v>320</v>
      </c>
      <c r="HF1" s="181" t="s">
        <v>805</v>
      </c>
      <c r="HG1" s="181" t="s">
        <v>807</v>
      </c>
      <c r="HH1" s="181" t="s">
        <v>809</v>
      </c>
      <c r="HI1" s="181" t="s">
        <v>811</v>
      </c>
      <c r="HJ1" s="181" t="s">
        <v>321</v>
      </c>
      <c r="HK1" s="181" t="s">
        <v>814</v>
      </c>
      <c r="HL1" s="181" t="s">
        <v>338</v>
      </c>
      <c r="HM1" s="181" t="s">
        <v>852</v>
      </c>
      <c r="HN1" s="181" t="s">
        <v>854</v>
      </c>
      <c r="HO1" s="181" t="s">
        <v>856</v>
      </c>
      <c r="HP1" s="190" t="s">
        <v>322</v>
      </c>
      <c r="HQ1" s="181" t="s">
        <v>816</v>
      </c>
      <c r="HR1" s="181" t="s">
        <v>818</v>
      </c>
      <c r="HS1" s="181" t="s">
        <v>323</v>
      </c>
      <c r="HT1" s="181" t="s">
        <v>821</v>
      </c>
      <c r="HU1" s="181" t="s">
        <v>823</v>
      </c>
      <c r="HV1" s="181" t="s">
        <v>824</v>
      </c>
      <c r="HW1" s="181" t="s">
        <v>826</v>
      </c>
      <c r="HX1" s="190" t="s">
        <v>324</v>
      </c>
      <c r="HY1" s="181" t="s">
        <v>828</v>
      </c>
      <c r="HZ1" s="181" t="s">
        <v>830</v>
      </c>
      <c r="IA1" s="181" t="s">
        <v>832</v>
      </c>
      <c r="IB1" s="181" t="s">
        <v>325</v>
      </c>
      <c r="IC1" s="181" t="s">
        <v>834</v>
      </c>
      <c r="ID1" s="181" t="s">
        <v>836</v>
      </c>
      <c r="IE1" s="181" t="s">
        <v>326</v>
      </c>
      <c r="IF1" s="181" t="s">
        <v>838</v>
      </c>
      <c r="IG1" s="181" t="s">
        <v>840</v>
      </c>
      <c r="IH1" s="181" t="s">
        <v>327</v>
      </c>
      <c r="II1" s="181" t="s">
        <v>842</v>
      </c>
      <c r="IJ1" s="181" t="s">
        <v>844</v>
      </c>
      <c r="IK1" s="181" t="s">
        <v>846</v>
      </c>
      <c r="IL1" s="181" t="s">
        <v>848</v>
      </c>
      <c r="IM1" s="181" t="s">
        <v>328</v>
      </c>
      <c r="IN1" s="181" t="s">
        <v>850</v>
      </c>
      <c r="IO1" s="190" t="s">
        <v>329</v>
      </c>
      <c r="IP1" s="181" t="s">
        <v>858</v>
      </c>
      <c r="IQ1" s="181" t="s">
        <v>860</v>
      </c>
      <c r="IR1" s="181" t="s">
        <v>330</v>
      </c>
      <c r="IS1" s="181" t="s">
        <v>862</v>
      </c>
      <c r="IT1" s="181" t="s">
        <v>864</v>
      </c>
      <c r="IU1" s="181" t="s">
        <v>866</v>
      </c>
      <c r="IV1" s="190" t="s">
        <v>331</v>
      </c>
      <c r="IW1" s="181" t="s">
        <v>868</v>
      </c>
      <c r="IX1" s="181" t="s">
        <v>332</v>
      </c>
      <c r="IY1" s="181" t="s">
        <v>871</v>
      </c>
      <c r="IZ1" s="181" t="s">
        <v>873</v>
      </c>
      <c r="JA1" s="181" t="s">
        <v>875</v>
      </c>
      <c r="JB1" s="181" t="s">
        <v>877</v>
      </c>
      <c r="JC1" s="181" t="s">
        <v>879</v>
      </c>
      <c r="JD1" s="181" t="s">
        <v>881</v>
      </c>
      <c r="JE1" s="181" t="s">
        <v>333</v>
      </c>
      <c r="JF1" s="181" t="s">
        <v>884</v>
      </c>
      <c r="JG1" s="181" t="s">
        <v>886</v>
      </c>
      <c r="JH1" s="181" t="s">
        <v>888</v>
      </c>
      <c r="JI1" s="181" t="s">
        <v>890</v>
      </c>
      <c r="JJ1" s="181" t="s">
        <v>892</v>
      </c>
      <c r="JK1" s="181" t="s">
        <v>894</v>
      </c>
      <c r="JL1" s="181" t="s">
        <v>896</v>
      </c>
      <c r="JM1" s="181" t="s">
        <v>898</v>
      </c>
      <c r="JN1" s="181" t="s">
        <v>334</v>
      </c>
      <c r="JO1" s="181" t="s">
        <v>901</v>
      </c>
      <c r="JP1" s="181" t="s">
        <v>903</v>
      </c>
      <c r="JQ1" s="181" t="s">
        <v>905</v>
      </c>
      <c r="JR1" s="181" t="s">
        <v>907</v>
      </c>
      <c r="JS1" s="181" t="s">
        <v>908</v>
      </c>
      <c r="JT1" s="181" t="s">
        <v>910</v>
      </c>
      <c r="JU1" s="181" t="s">
        <v>912</v>
      </c>
      <c r="JV1" s="181" t="s">
        <v>914</v>
      </c>
      <c r="JW1" s="181" t="s">
        <v>916</v>
      </c>
      <c r="JX1" s="181" t="s">
        <v>918</v>
      </c>
      <c r="JY1" s="181" t="s">
        <v>920</v>
      </c>
      <c r="JZ1" s="181" t="s">
        <v>922</v>
      </c>
      <c r="KA1" s="181" t="s">
        <v>924</v>
      </c>
      <c r="KB1" s="181" t="s">
        <v>926</v>
      </c>
      <c r="KC1" s="181" t="s">
        <v>928</v>
      </c>
      <c r="KD1" s="181" t="s">
        <v>930</v>
      </c>
      <c r="KE1" s="181" t="s">
        <v>932</v>
      </c>
      <c r="KF1" s="181" t="s">
        <v>934</v>
      </c>
      <c r="KG1" s="181" t="s">
        <v>936</v>
      </c>
      <c r="KH1" s="181" t="s">
        <v>938</v>
      </c>
      <c r="KI1" s="181" t="s">
        <v>940</v>
      </c>
      <c r="KJ1" s="181" t="s">
        <v>942</v>
      </c>
      <c r="KK1" s="181" t="s">
        <v>944</v>
      </c>
      <c r="KL1" s="181" t="s">
        <v>946</v>
      </c>
      <c r="KM1" s="181" t="s">
        <v>948</v>
      </c>
      <c r="KN1" s="181" t="s">
        <v>950</v>
      </c>
      <c r="KO1" s="190" t="s">
        <v>335</v>
      </c>
      <c r="KP1" s="181" t="s">
        <v>952</v>
      </c>
      <c r="KQ1" s="181" t="s">
        <v>336</v>
      </c>
      <c r="KR1" s="181" t="s">
        <v>955</v>
      </c>
      <c r="KS1" s="181" t="s">
        <v>957</v>
      </c>
      <c r="KT1" s="181" t="s">
        <v>959</v>
      </c>
      <c r="KU1" s="181" t="s">
        <v>961</v>
      </c>
      <c r="KV1" s="181" t="s">
        <v>337</v>
      </c>
      <c r="KW1" s="181" t="s">
        <v>964</v>
      </c>
      <c r="KX1" s="181" t="s">
        <v>966</v>
      </c>
      <c r="KY1" s="181" t="s">
        <v>968</v>
      </c>
      <c r="KZ1" s="181" t="s">
        <v>970</v>
      </c>
      <c r="LA1" s="181" t="s">
        <v>972</v>
      </c>
      <c r="LB1" s="181" t="s">
        <v>974</v>
      </c>
      <c r="LC1" s="181" t="s">
        <v>976</v>
      </c>
      <c r="LD1" s="178" t="s">
        <v>339</v>
      </c>
      <c r="LE1" s="190" t="s">
        <v>340</v>
      </c>
      <c r="LF1" s="181" t="s">
        <v>341</v>
      </c>
      <c r="LG1" s="181" t="s">
        <v>355</v>
      </c>
      <c r="LH1" s="181" t="s">
        <v>978</v>
      </c>
      <c r="LI1" s="181" t="s">
        <v>980</v>
      </c>
      <c r="LJ1" s="181" t="s">
        <v>982</v>
      </c>
      <c r="LK1" s="181" t="s">
        <v>984</v>
      </c>
      <c r="LL1" s="181" t="s">
        <v>356</v>
      </c>
      <c r="LM1" s="181" t="s">
        <v>986</v>
      </c>
      <c r="LN1" s="181" t="s">
        <v>357</v>
      </c>
      <c r="LO1" s="181" t="s">
        <v>988</v>
      </c>
      <c r="LP1" s="181" t="s">
        <v>342</v>
      </c>
      <c r="LQ1" s="181" t="s">
        <v>990</v>
      </c>
      <c r="LR1" s="181" t="s">
        <v>358</v>
      </c>
      <c r="LS1" s="181" t="s">
        <v>992</v>
      </c>
      <c r="LT1" s="181" t="s">
        <v>994</v>
      </c>
      <c r="LU1" s="181" t="s">
        <v>359</v>
      </c>
      <c r="LV1" s="190" t="s">
        <v>343</v>
      </c>
      <c r="LW1" s="181" t="s">
        <v>344</v>
      </c>
      <c r="LX1" s="181" t="s">
        <v>996</v>
      </c>
      <c r="LY1" s="181" t="s">
        <v>998</v>
      </c>
      <c r="LZ1" s="181" t="s">
        <v>999</v>
      </c>
      <c r="MA1" s="181" t="s">
        <v>1001</v>
      </c>
      <c r="MB1" s="181" t="s">
        <v>1002</v>
      </c>
      <c r="MC1" s="181" t="s">
        <v>1004</v>
      </c>
      <c r="MD1" s="181" t="s">
        <v>1006</v>
      </c>
      <c r="ME1" s="181" t="s">
        <v>1008</v>
      </c>
      <c r="MF1" s="181" t="s">
        <v>1010</v>
      </c>
      <c r="MG1" s="181" t="s">
        <v>345</v>
      </c>
      <c r="MH1" s="181" t="s">
        <v>1013</v>
      </c>
      <c r="MI1" s="181" t="s">
        <v>1014</v>
      </c>
      <c r="MJ1" s="181" t="s">
        <v>1016</v>
      </c>
      <c r="MK1" s="181" t="s">
        <v>346</v>
      </c>
      <c r="ML1" s="181" t="s">
        <v>1019</v>
      </c>
      <c r="MM1" s="181" t="s">
        <v>1020</v>
      </c>
      <c r="MN1" s="181" t="s">
        <v>1022</v>
      </c>
      <c r="MO1" s="181" t="s">
        <v>1024</v>
      </c>
      <c r="MP1" s="181" t="s">
        <v>347</v>
      </c>
      <c r="MQ1" s="181" t="s">
        <v>1027</v>
      </c>
      <c r="MR1" s="181" t="s">
        <v>1029</v>
      </c>
      <c r="MS1" s="181" t="s">
        <v>1031</v>
      </c>
      <c r="MT1" s="181" t="s">
        <v>1033</v>
      </c>
      <c r="MU1" s="181" t="s">
        <v>348</v>
      </c>
      <c r="MV1" s="181" t="s">
        <v>1036</v>
      </c>
      <c r="MW1" s="181" t="s">
        <v>1038</v>
      </c>
      <c r="MX1" s="181" t="s">
        <v>1040</v>
      </c>
      <c r="MY1" s="181" t="s">
        <v>1042</v>
      </c>
      <c r="MZ1" s="181" t="s">
        <v>1044</v>
      </c>
      <c r="NA1" s="181" t="s">
        <v>1046</v>
      </c>
      <c r="NB1" s="181" t="s">
        <v>1048</v>
      </c>
      <c r="NC1" s="181" t="s">
        <v>1050</v>
      </c>
      <c r="ND1" s="181" t="s">
        <v>1052</v>
      </c>
      <c r="NE1" s="181" t="s">
        <v>1054</v>
      </c>
      <c r="NF1" s="181" t="s">
        <v>1056</v>
      </c>
      <c r="NG1" s="181" t="s">
        <v>1057</v>
      </c>
      <c r="NH1" s="190" t="s">
        <v>349</v>
      </c>
      <c r="NI1" s="181" t="s">
        <v>350</v>
      </c>
      <c r="NJ1" s="181" t="s">
        <v>1059</v>
      </c>
      <c r="NK1" s="181" t="s">
        <v>1061</v>
      </c>
      <c r="NL1" s="181" t="s">
        <v>1063</v>
      </c>
      <c r="NM1" s="181" t="s">
        <v>1065</v>
      </c>
      <c r="NN1" s="190" t="s">
        <v>351</v>
      </c>
      <c r="NO1" s="181" t="s">
        <v>352</v>
      </c>
      <c r="NP1" s="181" t="s">
        <v>1066</v>
      </c>
      <c r="NQ1" s="181" t="s">
        <v>353</v>
      </c>
      <c r="NR1" s="181" t="s">
        <v>1068</v>
      </c>
      <c r="NS1" s="181" t="s">
        <v>1070</v>
      </c>
      <c r="NT1" s="181" t="s">
        <v>354</v>
      </c>
      <c r="NU1" s="181" t="s">
        <v>1072</v>
      </c>
      <c r="NV1" s="178" t="s">
        <v>360</v>
      </c>
      <c r="NW1" s="190" t="s">
        <v>361</v>
      </c>
      <c r="NX1" s="181" t="s">
        <v>362</v>
      </c>
      <c r="NY1" s="181" t="s">
        <v>1075</v>
      </c>
      <c r="NZ1" s="181" t="s">
        <v>1077</v>
      </c>
      <c r="OA1" s="181" t="s">
        <v>363</v>
      </c>
      <c r="OB1" s="181" t="s">
        <v>373</v>
      </c>
      <c r="OC1" s="181" t="s">
        <v>1079</v>
      </c>
      <c r="OD1" s="181" t="s">
        <v>1081</v>
      </c>
      <c r="OE1" s="181" t="s">
        <v>1083</v>
      </c>
      <c r="OF1" s="181" t="s">
        <v>1085</v>
      </c>
      <c r="OG1" s="181" t="s">
        <v>1087</v>
      </c>
      <c r="OH1" s="181" t="s">
        <v>1089</v>
      </c>
      <c r="OI1" s="181" t="s">
        <v>1091</v>
      </c>
      <c r="OJ1" s="181" t="s">
        <v>1093</v>
      </c>
      <c r="OK1" s="181" t="s">
        <v>1095</v>
      </c>
      <c r="OL1" s="181" t="s">
        <v>1097</v>
      </c>
      <c r="OM1" s="181" t="s">
        <v>1099</v>
      </c>
      <c r="ON1" s="181" t="s">
        <v>1101</v>
      </c>
      <c r="OO1" s="181" t="s">
        <v>1103</v>
      </c>
      <c r="OP1" s="181" t="s">
        <v>1105</v>
      </c>
      <c r="OQ1" s="181" t="s">
        <v>1107</v>
      </c>
      <c r="OR1" s="181" t="s">
        <v>1109</v>
      </c>
      <c r="OS1" s="181" t="s">
        <v>1111</v>
      </c>
      <c r="OT1" s="181" t="s">
        <v>1113</v>
      </c>
      <c r="OU1" s="181" t="s">
        <v>1115</v>
      </c>
      <c r="OV1" s="181" t="s">
        <v>1117</v>
      </c>
      <c r="OW1" s="181" t="s">
        <v>1119</v>
      </c>
      <c r="OX1" s="181" t="s">
        <v>1121</v>
      </c>
      <c r="OY1" s="181" t="s">
        <v>374</v>
      </c>
      <c r="OZ1" s="181" t="s">
        <v>1124</v>
      </c>
      <c r="PA1" s="181" t="s">
        <v>1126</v>
      </c>
      <c r="PB1" s="181" t="s">
        <v>1127</v>
      </c>
      <c r="PC1" s="181" t="s">
        <v>1129</v>
      </c>
      <c r="PD1" s="181" t="s">
        <v>1131</v>
      </c>
      <c r="PE1" s="181" t="s">
        <v>1133</v>
      </c>
      <c r="PF1" s="181" t="s">
        <v>1135</v>
      </c>
      <c r="PG1" s="181" t="s">
        <v>1137</v>
      </c>
      <c r="PH1" s="181" t="s">
        <v>1139</v>
      </c>
      <c r="PI1" s="181" t="s">
        <v>1141</v>
      </c>
      <c r="PJ1" s="181" t="s">
        <v>1143</v>
      </c>
      <c r="PK1" s="181" t="s">
        <v>1145</v>
      </c>
      <c r="PL1" s="181" t="s">
        <v>1147</v>
      </c>
      <c r="PM1" s="181" t="s">
        <v>1149</v>
      </c>
      <c r="PN1" s="181" t="s">
        <v>1151</v>
      </c>
      <c r="PO1" s="181" t="s">
        <v>1153</v>
      </c>
      <c r="PP1" s="181" t="s">
        <v>1155</v>
      </c>
      <c r="PQ1" s="181" t="s">
        <v>1157</v>
      </c>
      <c r="PR1" s="181" t="s">
        <v>1159</v>
      </c>
      <c r="PS1" s="181" t="s">
        <v>1161</v>
      </c>
      <c r="PT1" s="181" t="s">
        <v>1163</v>
      </c>
      <c r="PU1" s="181" t="s">
        <v>1165</v>
      </c>
      <c r="PV1" s="181" t="s">
        <v>1167</v>
      </c>
      <c r="PW1" s="181" t="s">
        <v>1169</v>
      </c>
      <c r="PX1" s="181" t="s">
        <v>1171</v>
      </c>
      <c r="PY1" s="181" t="s">
        <v>1173</v>
      </c>
      <c r="PZ1" s="181" t="s">
        <v>364</v>
      </c>
      <c r="QA1" s="181" t="s">
        <v>1175</v>
      </c>
      <c r="QB1" s="181" t="s">
        <v>1177</v>
      </c>
      <c r="QC1" s="181" t="s">
        <v>1179</v>
      </c>
      <c r="QD1" s="181" t="s">
        <v>1181</v>
      </c>
      <c r="QE1" s="181" t="s">
        <v>1183</v>
      </c>
      <c r="QF1" s="190" t="s">
        <v>365</v>
      </c>
      <c r="QG1" s="181" t="s">
        <v>366</v>
      </c>
      <c r="QH1" s="181" t="s">
        <v>1185</v>
      </c>
      <c r="QI1" s="181" t="s">
        <v>1187</v>
      </c>
      <c r="QJ1" s="181" t="s">
        <v>1189</v>
      </c>
      <c r="QK1" s="181" t="s">
        <v>1191</v>
      </c>
      <c r="QL1" s="181" t="s">
        <v>1193</v>
      </c>
      <c r="QM1" s="181" t="s">
        <v>1195</v>
      </c>
      <c r="QN1" s="190" t="s">
        <v>367</v>
      </c>
      <c r="QO1" s="181" t="s">
        <v>1197</v>
      </c>
      <c r="QP1" s="181" t="s">
        <v>368</v>
      </c>
      <c r="QQ1" s="181" t="s">
        <v>375</v>
      </c>
      <c r="QR1" s="181" t="s">
        <v>1199</v>
      </c>
      <c r="QS1" s="181" t="s">
        <v>1201</v>
      </c>
      <c r="QT1" s="181" t="s">
        <v>1203</v>
      </c>
      <c r="QU1" s="181" t="s">
        <v>1205</v>
      </c>
      <c r="QV1" s="181" t="s">
        <v>1207</v>
      </c>
      <c r="QW1" s="181" t="s">
        <v>1209</v>
      </c>
      <c r="QX1" s="181" t="s">
        <v>1211</v>
      </c>
      <c r="QY1" s="181" t="s">
        <v>1213</v>
      </c>
      <c r="QZ1" s="181" t="s">
        <v>1215</v>
      </c>
      <c r="RA1" s="181" t="s">
        <v>1217</v>
      </c>
      <c r="RB1" s="181" t="s">
        <v>1219</v>
      </c>
      <c r="RC1" s="181" t="s">
        <v>1221</v>
      </c>
      <c r="RD1" s="181" t="s">
        <v>1223</v>
      </c>
      <c r="RE1" s="181" t="s">
        <v>1225</v>
      </c>
      <c r="RF1" s="190" t="s">
        <v>369</v>
      </c>
      <c r="RG1" s="181" t="s">
        <v>370</v>
      </c>
      <c r="RH1" s="181" t="s">
        <v>1227</v>
      </c>
      <c r="RI1" s="181" t="s">
        <v>1229</v>
      </c>
      <c r="RJ1" s="190" t="s">
        <v>371</v>
      </c>
      <c r="RK1" s="181" t="s">
        <v>372</v>
      </c>
      <c r="RL1" s="181" t="s">
        <v>1231</v>
      </c>
      <c r="RM1" s="181" t="s">
        <v>1232</v>
      </c>
      <c r="RN1" s="181" t="s">
        <v>1233</v>
      </c>
      <c r="RO1" s="181" t="s">
        <v>1234</v>
      </c>
      <c r="RP1" s="181" t="s">
        <v>1236</v>
      </c>
      <c r="RQ1" s="181" t="s">
        <v>1237</v>
      </c>
      <c r="RR1" s="181" t="s">
        <v>1239</v>
      </c>
      <c r="RS1" s="181" t="s">
        <v>1240</v>
      </c>
      <c r="RT1" s="178" t="s">
        <v>376</v>
      </c>
      <c r="RU1" s="190" t="s">
        <v>377</v>
      </c>
      <c r="RV1" s="181" t="s">
        <v>378</v>
      </c>
      <c r="RW1" s="181" t="s">
        <v>1242</v>
      </c>
      <c r="RX1" s="181" t="s">
        <v>1244</v>
      </c>
      <c r="RY1" s="181" t="s">
        <v>379</v>
      </c>
      <c r="RZ1" s="181" t="s">
        <v>1246</v>
      </c>
      <c r="SA1" s="181" t="s">
        <v>1248</v>
      </c>
      <c r="SB1" s="181" t="s">
        <v>1250</v>
      </c>
      <c r="SC1" s="181" t="s">
        <v>1252</v>
      </c>
      <c r="SD1" s="190" t="s">
        <v>380</v>
      </c>
      <c r="SE1" s="181" t="s">
        <v>381</v>
      </c>
      <c r="SF1" s="181" t="s">
        <v>1254</v>
      </c>
      <c r="SG1" s="181" t="s">
        <v>1256</v>
      </c>
      <c r="SH1" s="181" t="s">
        <v>1258</v>
      </c>
      <c r="SI1" s="181" t="s">
        <v>1260</v>
      </c>
      <c r="SJ1" s="181" t="s">
        <v>1262</v>
      </c>
      <c r="SK1" s="181" t="s">
        <v>1264</v>
      </c>
      <c r="SL1" s="181" t="s">
        <v>1266</v>
      </c>
      <c r="SM1" s="181" t="s">
        <v>1268</v>
      </c>
      <c r="SN1" s="181" t="s">
        <v>1270</v>
      </c>
      <c r="SO1" s="181" t="s">
        <v>1272</v>
      </c>
      <c r="SP1" s="181" t="s">
        <v>1274</v>
      </c>
      <c r="SQ1" s="181" t="s">
        <v>1276</v>
      </c>
      <c r="SR1" s="181" t="s">
        <v>1278</v>
      </c>
      <c r="SS1" s="181" t="s">
        <v>1280</v>
      </c>
      <c r="ST1" s="181" t="s">
        <v>1282</v>
      </c>
      <c r="SU1" s="178" t="s">
        <v>382</v>
      </c>
      <c r="SV1" s="190" t="s">
        <v>383</v>
      </c>
      <c r="SW1" s="181" t="s">
        <v>384</v>
      </c>
      <c r="SX1" s="181" t="s">
        <v>1284</v>
      </c>
      <c r="SY1" s="181" t="s">
        <v>1286</v>
      </c>
      <c r="SZ1" s="181" t="s">
        <v>1288</v>
      </c>
      <c r="TA1" s="181" t="s">
        <v>1290</v>
      </c>
      <c r="TB1" s="181" t="s">
        <v>1292</v>
      </c>
      <c r="TC1" s="181" t="s">
        <v>385</v>
      </c>
      <c r="TD1" s="181" t="s">
        <v>1294</v>
      </c>
      <c r="TE1" s="181" t="s">
        <v>1296</v>
      </c>
      <c r="TF1" s="181" t="s">
        <v>1298</v>
      </c>
      <c r="TG1" s="181" t="s">
        <v>1300</v>
      </c>
      <c r="TH1" s="181" t="s">
        <v>1302</v>
      </c>
      <c r="TI1" s="181" t="s">
        <v>1304</v>
      </c>
      <c r="TJ1" s="190" t="s">
        <v>386</v>
      </c>
      <c r="TK1" s="181" t="s">
        <v>387</v>
      </c>
      <c r="TL1" s="181" t="s">
        <v>388</v>
      </c>
      <c r="TM1" s="181" t="s">
        <v>1306</v>
      </c>
      <c r="TN1" s="181" t="s">
        <v>1308</v>
      </c>
      <c r="TO1" s="181" t="s">
        <v>1309</v>
      </c>
      <c r="TP1" s="181" t="s">
        <v>1311</v>
      </c>
      <c r="TQ1" s="181" t="s">
        <v>1313</v>
      </c>
      <c r="TR1" s="181" t="s">
        <v>1315</v>
      </c>
      <c r="TS1" s="181" t="s">
        <v>1317</v>
      </c>
      <c r="TT1" s="181" t="s">
        <v>1319</v>
      </c>
      <c r="TU1" s="181" t="s">
        <v>1321</v>
      </c>
      <c r="TV1" s="181" t="s">
        <v>1323</v>
      </c>
      <c r="TW1" s="181" t="s">
        <v>1325</v>
      </c>
      <c r="TX1" s="181" t="s">
        <v>1327</v>
      </c>
      <c r="TY1" s="181" t="s">
        <v>1329</v>
      </c>
      <c r="TZ1" s="181" t="s">
        <v>1331</v>
      </c>
      <c r="UA1" s="181" t="s">
        <v>1333</v>
      </c>
      <c r="UB1" s="181" t="s">
        <v>1335</v>
      </c>
      <c r="UC1" s="178" t="s">
        <v>1337</v>
      </c>
      <c r="UD1" s="181" t="s">
        <v>1339</v>
      </c>
      <c r="UE1" s="181" t="s">
        <v>1341</v>
      </c>
      <c r="UF1" s="181" t="s">
        <v>1343</v>
      </c>
      <c r="UG1" s="181" t="s">
        <v>1345</v>
      </c>
      <c r="UH1" s="181" t="s">
        <v>1347</v>
      </c>
      <c r="UI1" s="184"/>
    </row>
    <row r="2" spans="1:555" s="121" customFormat="1" hidden="1">
      <c r="A2" s="121" t="s">
        <v>1378</v>
      </c>
      <c r="B2" s="121" t="s">
        <v>1380</v>
      </c>
      <c r="C2" s="121" t="s">
        <v>483</v>
      </c>
      <c r="D2" s="121" t="s">
        <v>1379</v>
      </c>
      <c r="E2" s="121" t="s">
        <v>1381</v>
      </c>
      <c r="F2" s="121" t="s">
        <v>484</v>
      </c>
      <c r="G2" s="159" t="s">
        <v>1382</v>
      </c>
      <c r="H2" s="121" t="s">
        <v>1383</v>
      </c>
      <c r="I2" s="121" t="s">
        <v>1384</v>
      </c>
      <c r="J2" s="121" t="s">
        <v>1481</v>
      </c>
      <c r="K2" s="121" t="s">
        <v>1385</v>
      </c>
      <c r="L2" s="121" t="s">
        <v>1386</v>
      </c>
      <c r="M2" s="121" t="s">
        <v>1387</v>
      </c>
      <c r="N2" s="121" t="s">
        <v>1388</v>
      </c>
      <c r="O2" s="121" t="s">
        <v>1389</v>
      </c>
      <c r="R2" s="121" t="s">
        <v>137</v>
      </c>
      <c r="S2" s="121" t="s">
        <v>1469</v>
      </c>
      <c r="U2" s="121" t="s">
        <v>404</v>
      </c>
      <c r="V2" s="121" t="s">
        <v>422</v>
      </c>
      <c r="W2" s="121" t="s">
        <v>405</v>
      </c>
      <c r="X2" s="121" t="s">
        <v>406</v>
      </c>
      <c r="Y2" s="121" t="s">
        <v>407</v>
      </c>
      <c r="Z2" s="121" t="s">
        <v>408</v>
      </c>
      <c r="AA2" s="121" t="s">
        <v>409</v>
      </c>
      <c r="AB2" s="121" t="s">
        <v>410</v>
      </c>
      <c r="AC2" s="121" t="s">
        <v>411</v>
      </c>
      <c r="AD2" s="121" t="s">
        <v>412</v>
      </c>
      <c r="AE2" s="121" t="s">
        <v>413</v>
      </c>
      <c r="AF2" s="121" t="s">
        <v>414</v>
      </c>
      <c r="AH2" s="121" t="s">
        <v>432</v>
      </c>
      <c r="AI2" s="121" t="s">
        <v>433</v>
      </c>
      <c r="AJ2" s="121" t="s">
        <v>434</v>
      </c>
      <c r="AK2" s="121" t="s">
        <v>435</v>
      </c>
      <c r="AL2" s="121" t="s">
        <v>436</v>
      </c>
      <c r="AM2" s="121" t="s">
        <v>439</v>
      </c>
      <c r="AN2" s="121" t="s">
        <v>437</v>
      </c>
      <c r="AO2" s="121" t="s">
        <v>438</v>
      </c>
      <c r="AP2" s="121" t="s">
        <v>440</v>
      </c>
      <c r="AQ2" s="121" t="s">
        <v>441</v>
      </c>
      <c r="AR2" s="121" t="s">
        <v>442</v>
      </c>
      <c r="AS2" s="121" t="s">
        <v>443</v>
      </c>
      <c r="AT2" s="121" t="s">
        <v>444</v>
      </c>
      <c r="AU2" s="121" t="s">
        <v>445</v>
      </c>
      <c r="AV2" s="121" t="s">
        <v>446</v>
      </c>
      <c r="AW2" s="121" t="s">
        <v>447</v>
      </c>
      <c r="AX2" s="121" t="s">
        <v>448</v>
      </c>
      <c r="AY2" s="121" t="s">
        <v>449</v>
      </c>
      <c r="AZ2" s="121" t="s">
        <v>450</v>
      </c>
      <c r="BA2" s="121" t="s">
        <v>451</v>
      </c>
      <c r="BB2" s="121" t="s">
        <v>452</v>
      </c>
      <c r="BC2" s="121" t="s">
        <v>453</v>
      </c>
      <c r="BD2" s="121" t="s">
        <v>454</v>
      </c>
      <c r="BE2" s="121" t="s">
        <v>455</v>
      </c>
      <c r="BF2" s="121" t="s">
        <v>456</v>
      </c>
      <c r="BG2" s="121" t="s">
        <v>457</v>
      </c>
      <c r="BH2" s="121" t="s">
        <v>458</v>
      </c>
      <c r="BI2" s="121" t="s">
        <v>459</v>
      </c>
      <c r="BJ2" s="121" t="s">
        <v>460</v>
      </c>
      <c r="BK2" s="121" t="s">
        <v>461</v>
      </c>
      <c r="BL2" s="121" t="s">
        <v>462</v>
      </c>
      <c r="BM2" s="121" t="s">
        <v>463</v>
      </c>
      <c r="BN2" s="121" t="s">
        <v>464</v>
      </c>
      <c r="BO2" s="121" t="s">
        <v>465</v>
      </c>
      <c r="BP2" s="121" t="s">
        <v>466</v>
      </c>
      <c r="BQ2" s="121" t="s">
        <v>467</v>
      </c>
      <c r="BR2" s="121" t="s">
        <v>468</v>
      </c>
      <c r="BS2" s="121" t="s">
        <v>469</v>
      </c>
      <c r="BT2" s="121" t="s">
        <v>470</v>
      </c>
      <c r="BU2" s="121" t="s">
        <v>471</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431</v>
      </c>
      <c r="D5" s="198">
        <f>SUMIF(C:C,$C$10,D:D)</f>
        <v>0</v>
      </c>
    </row>
    <row r="6" spans="1:555">
      <c r="C6" s="106"/>
      <c r="D6" s="106"/>
      <c r="E6" s="106"/>
      <c r="F6" s="106"/>
      <c r="G6" s="76"/>
      <c r="H6" s="106"/>
      <c r="I6" s="106"/>
    </row>
    <row r="7" spans="1:555">
      <c r="C7" s="106"/>
      <c r="D7" s="106"/>
      <c r="E7" s="106"/>
      <c r="F7" s="106"/>
      <c r="G7" s="76"/>
      <c r="H7" s="106"/>
      <c r="I7" s="106"/>
    </row>
    <row r="8" spans="1:555">
      <c r="C8" s="106"/>
      <c r="D8" s="106"/>
      <c r="E8" s="106"/>
      <c r="F8" s="106"/>
      <c r="G8" s="76"/>
      <c r="H8" s="106"/>
      <c r="I8" s="106"/>
    </row>
    <row r="9" spans="1:555" ht="15.75" thickBot="1">
      <c r="C9" s="106"/>
      <c r="D9" s="106"/>
      <c r="E9" s="106"/>
      <c r="F9" s="106"/>
      <c r="G9" s="76"/>
      <c r="H9" s="106"/>
      <c r="I9" s="106"/>
      <c r="K9" s="176"/>
    </row>
    <row r="10" spans="1:555" ht="15.75" thickBot="1">
      <c r="C10" s="156" t="s">
        <v>53</v>
      </c>
      <c r="D10" s="107">
        <f>SUM(F17:F51)</f>
        <v>0</v>
      </c>
      <c r="G10" s="77"/>
      <c r="H10" s="70"/>
      <c r="I10" s="70"/>
    </row>
    <row r="11" spans="1:555">
      <c r="G11" s="77"/>
      <c r="H11" s="70"/>
      <c r="I11" s="70"/>
    </row>
    <row r="12" spans="1:555">
      <c r="F12" s="70"/>
      <c r="G12" s="77"/>
      <c r="H12" s="70"/>
      <c r="I12" s="70"/>
    </row>
    <row r="13" spans="1:555" ht="15.75">
      <c r="C13" s="315" t="s">
        <v>401</v>
      </c>
      <c r="D13" s="206"/>
      <c r="F13" s="70"/>
      <c r="G13" s="77"/>
      <c r="H13" s="70"/>
      <c r="I13" s="70"/>
    </row>
    <row r="14" spans="1:555" ht="18.75">
      <c r="C14" s="212" t="e">
        <f>IFERROR(VLOOKUP(D13,'1Desarrollo e Innov. Curricular'!$E:$F,2,FALSE),IFERROR(VLOOKUP(D13,'2 Investigación Científica'!$E:$F,2,FALSE),IFERROR(VLOOKUP(D13,'3Vinculación Univ. Sociedad'!$E:$F,2,FALSE),IFERROR(VLOOKUP(D13,'4Docencia y Profesorado Univers'!$E:$F,2,FALSE),IFERROR(VLOOKUP(D13,'5Estudiantes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y Procesos...'!$E:$F,2,FALSE),IFERROR(VLOOKUP(D13,'12Gestión del Talento Humano'!$E:$F,2,FALSE),IFERROR(VLOOKUP(D13,'14Internacionalización de la ES'!$E:$F,2,FALSE),IFERROR(VLOOKUP(D13,'10Posgrado'!$E:$F,2,FALSE),IFERROR(VLOOKUP(D13,'9Cultura de Innovación Insti...'!$E:$F,2,FALSE),VLOOKUP(D13,'7Lo Esencial de la Reforma Univ'!$E:$F,2,0)))))))))))))))</f>
        <v>#N/A</v>
      </c>
      <c r="D14" s="31"/>
      <c r="F14" s="70"/>
      <c r="G14" s="77"/>
      <c r="H14" s="70"/>
      <c r="I14" s="70"/>
    </row>
    <row r="15" spans="1:555" ht="42.75" thickBot="1">
      <c r="F15" s="93"/>
      <c r="G15" s="74"/>
      <c r="H15" s="74"/>
      <c r="I15" s="74"/>
      <c r="L15" s="230"/>
      <c r="M15" s="231"/>
      <c r="N15" s="230"/>
      <c r="O15" s="230"/>
      <c r="P15" s="233" t="s">
        <v>481</v>
      </c>
      <c r="Q15" s="233" t="s">
        <v>482</v>
      </c>
    </row>
    <row r="16" spans="1:555" ht="30.75" thickBot="1">
      <c r="C16" s="128" t="s">
        <v>44</v>
      </c>
      <c r="D16" s="128" t="s">
        <v>55</v>
      </c>
      <c r="E16" s="135" t="s">
        <v>57</v>
      </c>
      <c r="F16" s="134" t="s">
        <v>27</v>
      </c>
      <c r="G16" s="132" t="s">
        <v>139</v>
      </c>
      <c r="H16" s="135" t="s">
        <v>46</v>
      </c>
      <c r="I16" s="132" t="s">
        <v>140</v>
      </c>
      <c r="J16" s="132" t="s">
        <v>420</v>
      </c>
      <c r="K16" s="132" t="s">
        <v>421</v>
      </c>
      <c r="L16" s="227" t="s">
        <v>21</v>
      </c>
      <c r="M16" s="227" t="s">
        <v>55</v>
      </c>
      <c r="N16" s="228" t="s">
        <v>479</v>
      </c>
      <c r="O16" s="229" t="s">
        <v>480</v>
      </c>
      <c r="P16" s="232">
        <v>0.7</v>
      </c>
      <c r="Q16" s="232">
        <v>0.3</v>
      </c>
    </row>
    <row r="17" spans="3:17">
      <c r="C17" s="224" t="s">
        <v>451</v>
      </c>
      <c r="D17" s="225"/>
      <c r="E17" s="223">
        <f>HLOOKUP(C17,$AH$2:$BU$3,2,0)</f>
        <v>620</v>
      </c>
      <c r="F17" s="97">
        <f t="shared" ref="F17:F51" si="0">D17*E17</f>
        <v>0</v>
      </c>
      <c r="G17" s="160"/>
      <c r="H17" s="141"/>
      <c r="I17" s="129" t="e">
        <f>VLOOKUP(H17,Presupuesto!$B$11:$C$565,2,0)</f>
        <v>#N/A</v>
      </c>
      <c r="J17" s="222" t="s">
        <v>1481</v>
      </c>
      <c r="K17" s="98" t="s">
        <v>404</v>
      </c>
      <c r="L17" s="140"/>
      <c r="M17" s="157"/>
      <c r="N17" s="122"/>
      <c r="O17" s="97">
        <f t="shared" ref="O17:O51" si="1">M17*N17</f>
        <v>0</v>
      </c>
      <c r="P17" s="97">
        <f>$O17*P$16</f>
        <v>0</v>
      </c>
      <c r="Q17" s="97">
        <f t="shared" ref="Q17:Q51" si="2">$O17*Q$16</f>
        <v>0</v>
      </c>
    </row>
    <row r="18" spans="3:17">
      <c r="C18" s="140"/>
      <c r="D18" s="157"/>
      <c r="E18" s="122"/>
      <c r="F18" s="97"/>
      <c r="G18" s="160"/>
      <c r="H18" s="141"/>
      <c r="I18" s="129" t="e">
        <f>VLOOKUP(H18,Presupuesto!$B$11:$C$565,2,0)</f>
        <v>#N/A</v>
      </c>
      <c r="J18" s="98" t="str">
        <f>$J$17</f>
        <v>Posgrado</v>
      </c>
      <c r="K18" s="98" t="s">
        <v>422</v>
      </c>
      <c r="L18" s="140"/>
      <c r="M18" s="157"/>
      <c r="N18" s="122"/>
      <c r="O18" s="97">
        <f t="shared" si="1"/>
        <v>0</v>
      </c>
      <c r="P18" s="97">
        <f t="shared" ref="P18:P37" si="3">$O18*P$16</f>
        <v>0</v>
      </c>
      <c r="Q18" s="97">
        <f t="shared" si="2"/>
        <v>0</v>
      </c>
    </row>
    <row r="19" spans="3:17">
      <c r="C19" s="140"/>
      <c r="D19" s="157"/>
      <c r="E19" s="122"/>
      <c r="F19" s="97"/>
      <c r="G19" s="160"/>
      <c r="H19" s="141"/>
      <c r="I19" s="129" t="e">
        <f>VLOOKUP(H19,Presupuesto!$B$11:$C$565,2,0)</f>
        <v>#N/A</v>
      </c>
      <c r="J19" s="98" t="str">
        <f t="shared" ref="J19:J50" si="4">$J$17</f>
        <v>Posgrado</v>
      </c>
      <c r="K19" s="98" t="s">
        <v>422</v>
      </c>
      <c r="L19" s="140"/>
      <c r="M19" s="157"/>
      <c r="N19" s="122"/>
      <c r="O19" s="97">
        <f t="shared" si="1"/>
        <v>0</v>
      </c>
      <c r="P19" s="97">
        <f t="shared" si="3"/>
        <v>0</v>
      </c>
      <c r="Q19" s="97">
        <f t="shared" si="2"/>
        <v>0</v>
      </c>
    </row>
    <row r="20" spans="3:17">
      <c r="C20" s="140"/>
      <c r="D20" s="157"/>
      <c r="E20" s="122"/>
      <c r="F20" s="97"/>
      <c r="G20" s="160"/>
      <c r="H20" s="141"/>
      <c r="I20" s="129" t="e">
        <f>VLOOKUP(H20,Presupuesto!$B$11:$C$565,2,0)</f>
        <v>#N/A</v>
      </c>
      <c r="J20" s="98" t="str">
        <f t="shared" si="4"/>
        <v>Posgrado</v>
      </c>
      <c r="K20" s="98" t="s">
        <v>422</v>
      </c>
      <c r="L20" s="140"/>
      <c r="M20" s="157"/>
      <c r="N20" s="122"/>
      <c r="O20" s="97">
        <f t="shared" si="1"/>
        <v>0</v>
      </c>
      <c r="P20" s="97">
        <f t="shared" si="3"/>
        <v>0</v>
      </c>
      <c r="Q20" s="97">
        <f t="shared" si="2"/>
        <v>0</v>
      </c>
    </row>
    <row r="21" spans="3:17">
      <c r="C21" s="140"/>
      <c r="D21" s="157"/>
      <c r="E21" s="122"/>
      <c r="F21" s="97">
        <f t="shared" si="0"/>
        <v>0</v>
      </c>
      <c r="G21" s="160"/>
      <c r="H21" s="141"/>
      <c r="I21" s="129" t="e">
        <f>VLOOKUP(H21,Presupuesto!$B$11:$C$565,2,0)</f>
        <v>#N/A</v>
      </c>
      <c r="J21" s="98" t="str">
        <f t="shared" si="4"/>
        <v>Posgrado</v>
      </c>
      <c r="K21" s="98" t="s">
        <v>422</v>
      </c>
      <c r="L21" s="140"/>
      <c r="M21" s="157"/>
      <c r="N21" s="122"/>
      <c r="O21" s="97">
        <f t="shared" si="1"/>
        <v>0</v>
      </c>
      <c r="P21" s="97">
        <f t="shared" si="3"/>
        <v>0</v>
      </c>
      <c r="Q21" s="97">
        <f t="shared" si="2"/>
        <v>0</v>
      </c>
    </row>
    <row r="22" spans="3:17">
      <c r="C22" s="140"/>
      <c r="D22" s="157"/>
      <c r="E22" s="122"/>
      <c r="F22" s="97">
        <f t="shared" si="0"/>
        <v>0</v>
      </c>
      <c r="G22" s="160"/>
      <c r="H22" s="141"/>
      <c r="I22" s="129" t="e">
        <f>VLOOKUP(H22,Presupuesto!$B$11:$C$565,2,0)</f>
        <v>#N/A</v>
      </c>
      <c r="J22" s="98" t="str">
        <f t="shared" si="4"/>
        <v>Posgrado</v>
      </c>
      <c r="K22" s="98" t="s">
        <v>411</v>
      </c>
      <c r="L22" s="140"/>
      <c r="M22" s="157"/>
      <c r="N22" s="122"/>
      <c r="O22" s="97">
        <f t="shared" si="1"/>
        <v>0</v>
      </c>
      <c r="P22" s="97">
        <f t="shared" si="3"/>
        <v>0</v>
      </c>
      <c r="Q22" s="97">
        <f t="shared" si="2"/>
        <v>0</v>
      </c>
    </row>
    <row r="23" spans="3:17">
      <c r="C23" s="140"/>
      <c r="D23" s="157"/>
      <c r="E23" s="122"/>
      <c r="F23" s="97">
        <f t="shared" si="0"/>
        <v>0</v>
      </c>
      <c r="G23" s="160"/>
      <c r="H23" s="141"/>
      <c r="I23" s="129" t="e">
        <f>VLOOKUP(H23,Presupuesto!$B$11:$C$565,2,0)</f>
        <v>#N/A</v>
      </c>
      <c r="J23" s="98" t="str">
        <f t="shared" si="4"/>
        <v>Posgrado</v>
      </c>
      <c r="K23" s="98" t="s">
        <v>422</v>
      </c>
      <c r="L23" s="140"/>
      <c r="M23" s="157"/>
      <c r="N23" s="122"/>
      <c r="O23" s="97">
        <f t="shared" si="1"/>
        <v>0</v>
      </c>
      <c r="P23" s="97">
        <f t="shared" si="3"/>
        <v>0</v>
      </c>
      <c r="Q23" s="97">
        <f t="shared" si="2"/>
        <v>0</v>
      </c>
    </row>
    <row r="24" spans="3:17">
      <c r="C24" s="140"/>
      <c r="D24" s="157"/>
      <c r="E24" s="122"/>
      <c r="F24" s="97">
        <f t="shared" si="0"/>
        <v>0</v>
      </c>
      <c r="G24" s="160"/>
      <c r="H24" s="141"/>
      <c r="I24" s="129" t="e">
        <f>VLOOKUP(H24,Presupuesto!$B$11:$C$565,2,0)</f>
        <v>#N/A</v>
      </c>
      <c r="J24" s="98" t="str">
        <f t="shared" si="4"/>
        <v>Posgrado</v>
      </c>
      <c r="K24" s="98" t="s">
        <v>422</v>
      </c>
      <c r="L24" s="140"/>
      <c r="M24" s="157"/>
      <c r="N24" s="122"/>
      <c r="O24" s="97">
        <f t="shared" si="1"/>
        <v>0</v>
      </c>
      <c r="P24" s="97">
        <f t="shared" si="3"/>
        <v>0</v>
      </c>
      <c r="Q24" s="97">
        <f t="shared" si="2"/>
        <v>0</v>
      </c>
    </row>
    <row r="25" spans="3:17">
      <c r="C25" s="140"/>
      <c r="D25" s="157"/>
      <c r="E25" s="122"/>
      <c r="F25" s="97">
        <f t="shared" si="0"/>
        <v>0</v>
      </c>
      <c r="G25" s="160"/>
      <c r="H25" s="141"/>
      <c r="I25" s="129" t="e">
        <f>VLOOKUP(H25,Presupuesto!$B$11:$C$565,2,0)</f>
        <v>#N/A</v>
      </c>
      <c r="J25" s="98" t="str">
        <f t="shared" si="4"/>
        <v>Posgrado</v>
      </c>
      <c r="K25" s="98" t="s">
        <v>422</v>
      </c>
      <c r="L25" s="140"/>
      <c r="M25" s="157"/>
      <c r="N25" s="122"/>
      <c r="O25" s="97">
        <f t="shared" si="1"/>
        <v>0</v>
      </c>
      <c r="P25" s="97">
        <f t="shared" si="3"/>
        <v>0</v>
      </c>
      <c r="Q25" s="97">
        <f t="shared" si="2"/>
        <v>0</v>
      </c>
    </row>
    <row r="26" spans="3:17">
      <c r="C26" s="140"/>
      <c r="D26" s="157"/>
      <c r="E26" s="122"/>
      <c r="F26" s="97">
        <f t="shared" si="0"/>
        <v>0</v>
      </c>
      <c r="G26" s="160"/>
      <c r="H26" s="141"/>
      <c r="I26" s="129" t="e">
        <f>VLOOKUP(H26,Presupuesto!$B$11:$C$565,2,0)</f>
        <v>#N/A</v>
      </c>
      <c r="J26" s="98" t="str">
        <f t="shared" si="4"/>
        <v>Posgrado</v>
      </c>
      <c r="K26" s="98" t="s">
        <v>422</v>
      </c>
      <c r="L26" s="140"/>
      <c r="M26" s="157"/>
      <c r="N26" s="122"/>
      <c r="O26" s="97">
        <f t="shared" si="1"/>
        <v>0</v>
      </c>
      <c r="P26" s="97">
        <f t="shared" si="3"/>
        <v>0</v>
      </c>
      <c r="Q26" s="97">
        <f t="shared" si="2"/>
        <v>0</v>
      </c>
    </row>
    <row r="27" spans="3:17">
      <c r="C27" s="140"/>
      <c r="D27" s="157"/>
      <c r="E27" s="122"/>
      <c r="F27" s="97">
        <f t="shared" si="0"/>
        <v>0</v>
      </c>
      <c r="G27" s="160"/>
      <c r="H27" s="141"/>
      <c r="I27" s="129" t="e">
        <f>VLOOKUP(H27,Presupuesto!$B$11:$C$565,2,0)</f>
        <v>#N/A</v>
      </c>
      <c r="J27" s="98" t="str">
        <f t="shared" si="4"/>
        <v>Posgrado</v>
      </c>
      <c r="K27" s="98" t="s">
        <v>422</v>
      </c>
      <c r="L27" s="140"/>
      <c r="M27" s="157"/>
      <c r="N27" s="122"/>
      <c r="O27" s="97">
        <f t="shared" si="1"/>
        <v>0</v>
      </c>
      <c r="P27" s="97">
        <f t="shared" si="3"/>
        <v>0</v>
      </c>
      <c r="Q27" s="97">
        <f t="shared" si="2"/>
        <v>0</v>
      </c>
    </row>
    <row r="28" spans="3:17">
      <c r="C28" s="140"/>
      <c r="D28" s="157"/>
      <c r="E28" s="122"/>
      <c r="F28" s="97">
        <f t="shared" si="0"/>
        <v>0</v>
      </c>
      <c r="G28" s="160"/>
      <c r="H28" s="141"/>
      <c r="I28" s="129" t="e">
        <f>VLOOKUP(H28,Presupuesto!$B$11:$C$565,2,0)</f>
        <v>#N/A</v>
      </c>
      <c r="J28" s="98" t="str">
        <f t="shared" si="4"/>
        <v>Posgrado</v>
      </c>
      <c r="K28" s="98" t="s">
        <v>422</v>
      </c>
      <c r="L28" s="140"/>
      <c r="M28" s="157"/>
      <c r="N28" s="122"/>
      <c r="O28" s="97">
        <f t="shared" si="1"/>
        <v>0</v>
      </c>
      <c r="P28" s="97">
        <f t="shared" si="3"/>
        <v>0</v>
      </c>
      <c r="Q28" s="97">
        <f t="shared" si="2"/>
        <v>0</v>
      </c>
    </row>
    <row r="29" spans="3:17">
      <c r="C29" s="140"/>
      <c r="D29" s="157"/>
      <c r="E29" s="122"/>
      <c r="F29" s="97">
        <f t="shared" si="0"/>
        <v>0</v>
      </c>
      <c r="G29" s="160"/>
      <c r="H29" s="141"/>
      <c r="I29" s="129" t="e">
        <f>VLOOKUP(H29,Presupuesto!$B$11:$C$565,2,0)</f>
        <v>#N/A</v>
      </c>
      <c r="J29" s="98" t="str">
        <f t="shared" si="4"/>
        <v>Posgrado</v>
      </c>
      <c r="K29" s="98" t="s">
        <v>422</v>
      </c>
      <c r="L29" s="140"/>
      <c r="M29" s="157"/>
      <c r="N29" s="122"/>
      <c r="O29" s="97">
        <f t="shared" si="1"/>
        <v>0</v>
      </c>
      <c r="P29" s="97">
        <f t="shared" si="3"/>
        <v>0</v>
      </c>
      <c r="Q29" s="97">
        <f t="shared" si="2"/>
        <v>0</v>
      </c>
    </row>
    <row r="30" spans="3:17">
      <c r="C30" s="140"/>
      <c r="D30" s="157"/>
      <c r="E30" s="122"/>
      <c r="F30" s="97">
        <f t="shared" si="0"/>
        <v>0</v>
      </c>
      <c r="G30" s="160"/>
      <c r="H30" s="141"/>
      <c r="I30" s="129" t="e">
        <f>VLOOKUP(H30,Presupuesto!$B$11:$C$565,2,0)</f>
        <v>#N/A</v>
      </c>
      <c r="J30" s="98" t="str">
        <f t="shared" si="4"/>
        <v>Posgrado</v>
      </c>
      <c r="K30" s="98" t="s">
        <v>422</v>
      </c>
      <c r="L30" s="140"/>
      <c r="M30" s="157"/>
      <c r="N30" s="122"/>
      <c r="O30" s="97">
        <f t="shared" si="1"/>
        <v>0</v>
      </c>
      <c r="P30" s="97">
        <f t="shared" si="3"/>
        <v>0</v>
      </c>
      <c r="Q30" s="97">
        <f t="shared" si="2"/>
        <v>0</v>
      </c>
    </row>
    <row r="31" spans="3:17">
      <c r="C31" s="140"/>
      <c r="D31" s="157"/>
      <c r="E31" s="122"/>
      <c r="F31" s="97">
        <f t="shared" si="0"/>
        <v>0</v>
      </c>
      <c r="G31" s="160"/>
      <c r="H31" s="141"/>
      <c r="I31" s="129" t="e">
        <f>VLOOKUP(H31,Presupuesto!$B$11:$C$565,2,0)</f>
        <v>#N/A</v>
      </c>
      <c r="J31" s="98" t="str">
        <f t="shared" si="4"/>
        <v>Posgrado</v>
      </c>
      <c r="K31" s="98" t="s">
        <v>422</v>
      </c>
      <c r="L31" s="140"/>
      <c r="M31" s="157"/>
      <c r="N31" s="122"/>
      <c r="O31" s="97">
        <f t="shared" si="1"/>
        <v>0</v>
      </c>
      <c r="P31" s="97">
        <f t="shared" si="3"/>
        <v>0</v>
      </c>
      <c r="Q31" s="97">
        <f t="shared" si="2"/>
        <v>0</v>
      </c>
    </row>
    <row r="32" spans="3:17">
      <c r="C32" s="140"/>
      <c r="D32" s="157"/>
      <c r="E32" s="122"/>
      <c r="F32" s="97">
        <f t="shared" si="0"/>
        <v>0</v>
      </c>
      <c r="G32" s="160"/>
      <c r="H32" s="141"/>
      <c r="I32" s="129" t="e">
        <f>VLOOKUP(H32,Presupuesto!$B$11:$C$565,2,0)</f>
        <v>#N/A</v>
      </c>
      <c r="J32" s="98" t="str">
        <f t="shared" si="4"/>
        <v>Posgrado</v>
      </c>
      <c r="K32" s="98" t="s">
        <v>422</v>
      </c>
      <c r="L32" s="140"/>
      <c r="M32" s="157"/>
      <c r="N32" s="122"/>
      <c r="O32" s="97">
        <f t="shared" si="1"/>
        <v>0</v>
      </c>
      <c r="P32" s="97">
        <f t="shared" si="3"/>
        <v>0</v>
      </c>
      <c r="Q32" s="97">
        <f t="shared" si="2"/>
        <v>0</v>
      </c>
    </row>
    <row r="33" spans="3:17">
      <c r="C33" s="140"/>
      <c r="D33" s="157"/>
      <c r="E33" s="122"/>
      <c r="F33" s="97">
        <f t="shared" si="0"/>
        <v>0</v>
      </c>
      <c r="G33" s="160"/>
      <c r="H33" s="141"/>
      <c r="I33" s="129" t="e">
        <f>VLOOKUP(H33,Presupuesto!$B$11:$C$565,2,0)</f>
        <v>#N/A</v>
      </c>
      <c r="J33" s="98" t="str">
        <f t="shared" si="4"/>
        <v>Posgrado</v>
      </c>
      <c r="K33" s="98" t="s">
        <v>422</v>
      </c>
      <c r="L33" s="140"/>
      <c r="M33" s="157"/>
      <c r="N33" s="122"/>
      <c r="O33" s="97">
        <f t="shared" si="1"/>
        <v>0</v>
      </c>
      <c r="P33" s="97">
        <f t="shared" si="3"/>
        <v>0</v>
      </c>
      <c r="Q33" s="97">
        <f t="shared" si="2"/>
        <v>0</v>
      </c>
    </row>
    <row r="34" spans="3:17">
      <c r="C34" s="140"/>
      <c r="D34" s="157"/>
      <c r="E34" s="122"/>
      <c r="F34" s="97">
        <f t="shared" si="0"/>
        <v>0</v>
      </c>
      <c r="G34" s="160"/>
      <c r="H34" s="141"/>
      <c r="I34" s="129" t="e">
        <f>VLOOKUP(H34,Presupuesto!$B$11:$C$565,2,0)</f>
        <v>#N/A</v>
      </c>
      <c r="J34" s="98" t="str">
        <f t="shared" si="4"/>
        <v>Posgrado</v>
      </c>
      <c r="K34" s="98" t="s">
        <v>422</v>
      </c>
      <c r="L34" s="140"/>
      <c r="M34" s="157"/>
      <c r="N34" s="122"/>
      <c r="O34" s="97">
        <f t="shared" si="1"/>
        <v>0</v>
      </c>
      <c r="P34" s="97">
        <f t="shared" si="3"/>
        <v>0</v>
      </c>
      <c r="Q34" s="97">
        <f t="shared" si="2"/>
        <v>0</v>
      </c>
    </row>
    <row r="35" spans="3:17">
      <c r="C35" s="140"/>
      <c r="D35" s="157"/>
      <c r="E35" s="122"/>
      <c r="F35" s="97">
        <f t="shared" si="0"/>
        <v>0</v>
      </c>
      <c r="G35" s="160"/>
      <c r="H35" s="141"/>
      <c r="I35" s="129" t="e">
        <f>VLOOKUP(H35,Presupuesto!$B$11:$C$565,2,0)</f>
        <v>#N/A</v>
      </c>
      <c r="J35" s="98" t="str">
        <f t="shared" si="4"/>
        <v>Posgrado</v>
      </c>
      <c r="K35" s="98" t="s">
        <v>422</v>
      </c>
      <c r="L35" s="140"/>
      <c r="M35" s="157"/>
      <c r="N35" s="122"/>
      <c r="O35" s="97">
        <f t="shared" si="1"/>
        <v>0</v>
      </c>
      <c r="P35" s="97">
        <f t="shared" si="3"/>
        <v>0</v>
      </c>
      <c r="Q35" s="97">
        <f t="shared" si="2"/>
        <v>0</v>
      </c>
    </row>
    <row r="36" spans="3:17">
      <c r="C36" s="140"/>
      <c r="D36" s="157"/>
      <c r="E36" s="122"/>
      <c r="F36" s="97">
        <f t="shared" si="0"/>
        <v>0</v>
      </c>
      <c r="G36" s="160"/>
      <c r="H36" s="141"/>
      <c r="I36" s="129" t="e">
        <f>VLOOKUP(H36,Presupuesto!$B$11:$C$565,2,0)</f>
        <v>#N/A</v>
      </c>
      <c r="J36" s="98" t="str">
        <f t="shared" si="4"/>
        <v>Posgrado</v>
      </c>
      <c r="K36" s="98" t="s">
        <v>422</v>
      </c>
      <c r="L36" s="140"/>
      <c r="M36" s="157"/>
      <c r="N36" s="122"/>
      <c r="O36" s="97">
        <f t="shared" si="1"/>
        <v>0</v>
      </c>
      <c r="P36" s="97">
        <f t="shared" si="3"/>
        <v>0</v>
      </c>
      <c r="Q36" s="97">
        <f t="shared" si="2"/>
        <v>0</v>
      </c>
    </row>
    <row r="37" spans="3:17">
      <c r="C37" s="140"/>
      <c r="D37" s="157"/>
      <c r="E37" s="122"/>
      <c r="F37" s="97">
        <f t="shared" si="0"/>
        <v>0</v>
      </c>
      <c r="G37" s="160"/>
      <c r="H37" s="141"/>
      <c r="I37" s="129" t="e">
        <f>VLOOKUP(H37,Presupuesto!$B$11:$C$565,2,0)</f>
        <v>#N/A</v>
      </c>
      <c r="J37" s="98" t="str">
        <f t="shared" si="4"/>
        <v>Posgrado</v>
      </c>
      <c r="K37" s="98" t="s">
        <v>422</v>
      </c>
      <c r="L37" s="140"/>
      <c r="M37" s="157"/>
      <c r="N37" s="122"/>
      <c r="O37" s="97">
        <f t="shared" si="1"/>
        <v>0</v>
      </c>
      <c r="P37" s="97">
        <f t="shared" si="3"/>
        <v>0</v>
      </c>
      <c r="Q37" s="97">
        <f t="shared" si="2"/>
        <v>0</v>
      </c>
    </row>
    <row r="38" spans="3:17">
      <c r="C38" s="140"/>
      <c r="D38" s="157"/>
      <c r="E38" s="122"/>
      <c r="F38" s="97">
        <f t="shared" si="0"/>
        <v>0</v>
      </c>
      <c r="G38" s="160"/>
      <c r="H38" s="141"/>
      <c r="I38" s="129" t="e">
        <f>VLOOKUP(H38,Presupuesto!$B$11:$C$565,2,0)</f>
        <v>#N/A</v>
      </c>
      <c r="J38" s="98" t="str">
        <f t="shared" si="4"/>
        <v>Posgrado</v>
      </c>
      <c r="K38" s="98" t="s">
        <v>422</v>
      </c>
      <c r="L38" s="140"/>
      <c r="M38" s="157"/>
      <c r="N38" s="122"/>
      <c r="O38" s="97">
        <f t="shared" si="1"/>
        <v>0</v>
      </c>
      <c r="P38" s="97">
        <f t="shared" ref="P38:P51" si="5">$O38*P$16</f>
        <v>0</v>
      </c>
      <c r="Q38" s="97">
        <f t="shared" si="2"/>
        <v>0</v>
      </c>
    </row>
    <row r="39" spans="3:17">
      <c r="C39" s="142"/>
      <c r="D39" s="150"/>
      <c r="E39" s="117"/>
      <c r="F39" s="97">
        <f t="shared" si="0"/>
        <v>0</v>
      </c>
      <c r="G39" s="160"/>
      <c r="H39" s="143"/>
      <c r="I39" s="129" t="e">
        <f>VLOOKUP(H39,Presupuesto!$B$11:$C$565,2,0)</f>
        <v>#N/A</v>
      </c>
      <c r="J39" s="98" t="str">
        <f t="shared" si="4"/>
        <v>Posgrado</v>
      </c>
      <c r="K39" s="98" t="s">
        <v>422</v>
      </c>
      <c r="L39" s="142"/>
      <c r="M39" s="150"/>
      <c r="N39" s="117"/>
      <c r="O39" s="97">
        <f t="shared" si="1"/>
        <v>0</v>
      </c>
      <c r="P39" s="97">
        <f t="shared" si="5"/>
        <v>0</v>
      </c>
      <c r="Q39" s="97">
        <f t="shared" si="2"/>
        <v>0</v>
      </c>
    </row>
    <row r="40" spans="3:17">
      <c r="C40" s="142"/>
      <c r="D40" s="150"/>
      <c r="E40" s="117"/>
      <c r="F40" s="97">
        <f t="shared" si="0"/>
        <v>0</v>
      </c>
      <c r="G40" s="160"/>
      <c r="H40" s="143"/>
      <c r="I40" s="129" t="e">
        <f>VLOOKUP(H40,Presupuesto!$B$11:$C$565,2,0)</f>
        <v>#N/A</v>
      </c>
      <c r="J40" s="98" t="str">
        <f t="shared" si="4"/>
        <v>Posgrado</v>
      </c>
      <c r="K40" s="98" t="s">
        <v>422</v>
      </c>
      <c r="L40" s="142"/>
      <c r="M40" s="150"/>
      <c r="N40" s="117"/>
      <c r="O40" s="97">
        <f t="shared" si="1"/>
        <v>0</v>
      </c>
      <c r="P40" s="97">
        <f t="shared" si="5"/>
        <v>0</v>
      </c>
      <c r="Q40" s="97">
        <f t="shared" si="2"/>
        <v>0</v>
      </c>
    </row>
    <row r="41" spans="3:17">
      <c r="C41" s="142"/>
      <c r="D41" s="150"/>
      <c r="E41" s="117"/>
      <c r="F41" s="97">
        <f t="shared" si="0"/>
        <v>0</v>
      </c>
      <c r="G41" s="160"/>
      <c r="H41" s="143"/>
      <c r="I41" s="129" t="e">
        <f>VLOOKUP(H41,Presupuesto!$B$11:$C$565,2,0)</f>
        <v>#N/A</v>
      </c>
      <c r="J41" s="98" t="str">
        <f t="shared" si="4"/>
        <v>Posgrado</v>
      </c>
      <c r="K41" s="98" t="s">
        <v>422</v>
      </c>
      <c r="L41" s="142"/>
      <c r="M41" s="150"/>
      <c r="N41" s="117"/>
      <c r="O41" s="97">
        <f t="shared" si="1"/>
        <v>0</v>
      </c>
      <c r="P41" s="97">
        <f t="shared" si="5"/>
        <v>0</v>
      </c>
      <c r="Q41" s="97">
        <f t="shared" si="2"/>
        <v>0</v>
      </c>
    </row>
    <row r="42" spans="3:17">
      <c r="C42" s="142"/>
      <c r="D42" s="150"/>
      <c r="E42" s="117"/>
      <c r="F42" s="97">
        <f t="shared" si="0"/>
        <v>0</v>
      </c>
      <c r="G42" s="160"/>
      <c r="H42" s="143"/>
      <c r="I42" s="129" t="e">
        <f>VLOOKUP(H42,Presupuesto!$B$11:$C$565,2,0)</f>
        <v>#N/A</v>
      </c>
      <c r="J42" s="98" t="str">
        <f t="shared" si="4"/>
        <v>Posgrado</v>
      </c>
      <c r="K42" s="98" t="s">
        <v>422</v>
      </c>
      <c r="L42" s="142"/>
      <c r="M42" s="150"/>
      <c r="N42" s="117"/>
      <c r="O42" s="97">
        <f t="shared" si="1"/>
        <v>0</v>
      </c>
      <c r="P42" s="97">
        <f t="shared" si="5"/>
        <v>0</v>
      </c>
      <c r="Q42" s="97">
        <f t="shared" si="2"/>
        <v>0</v>
      </c>
    </row>
    <row r="43" spans="3:17">
      <c r="C43" s="142"/>
      <c r="D43" s="150"/>
      <c r="E43" s="117"/>
      <c r="F43" s="97">
        <f t="shared" si="0"/>
        <v>0</v>
      </c>
      <c r="G43" s="160"/>
      <c r="H43" s="143"/>
      <c r="I43" s="129" t="e">
        <f>VLOOKUP(H43,Presupuesto!$B$11:$C$565,2,0)</f>
        <v>#N/A</v>
      </c>
      <c r="J43" s="98" t="str">
        <f t="shared" si="4"/>
        <v>Posgrado</v>
      </c>
      <c r="K43" s="98" t="s">
        <v>422</v>
      </c>
      <c r="L43" s="142"/>
      <c r="M43" s="150"/>
      <c r="N43" s="117"/>
      <c r="O43" s="97">
        <f t="shared" si="1"/>
        <v>0</v>
      </c>
      <c r="P43" s="97">
        <f t="shared" si="5"/>
        <v>0</v>
      </c>
      <c r="Q43" s="97">
        <f t="shared" si="2"/>
        <v>0</v>
      </c>
    </row>
    <row r="44" spans="3:17">
      <c r="C44" s="142"/>
      <c r="D44" s="150"/>
      <c r="E44" s="117"/>
      <c r="F44" s="97">
        <f t="shared" si="0"/>
        <v>0</v>
      </c>
      <c r="G44" s="160"/>
      <c r="H44" s="143"/>
      <c r="I44" s="129" t="e">
        <f>VLOOKUP(H44,Presupuesto!$B$11:$C$565,2,0)</f>
        <v>#N/A</v>
      </c>
      <c r="J44" s="98" t="str">
        <f t="shared" si="4"/>
        <v>Posgrado</v>
      </c>
      <c r="K44" s="98" t="s">
        <v>422</v>
      </c>
      <c r="L44" s="142"/>
      <c r="M44" s="150"/>
      <c r="N44" s="117"/>
      <c r="O44" s="97">
        <f t="shared" si="1"/>
        <v>0</v>
      </c>
      <c r="P44" s="97">
        <f t="shared" si="5"/>
        <v>0</v>
      </c>
      <c r="Q44" s="97">
        <f t="shared" si="2"/>
        <v>0</v>
      </c>
    </row>
    <row r="45" spans="3:17">
      <c r="C45" s="142"/>
      <c r="D45" s="150"/>
      <c r="E45" s="117"/>
      <c r="F45" s="97">
        <f t="shared" si="0"/>
        <v>0</v>
      </c>
      <c r="G45" s="160"/>
      <c r="H45" s="143"/>
      <c r="I45" s="129" t="e">
        <f>VLOOKUP(H45,Presupuesto!$B$11:$C$565,2,0)</f>
        <v>#N/A</v>
      </c>
      <c r="J45" s="98" t="str">
        <f t="shared" si="4"/>
        <v>Posgrado</v>
      </c>
      <c r="K45" s="98" t="s">
        <v>422</v>
      </c>
      <c r="L45" s="142"/>
      <c r="M45" s="150"/>
      <c r="N45" s="117"/>
      <c r="O45" s="97">
        <f t="shared" si="1"/>
        <v>0</v>
      </c>
      <c r="P45" s="97">
        <f t="shared" si="5"/>
        <v>0</v>
      </c>
      <c r="Q45" s="97">
        <f t="shared" si="2"/>
        <v>0</v>
      </c>
    </row>
    <row r="46" spans="3:17">
      <c r="C46" s="142"/>
      <c r="D46" s="150"/>
      <c r="E46" s="117"/>
      <c r="F46" s="97">
        <f t="shared" si="0"/>
        <v>0</v>
      </c>
      <c r="G46" s="160"/>
      <c r="H46" s="143"/>
      <c r="I46" s="129" t="e">
        <f>VLOOKUP(H46,Presupuesto!$B$11:$C$565,2,0)</f>
        <v>#N/A</v>
      </c>
      <c r="J46" s="98" t="str">
        <f t="shared" si="4"/>
        <v>Posgrado</v>
      </c>
      <c r="K46" s="98" t="s">
        <v>422</v>
      </c>
      <c r="L46" s="142"/>
      <c r="M46" s="150"/>
      <c r="N46" s="117"/>
      <c r="O46" s="97">
        <f t="shared" si="1"/>
        <v>0</v>
      </c>
      <c r="P46" s="97">
        <f t="shared" si="5"/>
        <v>0</v>
      </c>
      <c r="Q46" s="97">
        <f t="shared" si="2"/>
        <v>0</v>
      </c>
    </row>
    <row r="47" spans="3:17">
      <c r="C47" s="144"/>
      <c r="D47" s="150"/>
      <c r="E47" s="117"/>
      <c r="F47" s="97">
        <f t="shared" si="0"/>
        <v>0</v>
      </c>
      <c r="G47" s="160"/>
      <c r="H47" s="145"/>
      <c r="I47" s="129" t="e">
        <f>VLOOKUP(H47,Presupuesto!$B$11:$C$565,2,0)</f>
        <v>#N/A</v>
      </c>
      <c r="J47" s="98" t="str">
        <f t="shared" si="4"/>
        <v>Posgrado</v>
      </c>
      <c r="K47" s="98" t="s">
        <v>413</v>
      </c>
      <c r="L47" s="144"/>
      <c r="M47" s="150"/>
      <c r="N47" s="117"/>
      <c r="O47" s="97">
        <f t="shared" si="1"/>
        <v>0</v>
      </c>
      <c r="P47" s="97">
        <f t="shared" si="5"/>
        <v>0</v>
      </c>
      <c r="Q47" s="97">
        <f t="shared" si="2"/>
        <v>0</v>
      </c>
    </row>
    <row r="48" spans="3:17">
      <c r="C48" s="144"/>
      <c r="D48" s="150"/>
      <c r="E48" s="117"/>
      <c r="F48" s="97">
        <f t="shared" si="0"/>
        <v>0</v>
      </c>
      <c r="G48" s="160"/>
      <c r="H48" s="145"/>
      <c r="I48" s="129" t="e">
        <f>VLOOKUP(H48,Presupuesto!$B$11:$C$565,2,0)</f>
        <v>#N/A</v>
      </c>
      <c r="J48" s="98" t="str">
        <f t="shared" si="4"/>
        <v>Posgrado</v>
      </c>
      <c r="K48" s="98" t="s">
        <v>422</v>
      </c>
      <c r="L48" s="144"/>
      <c r="M48" s="150"/>
      <c r="N48" s="117"/>
      <c r="O48" s="97">
        <f t="shared" si="1"/>
        <v>0</v>
      </c>
      <c r="P48" s="97">
        <f t="shared" si="5"/>
        <v>0</v>
      </c>
      <c r="Q48" s="97">
        <f t="shared" si="2"/>
        <v>0</v>
      </c>
    </row>
    <row r="49" spans="3:17">
      <c r="C49" s="144"/>
      <c r="D49" s="150"/>
      <c r="E49" s="117"/>
      <c r="F49" s="97">
        <f t="shared" si="0"/>
        <v>0</v>
      </c>
      <c r="G49" s="160"/>
      <c r="H49" s="145"/>
      <c r="I49" s="129" t="e">
        <f>VLOOKUP(H49,Presupuesto!$B$11:$C$565,2,0)</f>
        <v>#N/A</v>
      </c>
      <c r="J49" s="98" t="str">
        <f t="shared" si="4"/>
        <v>Posgrado</v>
      </c>
      <c r="K49" s="98" t="s">
        <v>422</v>
      </c>
      <c r="L49" s="144"/>
      <c r="M49" s="150"/>
      <c r="N49" s="117"/>
      <c r="O49" s="97">
        <f t="shared" si="1"/>
        <v>0</v>
      </c>
      <c r="P49" s="97">
        <f t="shared" si="5"/>
        <v>0</v>
      </c>
      <c r="Q49" s="97">
        <f t="shared" si="2"/>
        <v>0</v>
      </c>
    </row>
    <row r="50" spans="3:17">
      <c r="C50" s="144"/>
      <c r="D50" s="150"/>
      <c r="E50" s="117"/>
      <c r="F50" s="97">
        <f t="shared" si="0"/>
        <v>0</v>
      </c>
      <c r="G50" s="160"/>
      <c r="H50" s="145"/>
      <c r="I50" s="129" t="e">
        <f>VLOOKUP(H50,Presupuesto!$B$11:$C$565,2,0)</f>
        <v>#N/A</v>
      </c>
      <c r="J50" s="98" t="str">
        <f t="shared" si="4"/>
        <v>Posgrado</v>
      </c>
      <c r="K50" s="98" t="s">
        <v>422</v>
      </c>
      <c r="L50" s="144"/>
      <c r="M50" s="150"/>
      <c r="N50" s="117"/>
      <c r="O50" s="97">
        <f t="shared" si="1"/>
        <v>0</v>
      </c>
      <c r="P50" s="97">
        <f t="shared" si="5"/>
        <v>0</v>
      </c>
      <c r="Q50" s="97">
        <f t="shared" si="2"/>
        <v>0</v>
      </c>
    </row>
    <row r="51" spans="3:17" ht="15.75" thickBot="1">
      <c r="C51" s="146"/>
      <c r="D51" s="158"/>
      <c r="E51" s="102"/>
      <c r="F51" s="104">
        <f t="shared" si="0"/>
        <v>0</v>
      </c>
      <c r="G51" s="161"/>
      <c r="H51" s="147"/>
      <c r="I51" s="131" t="e">
        <f>VLOOKUP(H51,Presupuesto!$B$11:$C$565,2,0)</f>
        <v>#N/A</v>
      </c>
      <c r="J51" s="105" t="str">
        <f t="shared" ref="J51" si="6">$J$20</f>
        <v>Posgrado</v>
      </c>
      <c r="K51" s="123" t="s">
        <v>404</v>
      </c>
      <c r="L51" s="146"/>
      <c r="M51" s="158"/>
      <c r="N51" s="102"/>
      <c r="O51" s="104">
        <f t="shared" si="1"/>
        <v>0</v>
      </c>
      <c r="P51" s="104">
        <f t="shared" si="5"/>
        <v>0</v>
      </c>
      <c r="Q51" s="104">
        <f t="shared" si="2"/>
        <v>0</v>
      </c>
    </row>
    <row r="52" spans="3:17">
      <c r="G52" s="85"/>
    </row>
    <row r="53" spans="3:17">
      <c r="G53" s="85"/>
    </row>
    <row r="54" spans="3:17">
      <c r="G54" s="85"/>
    </row>
    <row r="55" spans="3:17">
      <c r="G55" s="85"/>
    </row>
    <row r="56" spans="3:17">
      <c r="G56" s="85"/>
    </row>
    <row r="57" spans="3:17">
      <c r="G57" s="85"/>
    </row>
    <row r="58" spans="3:17">
      <c r="G58" s="85"/>
    </row>
    <row r="59" spans="3:17">
      <c r="G59" s="85"/>
    </row>
    <row r="60" spans="3:17">
      <c r="G60" s="85"/>
    </row>
    <row r="61" spans="3:17">
      <c r="G61" s="85"/>
    </row>
    <row r="62" spans="3:17">
      <c r="G62" s="85"/>
    </row>
    <row r="63" spans="3:17">
      <c r="G63" s="85"/>
    </row>
    <row r="64" spans="3:17">
      <c r="G64" s="85"/>
    </row>
    <row r="65" spans="7:7">
      <c r="G65" s="85"/>
    </row>
    <row r="66" spans="7:7">
      <c r="G66" s="85"/>
    </row>
    <row r="67" spans="7:7">
      <c r="G67" s="85"/>
    </row>
    <row r="68" spans="7:7">
      <c r="G68" s="85"/>
    </row>
    <row r="69" spans="7:7">
      <c r="G69" s="85"/>
    </row>
    <row r="70" spans="7:7">
      <c r="G70" s="85"/>
    </row>
    <row r="71" spans="7:7">
      <c r="G71" s="85"/>
    </row>
    <row r="72" spans="7:7">
      <c r="G72" s="85"/>
    </row>
    <row r="73" spans="7:7">
      <c r="G73" s="85"/>
    </row>
    <row r="74" spans="7:7">
      <c r="G74" s="85"/>
    </row>
    <row r="75" spans="7:7">
      <c r="G75" s="85"/>
    </row>
    <row r="76" spans="7:7">
      <c r="G76" s="85"/>
    </row>
    <row r="77" spans="7:7">
      <c r="G77" s="85"/>
    </row>
    <row r="78" spans="7:7">
      <c r="G78" s="85"/>
    </row>
    <row r="79" spans="7:7">
      <c r="G79" s="85"/>
    </row>
    <row r="80" spans="7:7">
      <c r="G80" s="85"/>
    </row>
    <row r="81" spans="7:7">
      <c r="G81" s="85"/>
    </row>
    <row r="82" spans="7:7">
      <c r="G82" s="85"/>
    </row>
    <row r="83" spans="7:7">
      <c r="G83" s="85"/>
    </row>
    <row r="84" spans="7:7">
      <c r="G84" s="85"/>
    </row>
    <row r="85" spans="7:7">
      <c r="G85" s="85"/>
    </row>
    <row r="86" spans="7:7">
      <c r="G86" s="85"/>
    </row>
    <row r="87" spans="7:7">
      <c r="G87" s="85"/>
    </row>
    <row r="88" spans="7:7">
      <c r="G88" s="85"/>
    </row>
    <row r="89" spans="7:7">
      <c r="G89" s="85"/>
    </row>
    <row r="90" spans="7:7">
      <c r="G90" s="85"/>
    </row>
    <row r="91" spans="7:7">
      <c r="G91" s="85"/>
    </row>
    <row r="92" spans="7:7">
      <c r="G92" s="85"/>
    </row>
    <row r="93" spans="7:7">
      <c r="G93" s="85"/>
    </row>
    <row r="94" spans="7:7">
      <c r="G94" s="85"/>
    </row>
    <row r="95" spans="7:7">
      <c r="G95" s="85"/>
    </row>
    <row r="96" spans="7:7">
      <c r="G96" s="85"/>
    </row>
    <row r="97" spans="7:7">
      <c r="G97" s="85"/>
    </row>
    <row r="98" spans="7:7">
      <c r="G98" s="85"/>
    </row>
    <row r="99" spans="7:7">
      <c r="G99" s="85"/>
    </row>
    <row r="100" spans="7:7">
      <c r="G100" s="85"/>
    </row>
    <row r="101" spans="7:7">
      <c r="G101" s="85"/>
    </row>
    <row r="102" spans="7:7">
      <c r="G102" s="85"/>
    </row>
    <row r="103" spans="7:7">
      <c r="G103" s="85"/>
    </row>
    <row r="104" spans="7:7">
      <c r="G104" s="85"/>
    </row>
    <row r="105" spans="7:7">
      <c r="G105" s="85"/>
    </row>
    <row r="106" spans="7:7">
      <c r="G106" s="85"/>
    </row>
    <row r="107" spans="7:7">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dimension ref="A1:U75"/>
  <sheetViews>
    <sheetView topLeftCell="D10" zoomScale="80" zoomScaleNormal="80" workbookViewId="0">
      <selection activeCell="F13" sqref="F13"/>
    </sheetView>
  </sheetViews>
  <sheetFormatPr baseColWidth="10" defaultColWidth="11.5703125" defaultRowHeight="15"/>
  <cols>
    <col min="1" max="1" width="35.5703125" style="85" customWidth="1"/>
    <col min="2" max="2" width="21.7109375" style="85" customWidth="1"/>
    <col min="3" max="4" width="27.42578125" style="85" customWidth="1"/>
    <col min="5" max="5" width="27.42578125" style="75"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c r="B1" s="209"/>
      <c r="C1" s="209"/>
      <c r="D1" s="209"/>
      <c r="E1" s="245"/>
      <c r="G1" s="210" t="s">
        <v>1357</v>
      </c>
      <c r="H1" s="209"/>
      <c r="I1" s="209"/>
      <c r="J1" s="209"/>
      <c r="K1" s="209"/>
      <c r="L1" s="209"/>
      <c r="M1" s="209"/>
      <c r="N1" s="209"/>
      <c r="O1" s="209"/>
      <c r="P1" s="209"/>
      <c r="Q1" s="209"/>
      <c r="R1" s="209"/>
      <c r="S1" s="209"/>
      <c r="T1" s="209"/>
      <c r="U1" s="209"/>
    </row>
    <row r="2" spans="1:21" ht="18" customHeight="1">
      <c r="A2" s="323" t="s">
        <v>1356</v>
      </c>
      <c r="B2" s="209"/>
      <c r="C2" s="209"/>
      <c r="D2" s="209"/>
      <c r="E2" s="245"/>
      <c r="G2" s="210"/>
      <c r="H2" s="209"/>
      <c r="I2" s="209"/>
      <c r="J2" s="209"/>
      <c r="K2" s="209"/>
      <c r="L2" s="209"/>
      <c r="M2" s="209"/>
      <c r="N2" s="209"/>
      <c r="O2" s="209"/>
      <c r="P2" s="209"/>
      <c r="Q2" s="209"/>
      <c r="R2" s="209"/>
      <c r="S2" s="209"/>
      <c r="T2" s="209"/>
      <c r="U2" s="209"/>
    </row>
    <row r="3" spans="1:21" ht="18" customHeight="1">
      <c r="A3" s="323" t="s">
        <v>1358</v>
      </c>
      <c r="B3" s="209"/>
      <c r="C3" s="209"/>
      <c r="D3" s="209"/>
      <c r="E3" s="245"/>
      <c r="G3" s="210"/>
      <c r="H3" s="209"/>
      <c r="I3" s="209"/>
      <c r="J3" s="209"/>
      <c r="K3" s="209"/>
      <c r="L3" s="209"/>
      <c r="M3" s="209"/>
      <c r="N3" s="209"/>
      <c r="O3" s="209"/>
      <c r="P3" s="209"/>
      <c r="Q3" s="209"/>
      <c r="R3" s="209"/>
      <c r="S3" s="209"/>
      <c r="T3" s="209"/>
      <c r="U3" s="209"/>
    </row>
    <row r="4" spans="1:21" ht="18" customHeight="1">
      <c r="A4" s="323" t="s">
        <v>1394</v>
      </c>
      <c r="B4" s="209"/>
      <c r="C4" s="209"/>
      <c r="D4" s="209"/>
      <c r="E4" s="245"/>
      <c r="G4" s="210"/>
      <c r="H4" s="209"/>
      <c r="I4" s="209"/>
      <c r="J4" s="209"/>
      <c r="K4" s="209"/>
      <c r="L4" s="209"/>
      <c r="M4" s="209"/>
      <c r="N4" s="209"/>
      <c r="O4" s="209"/>
      <c r="P4" s="209"/>
      <c r="Q4" s="209"/>
      <c r="R4" s="209"/>
      <c r="S4" s="209"/>
      <c r="T4" s="209"/>
      <c r="U4" s="209"/>
    </row>
    <row r="5" spans="1:21" ht="14.45" customHeight="1">
      <c r="A5" s="636" t="s">
        <v>98</v>
      </c>
      <c r="B5" s="638" t="s">
        <v>113</v>
      </c>
      <c r="C5" s="647" t="s">
        <v>87</v>
      </c>
      <c r="D5" s="647" t="s">
        <v>88</v>
      </c>
      <c r="E5" s="653" t="s">
        <v>401</v>
      </c>
      <c r="F5" s="647" t="s">
        <v>89</v>
      </c>
      <c r="G5" s="656" t="s">
        <v>101</v>
      </c>
      <c r="H5" s="662"/>
      <c r="I5" s="662"/>
      <c r="J5" s="662"/>
      <c r="K5" s="662"/>
      <c r="L5" s="662"/>
      <c r="M5" s="662"/>
      <c r="N5" s="657"/>
      <c r="O5" s="658" t="s">
        <v>102</v>
      </c>
      <c r="P5" s="659"/>
      <c r="Q5" s="638" t="s">
        <v>103</v>
      </c>
      <c r="R5" s="638" t="s">
        <v>104</v>
      </c>
      <c r="S5" s="638" t="s">
        <v>111</v>
      </c>
      <c r="T5" s="638" t="s">
        <v>110</v>
      </c>
      <c r="U5" s="650" t="s">
        <v>90</v>
      </c>
    </row>
    <row r="6" spans="1:21" ht="14.45" customHeight="1">
      <c r="A6" s="636"/>
      <c r="B6" s="636"/>
      <c r="C6" s="648"/>
      <c r="D6" s="648"/>
      <c r="E6" s="654"/>
      <c r="F6" s="648"/>
      <c r="G6" s="656" t="s">
        <v>105</v>
      </c>
      <c r="H6" s="657"/>
      <c r="I6" s="656" t="s">
        <v>106</v>
      </c>
      <c r="J6" s="657"/>
      <c r="K6" s="656" t="s">
        <v>107</v>
      </c>
      <c r="L6" s="657"/>
      <c r="M6" s="656" t="s">
        <v>108</v>
      </c>
      <c r="N6" s="657"/>
      <c r="O6" s="660"/>
      <c r="P6" s="661"/>
      <c r="Q6" s="636"/>
      <c r="R6" s="636"/>
      <c r="S6" s="636"/>
      <c r="T6" s="636"/>
      <c r="U6" s="651"/>
    </row>
    <row r="7" spans="1:21" ht="25.5">
      <c r="A7" s="637"/>
      <c r="B7" s="637"/>
      <c r="C7" s="649"/>
      <c r="D7" s="649"/>
      <c r="E7" s="655"/>
      <c r="F7" s="649"/>
      <c r="G7" s="249" t="s">
        <v>109</v>
      </c>
      <c r="H7" s="249" t="s">
        <v>12</v>
      </c>
      <c r="I7" s="249" t="s">
        <v>109</v>
      </c>
      <c r="J7" s="249" t="s">
        <v>12</v>
      </c>
      <c r="K7" s="249" t="s">
        <v>109</v>
      </c>
      <c r="L7" s="249" t="s">
        <v>12</v>
      </c>
      <c r="M7" s="249" t="s">
        <v>109</v>
      </c>
      <c r="N7" s="249" t="s">
        <v>12</v>
      </c>
      <c r="O7" s="249" t="s">
        <v>109</v>
      </c>
      <c r="P7" s="249" t="s">
        <v>12</v>
      </c>
      <c r="Q7" s="637"/>
      <c r="R7" s="637"/>
      <c r="S7" s="637"/>
      <c r="T7" s="637"/>
      <c r="U7" s="652"/>
    </row>
    <row r="8" spans="1:21" s="516" customFormat="1" ht="75" customHeight="1">
      <c r="A8" s="641" t="s">
        <v>1395</v>
      </c>
      <c r="B8" s="639" t="s">
        <v>1396</v>
      </c>
      <c r="C8" s="645" t="s">
        <v>1482</v>
      </c>
      <c r="D8" s="643" t="s">
        <v>1484</v>
      </c>
      <c r="E8" s="71" t="s">
        <v>402</v>
      </c>
      <c r="F8" s="71" t="s">
        <v>1509</v>
      </c>
      <c r="G8" s="453">
        <v>1</v>
      </c>
      <c r="H8" s="515">
        <f>G8*P8</f>
        <v>0</v>
      </c>
      <c r="I8" s="453">
        <v>0</v>
      </c>
      <c r="J8" s="515">
        <f>I8*P8</f>
        <v>0</v>
      </c>
      <c r="K8" s="453">
        <v>0</v>
      </c>
      <c r="L8" s="515">
        <f>K8*P8</f>
        <v>0</v>
      </c>
      <c r="M8" s="453">
        <v>0</v>
      </c>
      <c r="N8" s="515">
        <f>M8*P8</f>
        <v>0</v>
      </c>
      <c r="O8" s="453">
        <f>SUM(G8,I8,K8,M8)</f>
        <v>1</v>
      </c>
      <c r="P8" s="234"/>
      <c r="Q8" s="71" t="s">
        <v>1519</v>
      </c>
      <c r="R8" s="71" t="s">
        <v>1520</v>
      </c>
      <c r="S8" s="71" t="s">
        <v>1517</v>
      </c>
      <c r="T8" s="71" t="s">
        <v>1515</v>
      </c>
      <c r="U8" s="71" t="s">
        <v>1516</v>
      </c>
    </row>
    <row r="9" spans="1:21" s="516" customFormat="1" ht="157.5" customHeight="1">
      <c r="A9" s="642"/>
      <c r="B9" s="640"/>
      <c r="C9" s="646"/>
      <c r="D9" s="644"/>
      <c r="E9" s="71" t="s">
        <v>1505</v>
      </c>
      <c r="F9" s="71" t="s">
        <v>1504</v>
      </c>
      <c r="G9" s="453">
        <v>0</v>
      </c>
      <c r="H9" s="515">
        <f>G9*P9</f>
        <v>0</v>
      </c>
      <c r="I9" s="453">
        <v>0</v>
      </c>
      <c r="J9" s="515">
        <f t="shared" ref="J9:J11" si="0">I9*P9</f>
        <v>0</v>
      </c>
      <c r="K9" s="453">
        <v>1</v>
      </c>
      <c r="L9" s="515">
        <f t="shared" ref="L9:L11" si="1">K9*P9</f>
        <v>18267</v>
      </c>
      <c r="M9" s="453"/>
      <c r="N9" s="515">
        <f t="shared" ref="N9:N11" si="2">M9*P9</f>
        <v>0</v>
      </c>
      <c r="O9" s="453">
        <f t="shared" ref="O9:O11" si="3">SUM(G9,I9,K9,M9)</f>
        <v>1</v>
      </c>
      <c r="P9" s="234">
        <f>+'1. TALLERES SEMINARIOS'!D10</f>
        <v>18267</v>
      </c>
      <c r="Q9" s="517" t="s">
        <v>1514</v>
      </c>
      <c r="R9" s="517" t="s">
        <v>1511</v>
      </c>
      <c r="S9" s="517" t="s">
        <v>1512</v>
      </c>
      <c r="T9" s="517" t="s">
        <v>1513</v>
      </c>
      <c r="U9" s="518" t="s">
        <v>1518</v>
      </c>
    </row>
    <row r="10" spans="1:21" s="516" customFormat="1" ht="79.5" customHeight="1">
      <c r="A10" s="642"/>
      <c r="B10" s="640"/>
      <c r="C10" s="646"/>
      <c r="D10" s="463" t="s">
        <v>1485</v>
      </c>
      <c r="E10" s="71" t="s">
        <v>1510</v>
      </c>
      <c r="F10" s="71" t="s">
        <v>1506</v>
      </c>
      <c r="G10" s="453">
        <v>0</v>
      </c>
      <c r="H10" s="515">
        <f t="shared" ref="H10:H11" si="4">G10*P10</f>
        <v>0</v>
      </c>
      <c r="I10" s="453">
        <v>0.2</v>
      </c>
      <c r="J10" s="515">
        <f t="shared" si="0"/>
        <v>3256</v>
      </c>
      <c r="K10" s="453">
        <v>0.3</v>
      </c>
      <c r="L10" s="515">
        <f t="shared" si="1"/>
        <v>4884</v>
      </c>
      <c r="M10" s="453">
        <v>0.5</v>
      </c>
      <c r="N10" s="515">
        <f t="shared" si="2"/>
        <v>8140</v>
      </c>
      <c r="O10" s="453">
        <f t="shared" si="3"/>
        <v>1</v>
      </c>
      <c r="P10" s="234">
        <f>+'5. ACTIVIDADES ESPECIALES'!D19</f>
        <v>16280</v>
      </c>
      <c r="Q10" s="71" t="s">
        <v>1524</v>
      </c>
      <c r="R10" s="71" t="s">
        <v>1525</v>
      </c>
      <c r="S10" s="71" t="s">
        <v>1527</v>
      </c>
      <c r="T10" s="71" t="s">
        <v>1528</v>
      </c>
      <c r="U10" s="71" t="s">
        <v>1526</v>
      </c>
    </row>
    <row r="11" spans="1:21" s="516" customFormat="1" ht="75" customHeight="1">
      <c r="A11" s="519" t="s">
        <v>1397</v>
      </c>
      <c r="B11" s="519" t="s">
        <v>1396</v>
      </c>
      <c r="C11" s="520" t="s">
        <v>1483</v>
      </c>
      <c r="D11" s="463" t="s">
        <v>1486</v>
      </c>
      <c r="E11" s="71" t="s">
        <v>1507</v>
      </c>
      <c r="F11" s="71" t="s">
        <v>1508</v>
      </c>
      <c r="G11" s="453">
        <v>0.25</v>
      </c>
      <c r="H11" s="515">
        <f t="shared" si="4"/>
        <v>0</v>
      </c>
      <c r="I11" s="453">
        <v>0.25</v>
      </c>
      <c r="J11" s="515">
        <f t="shared" si="0"/>
        <v>0</v>
      </c>
      <c r="K11" s="453">
        <v>0.25</v>
      </c>
      <c r="L11" s="515">
        <f t="shared" si="1"/>
        <v>0</v>
      </c>
      <c r="M11" s="453">
        <v>0.25</v>
      </c>
      <c r="N11" s="515">
        <f t="shared" si="2"/>
        <v>0</v>
      </c>
      <c r="O11" s="453">
        <f t="shared" si="3"/>
        <v>1</v>
      </c>
      <c r="P11" s="234"/>
      <c r="Q11" s="71" t="s">
        <v>1529</v>
      </c>
      <c r="R11" s="71" t="s">
        <v>1530</v>
      </c>
      <c r="S11" s="71" t="s">
        <v>1531</v>
      </c>
      <c r="T11" s="71" t="s">
        <v>1532</v>
      </c>
      <c r="U11" s="71" t="s">
        <v>1533</v>
      </c>
    </row>
    <row r="12" spans="1:21" ht="15.6" customHeight="1">
      <c r="A12" s="301"/>
      <c r="B12" s="302"/>
      <c r="C12" s="301" t="s">
        <v>1372</v>
      </c>
      <c r="D12" s="302"/>
      <c r="E12" s="302"/>
      <c r="F12" s="303"/>
      <c r="G12" s="235"/>
      <c r="H12" s="235"/>
      <c r="I12" s="235"/>
      <c r="J12" s="235">
        <f t="shared" ref="J12:P12" si="5">SUM(J8:J11)</f>
        <v>3256</v>
      </c>
      <c r="K12" s="235"/>
      <c r="L12" s="235">
        <f t="shared" si="5"/>
        <v>23151</v>
      </c>
      <c r="M12" s="235"/>
      <c r="N12" s="235">
        <f t="shared" si="5"/>
        <v>8140</v>
      </c>
      <c r="O12" s="235"/>
      <c r="P12" s="235">
        <f t="shared" si="5"/>
        <v>34547</v>
      </c>
      <c r="Q12" s="208"/>
      <c r="R12" s="208"/>
      <c r="S12" s="208"/>
      <c r="T12" s="208"/>
      <c r="U12" s="211"/>
    </row>
    <row r="13" spans="1:21">
      <c r="E13" s="85"/>
    </row>
    <row r="14" spans="1:21">
      <c r="E14" s="85"/>
    </row>
    <row r="15" spans="1:21">
      <c r="E15" s="85"/>
    </row>
    <row r="16" spans="1:21">
      <c r="E16" s="85"/>
    </row>
    <row r="17" spans="5:5">
      <c r="E17" s="85"/>
    </row>
    <row r="18" spans="5:5">
      <c r="E18" s="85"/>
    </row>
    <row r="19" spans="5:5">
      <c r="E19" s="85"/>
    </row>
    <row r="20" spans="5:5">
      <c r="E20" s="85"/>
    </row>
    <row r="21" spans="5:5">
      <c r="E21" s="85"/>
    </row>
    <row r="22" spans="5:5">
      <c r="E22" s="85"/>
    </row>
    <row r="23" spans="5:5">
      <c r="E23" s="85"/>
    </row>
    <row r="24" spans="5:5">
      <c r="E24" s="85"/>
    </row>
    <row r="25" spans="5:5">
      <c r="E25" s="85"/>
    </row>
    <row r="26" spans="5:5">
      <c r="E26" s="85"/>
    </row>
    <row r="27" spans="5:5">
      <c r="E27" s="85"/>
    </row>
    <row r="28" spans="5:5">
      <c r="E28" s="85"/>
    </row>
    <row r="29" spans="5:5">
      <c r="E29" s="85"/>
    </row>
    <row r="30" spans="5:5">
      <c r="E30" s="85"/>
    </row>
    <row r="31" spans="5:5">
      <c r="E31" s="85"/>
    </row>
    <row r="32" spans="5:5">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sheetData>
  <mergeCells count="21">
    <mergeCell ref="U5:U7"/>
    <mergeCell ref="Q5:Q7"/>
    <mergeCell ref="R5:R7"/>
    <mergeCell ref="E5:E7"/>
    <mergeCell ref="T5:T7"/>
    <mergeCell ref="S5:S7"/>
    <mergeCell ref="G6:H6"/>
    <mergeCell ref="K6:L6"/>
    <mergeCell ref="M6:N6"/>
    <mergeCell ref="O5:P6"/>
    <mergeCell ref="I6:J6"/>
    <mergeCell ref="F5:F7"/>
    <mergeCell ref="G5:N5"/>
    <mergeCell ref="A5:A7"/>
    <mergeCell ref="B5:B7"/>
    <mergeCell ref="B8:B10"/>
    <mergeCell ref="A8:A10"/>
    <mergeCell ref="D8:D9"/>
    <mergeCell ref="C8:C10"/>
    <mergeCell ref="C5:C7"/>
    <mergeCell ref="D5:D7"/>
  </mergeCells>
  <conditionalFormatting sqref="E8:E11">
    <cfRule type="duplicateValues" dxfId="0" priority="6"/>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dimension ref="A1:U141"/>
  <sheetViews>
    <sheetView showGridLines="0" topLeftCell="F22" zoomScale="90" zoomScaleNormal="90" workbookViewId="0"/>
  </sheetViews>
  <sheetFormatPr baseColWidth="10" defaultRowHeight="12"/>
  <cols>
    <col min="1" max="1" width="35.140625" style="267" customWidth="1"/>
    <col min="2" max="2" width="48.140625" style="259" customWidth="1"/>
    <col min="3" max="3" width="32.42578125" style="259" customWidth="1"/>
    <col min="4" max="4" width="32.7109375" style="259" customWidth="1"/>
    <col min="5" max="5" width="27.42578125" style="268" customWidth="1"/>
    <col min="6" max="6" width="36.42578125" style="259" customWidth="1"/>
    <col min="7" max="7" width="15.28515625" style="259" customWidth="1"/>
    <col min="8" max="8" width="15.85546875" style="259" customWidth="1"/>
    <col min="9" max="9" width="15.28515625" style="259" customWidth="1"/>
    <col min="10" max="10" width="15.42578125" style="259" customWidth="1"/>
    <col min="11" max="11" width="15.28515625" style="259" customWidth="1"/>
    <col min="12" max="12" width="14.85546875" style="259" customWidth="1"/>
    <col min="13" max="13" width="15.28515625" style="259" customWidth="1"/>
    <col min="14" max="14" width="17.5703125" style="259" customWidth="1"/>
    <col min="15" max="15" width="15.28515625" style="259" customWidth="1"/>
    <col min="16" max="16" width="16.28515625" style="259" bestFit="1" customWidth="1"/>
    <col min="17" max="20" width="14.28515625" style="259" customWidth="1"/>
    <col min="21" max="21" width="15.7109375" style="259" customWidth="1"/>
    <col min="22" max="16384" width="11.42578125" style="259"/>
  </cols>
  <sheetData>
    <row r="1" spans="1:21" s="252" customFormat="1" ht="18.75">
      <c r="B1" s="295"/>
      <c r="C1" s="295"/>
      <c r="D1" s="295"/>
      <c r="E1" s="295"/>
      <c r="F1" s="295"/>
      <c r="G1" s="295" t="s">
        <v>1404</v>
      </c>
      <c r="H1" s="295"/>
      <c r="I1" s="295"/>
      <c r="J1" s="295"/>
      <c r="K1" s="295"/>
      <c r="L1" s="295"/>
      <c r="M1" s="295"/>
      <c r="N1" s="295"/>
      <c r="O1" s="295"/>
      <c r="P1" s="295"/>
      <c r="Q1" s="295"/>
      <c r="R1" s="295"/>
      <c r="S1" s="295"/>
      <c r="T1" s="295"/>
      <c r="U1" s="295"/>
    </row>
    <row r="2" spans="1:21" s="252" customFormat="1" ht="18.75">
      <c r="A2" s="324" t="s">
        <v>1356</v>
      </c>
      <c r="B2" s="295"/>
      <c r="C2" s="295"/>
      <c r="D2" s="295"/>
      <c r="E2" s="295"/>
      <c r="F2" s="295"/>
      <c r="G2" s="295"/>
      <c r="H2" s="295"/>
      <c r="I2" s="295"/>
      <c r="J2" s="295"/>
      <c r="K2" s="295"/>
      <c r="L2" s="295"/>
      <c r="M2" s="295"/>
      <c r="N2" s="295"/>
      <c r="O2" s="295"/>
      <c r="P2" s="295"/>
      <c r="Q2" s="295"/>
      <c r="R2" s="295"/>
      <c r="S2" s="295"/>
      <c r="T2" s="295"/>
      <c r="U2" s="295"/>
    </row>
    <row r="3" spans="1:21" s="252" customFormat="1" ht="21" customHeight="1">
      <c r="A3" s="253" t="s">
        <v>1398</v>
      </c>
      <c r="B3" s="254"/>
      <c r="C3" s="254"/>
      <c r="D3" s="254"/>
      <c r="E3" s="255"/>
      <c r="F3" s="254"/>
      <c r="G3" s="254"/>
      <c r="H3" s="254"/>
      <c r="I3" s="254"/>
      <c r="J3" s="254"/>
      <c r="K3" s="254"/>
      <c r="L3" s="254"/>
      <c r="M3" s="254"/>
      <c r="N3" s="254"/>
      <c r="O3" s="254"/>
      <c r="P3" s="254"/>
      <c r="Q3" s="254"/>
      <c r="R3" s="254"/>
      <c r="S3" s="254"/>
      <c r="T3" s="254"/>
      <c r="U3" s="254"/>
    </row>
    <row r="4" spans="1:21" s="67" customFormat="1" ht="23.25" customHeight="1">
      <c r="A4" s="638" t="s">
        <v>98</v>
      </c>
      <c r="B4" s="638" t="s">
        <v>113</v>
      </c>
      <c r="C4" s="647" t="s">
        <v>87</v>
      </c>
      <c r="D4" s="647" t="s">
        <v>88</v>
      </c>
      <c r="E4" s="653" t="s">
        <v>401</v>
      </c>
      <c r="F4" s="647" t="s">
        <v>89</v>
      </c>
      <c r="G4" s="656" t="s">
        <v>101</v>
      </c>
      <c r="H4" s="662"/>
      <c r="I4" s="662"/>
      <c r="J4" s="662"/>
      <c r="K4" s="662"/>
      <c r="L4" s="662"/>
      <c r="M4" s="662"/>
      <c r="N4" s="657"/>
      <c r="O4" s="658" t="s">
        <v>102</v>
      </c>
      <c r="P4" s="659"/>
      <c r="Q4" s="638" t="s">
        <v>103</v>
      </c>
      <c r="R4" s="638" t="s">
        <v>104</v>
      </c>
      <c r="S4" s="638" t="s">
        <v>111</v>
      </c>
      <c r="T4" s="638" t="s">
        <v>110</v>
      </c>
      <c r="U4" s="650" t="s">
        <v>90</v>
      </c>
    </row>
    <row r="5" spans="1:21" s="67" customFormat="1" ht="15" customHeight="1">
      <c r="A5" s="636"/>
      <c r="B5" s="636"/>
      <c r="C5" s="648"/>
      <c r="D5" s="648"/>
      <c r="E5" s="654"/>
      <c r="F5" s="648"/>
      <c r="G5" s="656" t="s">
        <v>105</v>
      </c>
      <c r="H5" s="657"/>
      <c r="I5" s="656" t="s">
        <v>106</v>
      </c>
      <c r="J5" s="657"/>
      <c r="K5" s="656" t="s">
        <v>107</v>
      </c>
      <c r="L5" s="657"/>
      <c r="M5" s="656" t="s">
        <v>108</v>
      </c>
      <c r="N5" s="657"/>
      <c r="O5" s="660"/>
      <c r="P5" s="661"/>
      <c r="Q5" s="636"/>
      <c r="R5" s="636"/>
      <c r="S5" s="636"/>
      <c r="T5" s="636"/>
      <c r="U5" s="651"/>
    </row>
    <row r="6" spans="1:21" s="67" customFormat="1" ht="24" customHeight="1">
      <c r="A6" s="637"/>
      <c r="B6" s="637"/>
      <c r="C6" s="649"/>
      <c r="D6" s="649"/>
      <c r="E6" s="655"/>
      <c r="F6" s="649"/>
      <c r="G6" s="249" t="s">
        <v>109</v>
      </c>
      <c r="H6" s="249" t="s">
        <v>12</v>
      </c>
      <c r="I6" s="249" t="s">
        <v>109</v>
      </c>
      <c r="J6" s="249" t="s">
        <v>12</v>
      </c>
      <c r="K6" s="249" t="s">
        <v>109</v>
      </c>
      <c r="L6" s="249" t="s">
        <v>12</v>
      </c>
      <c r="M6" s="249" t="s">
        <v>109</v>
      </c>
      <c r="N6" s="249" t="s">
        <v>12</v>
      </c>
      <c r="O6" s="249" t="s">
        <v>109</v>
      </c>
      <c r="P6" s="249" t="s">
        <v>12</v>
      </c>
      <c r="Q6" s="637"/>
      <c r="R6" s="637"/>
      <c r="S6" s="637"/>
      <c r="T6" s="637"/>
      <c r="U6" s="652"/>
    </row>
    <row r="7" spans="1:21" ht="220.5">
      <c r="A7" s="663" t="s">
        <v>1399</v>
      </c>
      <c r="B7" s="663" t="s">
        <v>1353</v>
      </c>
      <c r="C7" s="417" t="s">
        <v>1487</v>
      </c>
      <c r="D7" s="320" t="s">
        <v>1496</v>
      </c>
      <c r="E7" s="320" t="s">
        <v>1503</v>
      </c>
      <c r="F7" s="420" t="s">
        <v>1495</v>
      </c>
      <c r="G7" s="257">
        <v>0.5</v>
      </c>
      <c r="H7" s="487">
        <f>G7*P7</f>
        <v>0</v>
      </c>
      <c r="I7" s="257"/>
      <c r="J7" s="258">
        <f>I7*P7</f>
        <v>0</v>
      </c>
      <c r="K7" s="257">
        <v>0.5</v>
      </c>
      <c r="L7" s="234">
        <f>K7*P7</f>
        <v>0</v>
      </c>
      <c r="M7" s="257"/>
      <c r="N7" s="234">
        <f>M7*P7</f>
        <v>0</v>
      </c>
      <c r="O7" s="257">
        <f>SUM(G7,I7,K7,M7)</f>
        <v>1</v>
      </c>
      <c r="P7" s="234"/>
      <c r="Q7" s="256" t="s">
        <v>1669</v>
      </c>
      <c r="R7" s="256" t="s">
        <v>1670</v>
      </c>
      <c r="S7" s="256" t="s">
        <v>1671</v>
      </c>
      <c r="T7" s="256" t="s">
        <v>1672</v>
      </c>
      <c r="U7" s="320" t="s">
        <v>1673</v>
      </c>
    </row>
    <row r="8" spans="1:21" ht="110.25">
      <c r="A8" s="664"/>
      <c r="B8" s="664"/>
      <c r="C8" s="418" t="s">
        <v>1488</v>
      </c>
      <c r="D8" s="320" t="s">
        <v>1496</v>
      </c>
      <c r="E8" s="320" t="s">
        <v>1678</v>
      </c>
      <c r="F8" s="509" t="s">
        <v>1674</v>
      </c>
      <c r="G8" s="256"/>
      <c r="H8" s="487">
        <f>G8*P8</f>
        <v>0</v>
      </c>
      <c r="I8" s="257">
        <v>1</v>
      </c>
      <c r="J8" s="258">
        <f>I8*P8</f>
        <v>0</v>
      </c>
      <c r="K8" s="256"/>
      <c r="L8" s="234">
        <f>K8*P8</f>
        <v>0</v>
      </c>
      <c r="M8" s="257"/>
      <c r="N8" s="234">
        <f>M8*P8</f>
        <v>0</v>
      </c>
      <c r="O8" s="257">
        <f>SUM(G8,I8,K8,M8)</f>
        <v>1</v>
      </c>
      <c r="P8" s="234"/>
      <c r="Q8" s="256" t="s">
        <v>1675</v>
      </c>
      <c r="R8" s="256" t="s">
        <v>1676</v>
      </c>
      <c r="S8" s="256" t="s">
        <v>1677</v>
      </c>
      <c r="T8" s="256" t="s">
        <v>1672</v>
      </c>
      <c r="U8" s="320" t="s">
        <v>1673</v>
      </c>
    </row>
    <row r="9" spans="1:21" ht="94.5">
      <c r="A9" s="664"/>
      <c r="B9" s="663" t="s">
        <v>1354</v>
      </c>
      <c r="C9" s="510" t="s">
        <v>1679</v>
      </c>
      <c r="D9" s="320" t="s">
        <v>1680</v>
      </c>
      <c r="E9" s="320" t="s">
        <v>1542</v>
      </c>
      <c r="F9" s="511" t="s">
        <v>1681</v>
      </c>
      <c r="G9" s="457"/>
      <c r="H9" s="487">
        <f t="shared" ref="H9:H24" si="0">G9*P9</f>
        <v>0</v>
      </c>
      <c r="I9" s="257">
        <v>0.5</v>
      </c>
      <c r="J9" s="258">
        <f t="shared" ref="J9:J24" si="1">I9*P9</f>
        <v>0</v>
      </c>
      <c r="K9" s="256"/>
      <c r="L9" s="234">
        <f t="shared" ref="L9:L24" si="2">K9*P9</f>
        <v>0</v>
      </c>
      <c r="M9" s="257">
        <v>0.5</v>
      </c>
      <c r="N9" s="234">
        <f t="shared" ref="N9:N24" si="3">M9*P9</f>
        <v>0</v>
      </c>
      <c r="O9" s="257">
        <f t="shared" ref="O9:O24" si="4">SUM(G9,I9,K9,M9)</f>
        <v>1</v>
      </c>
      <c r="P9" s="234"/>
      <c r="Q9" s="256" t="s">
        <v>1682</v>
      </c>
      <c r="R9" s="256" t="s">
        <v>1683</v>
      </c>
      <c r="S9" s="256" t="s">
        <v>1684</v>
      </c>
      <c r="T9" s="256" t="s">
        <v>1685</v>
      </c>
      <c r="U9" s="320" t="s">
        <v>1673</v>
      </c>
    </row>
    <row r="10" spans="1:21" ht="114" customHeight="1">
      <c r="A10" s="664"/>
      <c r="B10" s="664"/>
      <c r="C10" s="667" t="s">
        <v>1489</v>
      </c>
      <c r="D10" s="669" t="s">
        <v>1686</v>
      </c>
      <c r="E10" s="320" t="s">
        <v>1697</v>
      </c>
      <c r="F10" s="542" t="s">
        <v>1543</v>
      </c>
      <c r="G10" s="260"/>
      <c r="H10" s="487">
        <f t="shared" si="0"/>
        <v>0</v>
      </c>
      <c r="I10" s="504">
        <v>1</v>
      </c>
      <c r="J10" s="258">
        <f t="shared" si="1"/>
        <v>0</v>
      </c>
      <c r="K10" s="260"/>
      <c r="L10" s="234">
        <f t="shared" si="2"/>
        <v>0</v>
      </c>
      <c r="M10" s="504"/>
      <c r="N10" s="234">
        <f t="shared" si="3"/>
        <v>0</v>
      </c>
      <c r="O10" s="257">
        <f t="shared" si="4"/>
        <v>1</v>
      </c>
      <c r="P10" s="277"/>
      <c r="Q10" s="615" t="s">
        <v>1544</v>
      </c>
      <c r="R10" s="615" t="s">
        <v>1545</v>
      </c>
      <c r="S10" s="521" t="s">
        <v>1546</v>
      </c>
      <c r="T10" s="615" t="s">
        <v>1547</v>
      </c>
      <c r="U10" s="521" t="s">
        <v>1548</v>
      </c>
    </row>
    <row r="11" spans="1:21" ht="141.75">
      <c r="A11" s="664"/>
      <c r="B11" s="664"/>
      <c r="C11" s="668"/>
      <c r="D11" s="670"/>
      <c r="E11" s="320" t="s">
        <v>1696</v>
      </c>
      <c r="F11" s="511" t="s">
        <v>1687</v>
      </c>
      <c r="G11" s="458"/>
      <c r="H11" s="487">
        <f t="shared" si="0"/>
        <v>0</v>
      </c>
      <c r="I11" s="459"/>
      <c r="J11" s="258">
        <f t="shared" si="1"/>
        <v>0</v>
      </c>
      <c r="K11" s="504">
        <v>1</v>
      </c>
      <c r="L11" s="234">
        <f t="shared" si="2"/>
        <v>0</v>
      </c>
      <c r="M11" s="459"/>
      <c r="N11" s="234">
        <f t="shared" si="3"/>
        <v>0</v>
      </c>
      <c r="O11" s="257">
        <f t="shared" si="4"/>
        <v>1</v>
      </c>
      <c r="P11" s="460"/>
      <c r="Q11" s="256" t="s">
        <v>1688</v>
      </c>
      <c r="R11" s="256" t="s">
        <v>1689</v>
      </c>
      <c r="S11" s="256" t="s">
        <v>1690</v>
      </c>
      <c r="T11" s="256" t="s">
        <v>1672</v>
      </c>
      <c r="U11" s="320" t="s">
        <v>1673</v>
      </c>
    </row>
    <row r="12" spans="1:21" ht="76.5">
      <c r="A12" s="664"/>
      <c r="B12" s="664"/>
      <c r="C12" s="418" t="s">
        <v>2252</v>
      </c>
      <c r="D12" s="320" t="s">
        <v>2253</v>
      </c>
      <c r="E12" s="320" t="s">
        <v>1698</v>
      </c>
      <c r="F12" s="542" t="s">
        <v>2251</v>
      </c>
      <c r="G12" s="260"/>
      <c r="H12" s="487">
        <f t="shared" si="0"/>
        <v>0</v>
      </c>
      <c r="I12" s="504">
        <v>0.5</v>
      </c>
      <c r="J12" s="258">
        <f t="shared" si="1"/>
        <v>81400</v>
      </c>
      <c r="K12" s="504">
        <v>0.5</v>
      </c>
      <c r="L12" s="234">
        <f t="shared" si="2"/>
        <v>81400</v>
      </c>
      <c r="M12" s="504"/>
      <c r="N12" s="234">
        <f t="shared" si="3"/>
        <v>0</v>
      </c>
      <c r="O12" s="257">
        <f t="shared" si="4"/>
        <v>1</v>
      </c>
      <c r="P12" s="277">
        <f>+'5. ACTIVIDADES ESPECIALES'!D69</f>
        <v>162800</v>
      </c>
      <c r="Q12" s="615" t="s">
        <v>1549</v>
      </c>
      <c r="R12" s="615" t="s">
        <v>1550</v>
      </c>
      <c r="S12" s="615" t="s">
        <v>1551</v>
      </c>
      <c r="T12" s="615" t="s">
        <v>1552</v>
      </c>
      <c r="U12" s="521" t="s">
        <v>1553</v>
      </c>
    </row>
    <row r="13" spans="1:21" ht="141.75">
      <c r="A13" s="664"/>
      <c r="B13" s="664"/>
      <c r="C13" s="671" t="s">
        <v>1490</v>
      </c>
      <c r="D13" s="320" t="s">
        <v>1691</v>
      </c>
      <c r="E13" s="320" t="s">
        <v>1699</v>
      </c>
      <c r="F13" s="512" t="s">
        <v>1692</v>
      </c>
      <c r="G13" s="256"/>
      <c r="H13" s="487">
        <f t="shared" si="0"/>
        <v>0</v>
      </c>
      <c r="I13" s="256"/>
      <c r="J13" s="258">
        <f>I13*P13</f>
        <v>0</v>
      </c>
      <c r="K13" s="256"/>
      <c r="L13" s="234">
        <f t="shared" si="2"/>
        <v>0</v>
      </c>
      <c r="M13" s="257"/>
      <c r="N13" s="234">
        <f t="shared" si="3"/>
        <v>0</v>
      </c>
      <c r="O13" s="257">
        <f t="shared" si="4"/>
        <v>0</v>
      </c>
      <c r="P13" s="234"/>
      <c r="Q13" s="509" t="s">
        <v>1693</v>
      </c>
      <c r="R13" s="256" t="s">
        <v>1683</v>
      </c>
      <c r="S13" s="256" t="s">
        <v>1694</v>
      </c>
      <c r="T13" s="256" t="s">
        <v>1685</v>
      </c>
      <c r="U13" s="320" t="s">
        <v>1695</v>
      </c>
    </row>
    <row r="14" spans="1:21" ht="89.25">
      <c r="A14" s="664"/>
      <c r="B14" s="664"/>
      <c r="C14" s="672"/>
      <c r="D14" s="320" t="s">
        <v>2254</v>
      </c>
      <c r="E14" s="256" t="s">
        <v>1700</v>
      </c>
      <c r="F14" s="616" t="s">
        <v>1534</v>
      </c>
      <c r="G14" s="256"/>
      <c r="H14" s="487">
        <f t="shared" si="0"/>
        <v>0</v>
      </c>
      <c r="I14" s="256"/>
      <c r="J14" s="258"/>
      <c r="K14" s="256"/>
      <c r="L14" s="234">
        <f t="shared" si="2"/>
        <v>0</v>
      </c>
      <c r="M14" s="257">
        <v>1</v>
      </c>
      <c r="N14" s="234">
        <f t="shared" si="3"/>
        <v>118937.5</v>
      </c>
      <c r="O14" s="257">
        <f t="shared" si="4"/>
        <v>1</v>
      </c>
      <c r="P14" s="234">
        <f>'1. TALLERES SEMINARIOS'!D43</f>
        <v>118937.5</v>
      </c>
      <c r="Q14" s="617" t="s">
        <v>1535</v>
      </c>
      <c r="R14" s="617" t="s">
        <v>1536</v>
      </c>
      <c r="S14" s="617" t="s">
        <v>1537</v>
      </c>
      <c r="T14" s="617" t="s">
        <v>1581</v>
      </c>
      <c r="U14" s="618" t="s">
        <v>1539</v>
      </c>
    </row>
    <row r="15" spans="1:21" ht="76.5">
      <c r="A15" s="664"/>
      <c r="B15" s="664"/>
      <c r="C15" s="672"/>
      <c r="D15" s="320" t="s">
        <v>2255</v>
      </c>
      <c r="E15" s="320" t="s">
        <v>1701</v>
      </c>
      <c r="F15" s="380" t="s">
        <v>1577</v>
      </c>
      <c r="G15" s="256"/>
      <c r="H15" s="487">
        <f t="shared" si="0"/>
        <v>0</v>
      </c>
      <c r="I15" s="257">
        <v>0.5</v>
      </c>
      <c r="J15" s="258">
        <f t="shared" si="1"/>
        <v>15500</v>
      </c>
      <c r="K15" s="256"/>
      <c r="L15" s="234">
        <f t="shared" si="2"/>
        <v>0</v>
      </c>
      <c r="M15" s="257">
        <v>0.5</v>
      </c>
      <c r="N15" s="234">
        <f t="shared" si="3"/>
        <v>15500</v>
      </c>
      <c r="O15" s="257">
        <f t="shared" si="4"/>
        <v>1</v>
      </c>
      <c r="P15" s="234">
        <f>'5. ACTIVIDADES ESPECIALES'!D53</f>
        <v>31000</v>
      </c>
      <c r="Q15" s="260" t="s">
        <v>1578</v>
      </c>
      <c r="R15" s="617" t="s">
        <v>1536</v>
      </c>
      <c r="S15" s="260" t="s">
        <v>1579</v>
      </c>
      <c r="T15" s="260" t="s">
        <v>1580</v>
      </c>
      <c r="U15" s="618" t="s">
        <v>1582</v>
      </c>
    </row>
    <row r="16" spans="1:21" ht="76.5">
      <c r="A16" s="664"/>
      <c r="B16" s="665"/>
      <c r="C16" s="672"/>
      <c r="D16" s="320" t="s">
        <v>2256</v>
      </c>
      <c r="E16" s="320" t="s">
        <v>1702</v>
      </c>
      <c r="F16" s="320" t="s">
        <v>1583</v>
      </c>
      <c r="G16" s="256"/>
      <c r="H16" s="487">
        <f t="shared" si="0"/>
        <v>0</v>
      </c>
      <c r="I16" s="257">
        <v>0.5</v>
      </c>
      <c r="J16" s="258">
        <f t="shared" si="1"/>
        <v>13215</v>
      </c>
      <c r="K16" s="256"/>
      <c r="L16" s="234">
        <f t="shared" si="2"/>
        <v>0</v>
      </c>
      <c r="M16" s="257">
        <v>0.5</v>
      </c>
      <c r="N16" s="234">
        <f t="shared" si="3"/>
        <v>13215</v>
      </c>
      <c r="O16" s="257">
        <f t="shared" si="4"/>
        <v>1</v>
      </c>
      <c r="P16" s="234">
        <f>'1. TALLERES SEMINARIOS'!D62</f>
        <v>26430</v>
      </c>
      <c r="Q16" s="260" t="s">
        <v>1578</v>
      </c>
      <c r="R16" s="617" t="s">
        <v>1536</v>
      </c>
      <c r="S16" s="260" t="s">
        <v>1579</v>
      </c>
      <c r="T16" s="260" t="s">
        <v>1580</v>
      </c>
      <c r="U16" s="618" t="s">
        <v>1582</v>
      </c>
    </row>
    <row r="17" spans="1:21" ht="110.25">
      <c r="A17" s="664"/>
      <c r="B17" s="500"/>
      <c r="C17" s="672"/>
      <c r="D17" s="320" t="s">
        <v>2258</v>
      </c>
      <c r="E17" s="320" t="s">
        <v>1706</v>
      </c>
      <c r="F17" s="513" t="s">
        <v>1708</v>
      </c>
      <c r="G17" s="256"/>
      <c r="H17" s="487"/>
      <c r="I17" s="257"/>
      <c r="J17" s="258"/>
      <c r="K17" s="256"/>
      <c r="L17" s="234"/>
      <c r="M17" s="257">
        <v>1</v>
      </c>
      <c r="N17" s="234"/>
      <c r="O17" s="257">
        <f t="shared" si="4"/>
        <v>1</v>
      </c>
      <c r="P17" s="234"/>
      <c r="Q17" s="509" t="s">
        <v>1710</v>
      </c>
      <c r="R17" s="511" t="s">
        <v>1711</v>
      </c>
      <c r="S17" s="509" t="s">
        <v>1712</v>
      </c>
      <c r="T17" s="509" t="s">
        <v>1713</v>
      </c>
      <c r="U17" s="509" t="s">
        <v>1714</v>
      </c>
    </row>
    <row r="18" spans="1:21" ht="110.25">
      <c r="A18" s="664"/>
      <c r="B18" s="663" t="s">
        <v>1400</v>
      </c>
      <c r="C18" s="673"/>
      <c r="D18" s="320" t="s">
        <v>2257</v>
      </c>
      <c r="E18" s="320" t="s">
        <v>1707</v>
      </c>
      <c r="F18" s="380" t="s">
        <v>1709</v>
      </c>
      <c r="G18" s="257"/>
      <c r="H18" s="487">
        <f t="shared" si="0"/>
        <v>0</v>
      </c>
      <c r="I18" s="257">
        <v>0.5</v>
      </c>
      <c r="J18" s="258">
        <f>I18*P18</f>
        <v>13215</v>
      </c>
      <c r="K18" s="257"/>
      <c r="L18" s="234">
        <f t="shared" si="2"/>
        <v>0</v>
      </c>
      <c r="M18" s="257">
        <v>0.5</v>
      </c>
      <c r="N18" s="234">
        <f t="shared" si="3"/>
        <v>13215</v>
      </c>
      <c r="O18" s="257">
        <f t="shared" si="4"/>
        <v>1</v>
      </c>
      <c r="P18" s="234">
        <f>'1. TALLERES SEMINARIOS'!D81</f>
        <v>26430</v>
      </c>
      <c r="Q18" s="514" t="s">
        <v>1715</v>
      </c>
      <c r="R18" s="514" t="s">
        <v>1716</v>
      </c>
      <c r="S18" s="514" t="s">
        <v>1717</v>
      </c>
      <c r="T18" s="514" t="s">
        <v>1718</v>
      </c>
      <c r="U18" s="514" t="s">
        <v>1719</v>
      </c>
    </row>
    <row r="19" spans="1:21" ht="94.5">
      <c r="A19" s="664"/>
      <c r="B19" s="664"/>
      <c r="C19" s="418" t="s">
        <v>1491</v>
      </c>
      <c r="D19" s="320" t="s">
        <v>1686</v>
      </c>
      <c r="E19" s="320" t="s">
        <v>1704</v>
      </c>
      <c r="F19" s="511" t="s">
        <v>1703</v>
      </c>
      <c r="G19" s="257"/>
      <c r="H19" s="487">
        <f t="shared" si="0"/>
        <v>0</v>
      </c>
      <c r="I19" s="257"/>
      <c r="J19" s="258">
        <f t="shared" si="1"/>
        <v>0</v>
      </c>
      <c r="K19" s="257">
        <v>1</v>
      </c>
      <c r="L19" s="234">
        <f t="shared" si="2"/>
        <v>4341.75</v>
      </c>
      <c r="M19" s="257"/>
      <c r="N19" s="234">
        <f t="shared" si="3"/>
        <v>0</v>
      </c>
      <c r="O19" s="257">
        <f t="shared" si="4"/>
        <v>1</v>
      </c>
      <c r="P19" s="234">
        <f>'1. TALLERES SEMINARIOS'!D26</f>
        <v>4341.75</v>
      </c>
      <c r="Q19" s="256" t="s">
        <v>1682</v>
      </c>
      <c r="R19" s="256" t="s">
        <v>1683</v>
      </c>
      <c r="S19" s="256" t="s">
        <v>1705</v>
      </c>
      <c r="T19" s="256" t="s">
        <v>1685</v>
      </c>
      <c r="U19" s="320" t="s">
        <v>1673</v>
      </c>
    </row>
    <row r="20" spans="1:21" ht="141.75">
      <c r="A20" s="664"/>
      <c r="B20" s="664"/>
      <c r="C20" s="419" t="s">
        <v>1492</v>
      </c>
      <c r="D20" s="320" t="s">
        <v>1720</v>
      </c>
      <c r="E20" s="320" t="s">
        <v>1721</v>
      </c>
      <c r="F20" s="320" t="s">
        <v>1722</v>
      </c>
      <c r="G20" s="257"/>
      <c r="H20" s="487">
        <f t="shared" si="0"/>
        <v>0</v>
      </c>
      <c r="I20" s="257">
        <v>1</v>
      </c>
      <c r="J20" s="258">
        <f t="shared" si="1"/>
        <v>0</v>
      </c>
      <c r="K20" s="257"/>
      <c r="L20" s="234">
        <f t="shared" si="2"/>
        <v>0</v>
      </c>
      <c r="M20" s="257"/>
      <c r="N20" s="234">
        <f t="shared" si="3"/>
        <v>0</v>
      </c>
      <c r="O20" s="257">
        <f t="shared" si="4"/>
        <v>1</v>
      </c>
      <c r="P20" s="234"/>
      <c r="Q20" s="256" t="s">
        <v>1723</v>
      </c>
      <c r="R20" s="256" t="s">
        <v>1724</v>
      </c>
      <c r="S20" s="256" t="s">
        <v>1725</v>
      </c>
      <c r="T20" s="256" t="s">
        <v>1726</v>
      </c>
      <c r="U20" s="320" t="s">
        <v>1727</v>
      </c>
    </row>
    <row r="21" spans="1:21" ht="126">
      <c r="A21" s="664"/>
      <c r="B21" s="666"/>
      <c r="C21" s="674" t="s">
        <v>1493</v>
      </c>
      <c r="D21" s="669" t="s">
        <v>1728</v>
      </c>
      <c r="E21" s="320" t="s">
        <v>1729</v>
      </c>
      <c r="F21" s="320" t="s">
        <v>1730</v>
      </c>
      <c r="G21" s="256"/>
      <c r="H21" s="487">
        <f t="shared" si="0"/>
        <v>0</v>
      </c>
      <c r="I21" s="207">
        <v>1</v>
      </c>
      <c r="J21" s="258">
        <f t="shared" si="1"/>
        <v>12516</v>
      </c>
      <c r="K21" s="256"/>
      <c r="L21" s="234">
        <f t="shared" si="2"/>
        <v>0</v>
      </c>
      <c r="M21" s="256"/>
      <c r="N21" s="234">
        <f t="shared" si="3"/>
        <v>0</v>
      </c>
      <c r="O21" s="257">
        <f t="shared" si="4"/>
        <v>1</v>
      </c>
      <c r="P21" s="234">
        <f>'1. TALLERES SEMINARIOS'!D100</f>
        <v>12516</v>
      </c>
      <c r="Q21" s="256" t="s">
        <v>1733</v>
      </c>
      <c r="R21" s="256" t="s">
        <v>1734</v>
      </c>
      <c r="S21" s="256" t="s">
        <v>1735</v>
      </c>
      <c r="T21" s="256" t="s">
        <v>1736</v>
      </c>
      <c r="U21" s="320" t="s">
        <v>1737</v>
      </c>
    </row>
    <row r="22" spans="1:21" ht="110.25">
      <c r="A22" s="664"/>
      <c r="B22" s="666"/>
      <c r="C22" s="675"/>
      <c r="D22" s="670"/>
      <c r="E22" s="320" t="s">
        <v>1731</v>
      </c>
      <c r="F22" s="320" t="s">
        <v>1732</v>
      </c>
      <c r="G22" s="256"/>
      <c r="H22" s="487">
        <f t="shared" si="0"/>
        <v>0</v>
      </c>
      <c r="I22" s="207">
        <v>0.5</v>
      </c>
      <c r="J22" s="258">
        <f t="shared" si="1"/>
        <v>13255</v>
      </c>
      <c r="K22" s="256"/>
      <c r="L22" s="234">
        <f t="shared" si="2"/>
        <v>0</v>
      </c>
      <c r="M22" s="257">
        <v>0.5</v>
      </c>
      <c r="N22" s="234">
        <f t="shared" si="3"/>
        <v>13255</v>
      </c>
      <c r="O22" s="257">
        <f t="shared" si="4"/>
        <v>1</v>
      </c>
      <c r="P22" s="234">
        <f>'1. TALLERES SEMINARIOS'!D121</f>
        <v>26510</v>
      </c>
      <c r="Q22" s="256" t="s">
        <v>1738</v>
      </c>
      <c r="R22" s="256" t="s">
        <v>1739</v>
      </c>
      <c r="S22" s="256" t="s">
        <v>1740</v>
      </c>
      <c r="T22" s="256" t="s">
        <v>1736</v>
      </c>
      <c r="U22" s="320" t="s">
        <v>1737</v>
      </c>
    </row>
    <row r="23" spans="1:21" ht="94.5">
      <c r="A23" s="664"/>
      <c r="B23" s="501" t="s">
        <v>1401</v>
      </c>
      <c r="C23" s="419" t="s">
        <v>1494</v>
      </c>
      <c r="D23" s="320" t="s">
        <v>1741</v>
      </c>
      <c r="E23" s="320" t="s">
        <v>1742</v>
      </c>
      <c r="F23" s="320" t="s">
        <v>1743</v>
      </c>
      <c r="G23" s="256"/>
      <c r="H23" s="487">
        <f t="shared" si="0"/>
        <v>0</v>
      </c>
      <c r="I23" s="207">
        <v>1</v>
      </c>
      <c r="J23" s="258">
        <f t="shared" si="1"/>
        <v>0</v>
      </c>
      <c r="K23" s="256"/>
      <c r="L23" s="234">
        <f t="shared" si="2"/>
        <v>0</v>
      </c>
      <c r="M23" s="256"/>
      <c r="N23" s="234">
        <f t="shared" si="3"/>
        <v>0</v>
      </c>
      <c r="O23" s="257">
        <f t="shared" si="4"/>
        <v>1</v>
      </c>
      <c r="P23" s="234"/>
      <c r="Q23" s="256" t="s">
        <v>1744</v>
      </c>
      <c r="R23" s="256" t="s">
        <v>1745</v>
      </c>
      <c r="S23" s="256" t="s">
        <v>1746</v>
      </c>
      <c r="T23" s="256" t="s">
        <v>1736</v>
      </c>
      <c r="U23" s="320" t="s">
        <v>1737</v>
      </c>
    </row>
    <row r="24" spans="1:21" ht="126">
      <c r="A24" s="664"/>
      <c r="B24" s="501" t="s">
        <v>1402</v>
      </c>
      <c r="C24" s="320" t="s">
        <v>1750</v>
      </c>
      <c r="D24" s="320" t="s">
        <v>1747</v>
      </c>
      <c r="E24" s="320" t="s">
        <v>1748</v>
      </c>
      <c r="F24" s="320" t="s">
        <v>1749</v>
      </c>
      <c r="G24" s="257">
        <v>0.5</v>
      </c>
      <c r="H24" s="487">
        <f t="shared" si="0"/>
        <v>0</v>
      </c>
      <c r="I24" s="207"/>
      <c r="J24" s="258">
        <f t="shared" si="1"/>
        <v>0</v>
      </c>
      <c r="K24" s="257">
        <v>0.5</v>
      </c>
      <c r="L24" s="234">
        <f t="shared" si="2"/>
        <v>0</v>
      </c>
      <c r="M24" s="256"/>
      <c r="N24" s="234">
        <f t="shared" si="3"/>
        <v>0</v>
      </c>
      <c r="O24" s="257">
        <f t="shared" si="4"/>
        <v>1</v>
      </c>
      <c r="P24" s="234"/>
      <c r="Q24" s="256" t="s">
        <v>1754</v>
      </c>
      <c r="R24" s="256" t="s">
        <v>1753</v>
      </c>
      <c r="S24" s="256" t="s">
        <v>1751</v>
      </c>
      <c r="T24" s="256" t="s">
        <v>1685</v>
      </c>
      <c r="U24" s="320" t="s">
        <v>1752</v>
      </c>
    </row>
    <row r="25" spans="1:21" ht="15.75">
      <c r="A25" s="298"/>
      <c r="B25" s="299"/>
      <c r="C25" s="298" t="s">
        <v>1403</v>
      </c>
      <c r="D25" s="299"/>
      <c r="E25" s="299"/>
      <c r="F25" s="300"/>
      <c r="G25" s="261"/>
      <c r="H25" s="262">
        <f>SUM(H7:H21)</f>
        <v>0</v>
      </c>
      <c r="I25" s="261"/>
      <c r="J25" s="261">
        <f>SUM(J7:J21)</f>
        <v>135846</v>
      </c>
      <c r="K25" s="261"/>
      <c r="L25" s="262">
        <f>SUM(L7:L21)</f>
        <v>85741.75</v>
      </c>
      <c r="M25" s="261"/>
      <c r="N25" s="261">
        <f>SUM(N7:N21)</f>
        <v>160867.5</v>
      </c>
      <c r="O25" s="261"/>
      <c r="P25" s="261">
        <f>SUM(P7:P24)</f>
        <v>408965.25</v>
      </c>
      <c r="Q25" s="263"/>
      <c r="R25" s="263"/>
      <c r="S25" s="263"/>
      <c r="T25" s="263"/>
      <c r="U25" s="263"/>
    </row>
    <row r="26" spans="1:21" ht="15.75">
      <c r="A26" s="264"/>
      <c r="B26" s="265"/>
      <c r="C26" s="265"/>
      <c r="D26" s="265"/>
      <c r="E26" s="266"/>
      <c r="F26" s="265"/>
      <c r="G26" s="265"/>
      <c r="H26" s="265"/>
      <c r="I26" s="265"/>
      <c r="J26" s="265"/>
      <c r="K26" s="265"/>
      <c r="L26" s="265"/>
      <c r="M26" s="265"/>
      <c r="N26" s="265"/>
      <c r="O26" s="265"/>
      <c r="P26" s="265"/>
      <c r="Q26" s="265"/>
      <c r="R26" s="265"/>
      <c r="S26" s="265"/>
      <c r="T26" s="265"/>
      <c r="U26" s="265"/>
    </row>
    <row r="27" spans="1:21" ht="15.75">
      <c r="A27" s="264"/>
      <c r="B27" s="265"/>
      <c r="C27" s="265"/>
      <c r="D27" s="265"/>
      <c r="E27" s="266"/>
      <c r="F27" s="265"/>
      <c r="G27" s="265"/>
      <c r="H27" s="265"/>
      <c r="I27" s="265"/>
      <c r="J27" s="265"/>
      <c r="K27" s="265"/>
      <c r="L27" s="265"/>
      <c r="M27" s="265"/>
      <c r="N27" s="265"/>
      <c r="O27" s="265"/>
      <c r="P27" s="265"/>
      <c r="Q27" s="265"/>
      <c r="R27" s="265"/>
      <c r="S27" s="265"/>
      <c r="T27" s="265"/>
      <c r="U27" s="265"/>
    </row>
    <row r="28" spans="1:21" ht="15.75">
      <c r="A28" s="264"/>
      <c r="B28" s="265"/>
      <c r="C28" s="265"/>
      <c r="D28" s="265"/>
      <c r="E28" s="266"/>
      <c r="F28" s="265"/>
      <c r="G28" s="265"/>
      <c r="H28" s="265"/>
      <c r="I28" s="265"/>
      <c r="J28" s="265"/>
      <c r="K28" s="265"/>
      <c r="L28" s="265"/>
      <c r="M28" s="265"/>
      <c r="N28" s="265"/>
      <c r="O28" s="265"/>
      <c r="P28" s="265"/>
      <c r="Q28" s="265"/>
      <c r="R28" s="265"/>
      <c r="S28" s="265"/>
      <c r="T28" s="265"/>
      <c r="U28" s="265"/>
    </row>
    <row r="29" spans="1:21" ht="15.75">
      <c r="A29" s="264"/>
      <c r="B29" s="265"/>
      <c r="C29" s="265"/>
      <c r="D29" s="265"/>
      <c r="E29" s="266"/>
      <c r="F29" s="265"/>
      <c r="G29" s="265"/>
      <c r="H29" s="265"/>
      <c r="I29" s="265"/>
      <c r="J29" s="265"/>
      <c r="K29" s="265"/>
      <c r="L29" s="265"/>
      <c r="M29" s="265"/>
      <c r="N29" s="265"/>
      <c r="O29" s="265"/>
      <c r="P29" s="265"/>
      <c r="Q29" s="265"/>
      <c r="R29" s="265"/>
      <c r="S29" s="265"/>
      <c r="T29" s="265"/>
      <c r="U29" s="265"/>
    </row>
    <row r="30" spans="1:21" ht="15.75">
      <c r="A30" s="264"/>
      <c r="B30" s="265"/>
      <c r="C30" s="265"/>
      <c r="D30" s="265"/>
      <c r="E30" s="266"/>
      <c r="F30" s="265"/>
      <c r="G30" s="265"/>
      <c r="H30" s="265"/>
      <c r="I30" s="265"/>
      <c r="J30" s="265"/>
      <c r="K30" s="265"/>
      <c r="L30" s="265"/>
      <c r="M30" s="265"/>
      <c r="N30" s="265"/>
      <c r="O30" s="265"/>
      <c r="P30" s="265"/>
      <c r="Q30" s="265"/>
      <c r="R30" s="265"/>
      <c r="S30" s="265"/>
      <c r="T30" s="265"/>
      <c r="U30" s="265"/>
    </row>
    <row r="31" spans="1:21" ht="15.75">
      <c r="A31" s="264"/>
      <c r="B31" s="265"/>
      <c r="C31" s="265"/>
      <c r="D31" s="265"/>
      <c r="E31" s="266"/>
      <c r="F31" s="265"/>
      <c r="G31" s="265"/>
      <c r="H31" s="265"/>
      <c r="I31" s="265"/>
      <c r="J31" s="265"/>
      <c r="K31" s="265"/>
      <c r="L31" s="265"/>
      <c r="M31" s="265"/>
      <c r="N31" s="265"/>
      <c r="O31" s="265"/>
      <c r="P31" s="265"/>
      <c r="Q31" s="265"/>
      <c r="R31" s="265"/>
      <c r="S31" s="265"/>
      <c r="T31" s="265"/>
      <c r="U31" s="265"/>
    </row>
    <row r="32" spans="1:21" ht="15.75">
      <c r="A32" s="264"/>
      <c r="B32" s="265"/>
      <c r="C32" s="265"/>
      <c r="D32" s="265"/>
      <c r="E32" s="266"/>
      <c r="F32" s="265"/>
      <c r="G32" s="265"/>
      <c r="H32" s="265"/>
      <c r="I32" s="265"/>
      <c r="J32" s="265"/>
      <c r="K32" s="265"/>
      <c r="L32" s="265"/>
      <c r="M32" s="265"/>
      <c r="N32" s="265"/>
      <c r="O32" s="265"/>
      <c r="P32" s="265"/>
      <c r="Q32" s="265"/>
      <c r="R32" s="265"/>
      <c r="S32" s="265"/>
      <c r="T32" s="265"/>
      <c r="U32" s="265"/>
    </row>
    <row r="33" spans="1:21" ht="15.75">
      <c r="A33" s="264"/>
      <c r="B33" s="265"/>
      <c r="C33" s="265"/>
      <c r="D33" s="265"/>
      <c r="E33" s="266"/>
      <c r="F33" s="265"/>
      <c r="G33" s="265"/>
      <c r="H33" s="265"/>
      <c r="I33" s="265"/>
      <c r="J33" s="265"/>
      <c r="K33" s="265"/>
      <c r="L33" s="265"/>
      <c r="M33" s="265"/>
      <c r="N33" s="265"/>
      <c r="O33" s="265"/>
      <c r="P33" s="265"/>
      <c r="Q33" s="265"/>
      <c r="R33" s="265"/>
      <c r="S33" s="265"/>
      <c r="T33" s="265"/>
      <c r="U33" s="265"/>
    </row>
    <row r="34" spans="1:21" ht="15.75">
      <c r="A34" s="264"/>
      <c r="B34" s="265"/>
      <c r="C34" s="265"/>
      <c r="D34" s="265"/>
      <c r="E34" s="266"/>
      <c r="F34" s="265"/>
      <c r="G34" s="265"/>
      <c r="H34" s="265"/>
      <c r="I34" s="265"/>
      <c r="J34" s="265"/>
      <c r="K34" s="265"/>
      <c r="L34" s="265"/>
      <c r="M34" s="265"/>
      <c r="N34" s="265"/>
      <c r="O34" s="265"/>
      <c r="P34" s="265"/>
      <c r="Q34" s="265"/>
      <c r="R34" s="265"/>
      <c r="S34" s="265"/>
      <c r="T34" s="265"/>
      <c r="U34" s="265"/>
    </row>
    <row r="35" spans="1:21" ht="15.75">
      <c r="A35" s="264"/>
      <c r="B35" s="265"/>
      <c r="C35" s="265"/>
      <c r="D35" s="265"/>
      <c r="E35" s="266"/>
      <c r="F35" s="265"/>
      <c r="G35" s="265"/>
      <c r="H35" s="265"/>
      <c r="I35" s="265"/>
      <c r="J35" s="265"/>
      <c r="K35" s="265"/>
      <c r="L35" s="265"/>
      <c r="M35" s="265"/>
      <c r="N35" s="265"/>
      <c r="O35" s="265"/>
      <c r="P35" s="265"/>
      <c r="Q35" s="265"/>
      <c r="R35" s="265"/>
      <c r="S35" s="265"/>
      <c r="T35" s="265"/>
      <c r="U35" s="265"/>
    </row>
    <row r="36" spans="1:21" ht="15.75">
      <c r="A36" s="264"/>
      <c r="B36" s="265"/>
      <c r="C36" s="265"/>
      <c r="D36" s="265"/>
      <c r="E36" s="266"/>
      <c r="F36" s="265"/>
      <c r="G36" s="265"/>
      <c r="H36" s="265"/>
      <c r="I36" s="265"/>
      <c r="J36" s="265"/>
      <c r="K36" s="265"/>
      <c r="L36" s="265"/>
      <c r="M36" s="265"/>
      <c r="N36" s="265"/>
      <c r="O36" s="265"/>
      <c r="P36" s="265"/>
      <c r="Q36" s="265"/>
      <c r="R36" s="265"/>
      <c r="S36" s="265"/>
      <c r="T36" s="265"/>
      <c r="U36" s="265"/>
    </row>
    <row r="37" spans="1:21" ht="15.75">
      <c r="A37" s="264"/>
      <c r="B37" s="265"/>
      <c r="C37" s="265"/>
      <c r="D37" s="265"/>
      <c r="E37" s="266"/>
      <c r="F37" s="265"/>
      <c r="G37" s="265"/>
      <c r="H37" s="265"/>
      <c r="I37" s="265"/>
      <c r="J37" s="265"/>
      <c r="K37" s="265"/>
      <c r="L37" s="265"/>
      <c r="M37" s="265"/>
      <c r="N37" s="265"/>
      <c r="O37" s="265"/>
      <c r="P37" s="265"/>
      <c r="Q37" s="265"/>
      <c r="R37" s="265"/>
      <c r="S37" s="265"/>
      <c r="T37" s="265"/>
      <c r="U37" s="265"/>
    </row>
    <row r="38" spans="1:21" ht="15.75">
      <c r="A38" s="264"/>
      <c r="B38" s="265"/>
      <c r="C38" s="265"/>
      <c r="D38" s="265"/>
      <c r="E38" s="266"/>
      <c r="F38" s="265"/>
      <c r="G38" s="265"/>
      <c r="H38" s="265"/>
      <c r="I38" s="265"/>
      <c r="J38" s="265"/>
      <c r="K38" s="265"/>
      <c r="L38" s="265"/>
      <c r="M38" s="265"/>
      <c r="N38" s="265"/>
      <c r="O38" s="265"/>
      <c r="P38" s="265"/>
      <c r="Q38" s="265"/>
      <c r="R38" s="265"/>
      <c r="S38" s="265"/>
      <c r="T38" s="265"/>
      <c r="U38" s="265"/>
    </row>
    <row r="39" spans="1:21" ht="15.75">
      <c r="A39" s="264"/>
      <c r="B39" s="265"/>
      <c r="C39" s="265"/>
      <c r="D39" s="265"/>
      <c r="E39" s="266"/>
      <c r="F39" s="265"/>
      <c r="G39" s="265"/>
      <c r="H39" s="265"/>
      <c r="I39" s="265"/>
      <c r="J39" s="265"/>
      <c r="K39" s="265"/>
      <c r="L39" s="265"/>
      <c r="M39" s="265"/>
      <c r="N39" s="265"/>
      <c r="O39" s="265"/>
      <c r="P39" s="265"/>
      <c r="Q39" s="265"/>
      <c r="R39" s="265"/>
      <c r="S39" s="265"/>
      <c r="T39" s="265"/>
      <c r="U39" s="265"/>
    </row>
    <row r="40" spans="1:21" ht="15.75">
      <c r="A40" s="264"/>
      <c r="B40" s="265"/>
      <c r="C40" s="265"/>
      <c r="D40" s="265"/>
      <c r="E40" s="266"/>
      <c r="F40" s="265"/>
      <c r="G40" s="265"/>
      <c r="H40" s="265"/>
      <c r="I40" s="265"/>
      <c r="J40" s="265"/>
      <c r="K40" s="265"/>
      <c r="L40" s="265"/>
      <c r="M40" s="265"/>
      <c r="N40" s="265"/>
      <c r="O40" s="265"/>
      <c r="P40" s="265"/>
      <c r="Q40" s="265"/>
      <c r="R40" s="265"/>
      <c r="S40" s="265"/>
      <c r="T40" s="265"/>
      <c r="U40" s="265"/>
    </row>
    <row r="41" spans="1:21" ht="15.75">
      <c r="A41" s="264"/>
      <c r="B41" s="265"/>
      <c r="C41" s="265"/>
      <c r="D41" s="265"/>
      <c r="E41" s="266"/>
      <c r="F41" s="265"/>
      <c r="G41" s="265"/>
      <c r="H41" s="265"/>
      <c r="I41" s="265"/>
      <c r="J41" s="265"/>
      <c r="K41" s="265"/>
      <c r="L41" s="265"/>
      <c r="M41" s="265"/>
      <c r="N41" s="265"/>
      <c r="O41" s="265"/>
      <c r="P41" s="265"/>
      <c r="Q41" s="265"/>
      <c r="R41" s="265"/>
      <c r="S41" s="265"/>
      <c r="T41" s="265"/>
      <c r="U41" s="265"/>
    </row>
    <row r="42" spans="1:21" ht="15.75">
      <c r="A42" s="264"/>
      <c r="B42" s="265"/>
      <c r="C42" s="265"/>
      <c r="D42" s="265"/>
      <c r="E42" s="266"/>
      <c r="F42" s="265"/>
      <c r="G42" s="265"/>
      <c r="H42" s="265"/>
      <c r="I42" s="265"/>
      <c r="J42" s="265"/>
      <c r="K42" s="265"/>
      <c r="L42" s="265"/>
      <c r="M42" s="265"/>
      <c r="N42" s="265"/>
      <c r="O42" s="265"/>
      <c r="P42" s="265"/>
      <c r="Q42" s="265"/>
      <c r="R42" s="265"/>
      <c r="S42" s="265"/>
      <c r="T42" s="265"/>
      <c r="U42" s="265"/>
    </row>
    <row r="43" spans="1:21" ht="15.75">
      <c r="A43" s="264"/>
      <c r="B43" s="265"/>
      <c r="C43" s="265"/>
      <c r="D43" s="265"/>
      <c r="E43" s="266"/>
      <c r="F43" s="265"/>
      <c r="G43" s="265"/>
      <c r="H43" s="265"/>
      <c r="I43" s="265"/>
      <c r="J43" s="265"/>
      <c r="K43" s="265"/>
      <c r="L43" s="265"/>
      <c r="M43" s="265"/>
      <c r="N43" s="265"/>
      <c r="O43" s="265"/>
      <c r="P43" s="265"/>
      <c r="Q43" s="265"/>
      <c r="R43" s="265"/>
      <c r="S43" s="265"/>
      <c r="T43" s="265"/>
      <c r="U43" s="265"/>
    </row>
    <row r="44" spans="1:21" ht="15.75">
      <c r="A44" s="264"/>
      <c r="B44" s="265"/>
      <c r="C44" s="265"/>
      <c r="D44" s="265"/>
      <c r="E44" s="266"/>
      <c r="F44" s="265"/>
      <c r="G44" s="265"/>
      <c r="H44" s="265"/>
      <c r="I44" s="265"/>
      <c r="J44" s="265"/>
      <c r="K44" s="265"/>
      <c r="L44" s="265"/>
      <c r="M44" s="265"/>
      <c r="N44" s="265"/>
      <c r="O44" s="265"/>
      <c r="P44" s="265"/>
      <c r="Q44" s="265"/>
      <c r="R44" s="265"/>
      <c r="S44" s="265"/>
      <c r="T44" s="265"/>
      <c r="U44" s="265"/>
    </row>
    <row r="45" spans="1:21" ht="15.75">
      <c r="A45" s="264"/>
      <c r="B45" s="265"/>
      <c r="C45" s="265"/>
      <c r="D45" s="265"/>
      <c r="E45" s="266"/>
      <c r="F45" s="265"/>
      <c r="G45" s="265"/>
      <c r="H45" s="265"/>
      <c r="I45" s="265"/>
      <c r="J45" s="265"/>
      <c r="K45" s="265"/>
      <c r="L45" s="265"/>
      <c r="M45" s="265"/>
      <c r="N45" s="265"/>
      <c r="O45" s="265"/>
      <c r="P45" s="265"/>
      <c r="Q45" s="265"/>
      <c r="R45" s="265"/>
      <c r="S45" s="265"/>
      <c r="T45" s="265"/>
      <c r="U45" s="265"/>
    </row>
    <row r="46" spans="1:21" ht="15.75">
      <c r="A46" s="264"/>
      <c r="B46" s="265"/>
      <c r="C46" s="265"/>
      <c r="D46" s="265"/>
      <c r="E46" s="266"/>
      <c r="F46" s="265"/>
      <c r="G46" s="265"/>
      <c r="H46" s="265"/>
      <c r="I46" s="265"/>
      <c r="J46" s="265"/>
      <c r="K46" s="265"/>
      <c r="L46" s="265"/>
      <c r="M46" s="265"/>
      <c r="N46" s="265"/>
      <c r="O46" s="265"/>
      <c r="P46" s="265"/>
      <c r="Q46" s="265"/>
      <c r="R46" s="265"/>
      <c r="S46" s="265"/>
      <c r="T46" s="265"/>
      <c r="U46" s="265"/>
    </row>
    <row r="47" spans="1:21" ht="15.75">
      <c r="A47" s="264"/>
      <c r="B47" s="265"/>
      <c r="C47" s="265"/>
      <c r="D47" s="265"/>
      <c r="E47" s="266"/>
      <c r="F47" s="265"/>
      <c r="G47" s="265"/>
      <c r="H47" s="265"/>
      <c r="I47" s="265"/>
      <c r="J47" s="265"/>
      <c r="K47" s="265"/>
      <c r="L47" s="265"/>
      <c r="M47" s="265"/>
      <c r="N47" s="265"/>
      <c r="O47" s="265"/>
      <c r="P47" s="265"/>
      <c r="Q47" s="265"/>
      <c r="R47" s="265"/>
      <c r="S47" s="265"/>
      <c r="T47" s="265"/>
      <c r="U47" s="265"/>
    </row>
    <row r="48" spans="1:21" ht="15.75">
      <c r="A48" s="264"/>
      <c r="B48" s="265"/>
      <c r="C48" s="265"/>
      <c r="D48" s="265"/>
      <c r="E48" s="266"/>
      <c r="F48" s="265"/>
      <c r="G48" s="265"/>
      <c r="H48" s="265"/>
      <c r="I48" s="265"/>
      <c r="J48" s="265"/>
      <c r="K48" s="265"/>
      <c r="L48" s="265"/>
      <c r="M48" s="265"/>
      <c r="N48" s="265"/>
      <c r="O48" s="265"/>
      <c r="P48" s="265"/>
      <c r="Q48" s="265"/>
      <c r="R48" s="265"/>
      <c r="S48" s="265"/>
      <c r="T48" s="265"/>
      <c r="U48" s="265"/>
    </row>
    <row r="49" spans="1:21" ht="15.75">
      <c r="A49" s="264"/>
      <c r="B49" s="265"/>
      <c r="C49" s="265"/>
      <c r="D49" s="265"/>
      <c r="E49" s="266"/>
      <c r="F49" s="265"/>
      <c r="G49" s="265"/>
      <c r="H49" s="265"/>
      <c r="I49" s="265"/>
      <c r="J49" s="265"/>
      <c r="K49" s="265"/>
      <c r="L49" s="265"/>
      <c r="M49" s="265"/>
      <c r="N49" s="265"/>
      <c r="O49" s="265"/>
      <c r="P49" s="265"/>
      <c r="Q49" s="265"/>
      <c r="R49" s="265"/>
      <c r="S49" s="265"/>
      <c r="T49" s="265"/>
      <c r="U49" s="265"/>
    </row>
    <row r="50" spans="1:21" ht="15.75">
      <c r="A50" s="264"/>
      <c r="B50" s="265"/>
      <c r="C50" s="265"/>
      <c r="D50" s="265"/>
      <c r="E50" s="266"/>
      <c r="F50" s="265"/>
      <c r="G50" s="265"/>
      <c r="H50" s="265"/>
      <c r="I50" s="265"/>
      <c r="J50" s="265"/>
      <c r="K50" s="265"/>
      <c r="L50" s="265"/>
      <c r="M50" s="265"/>
      <c r="N50" s="265"/>
      <c r="O50" s="265"/>
      <c r="P50" s="265"/>
      <c r="Q50" s="265"/>
      <c r="R50" s="265"/>
      <c r="S50" s="265"/>
      <c r="T50" s="265"/>
      <c r="U50" s="265"/>
    </row>
    <row r="51" spans="1:21" ht="15.75">
      <c r="A51" s="264"/>
      <c r="B51" s="265"/>
      <c r="C51" s="265"/>
      <c r="D51" s="265"/>
      <c r="E51" s="266"/>
      <c r="F51" s="265"/>
      <c r="G51" s="265"/>
      <c r="H51" s="265"/>
      <c r="I51" s="265"/>
      <c r="J51" s="265"/>
      <c r="K51" s="265"/>
      <c r="L51" s="265"/>
      <c r="M51" s="265"/>
      <c r="N51" s="265"/>
      <c r="O51" s="265"/>
      <c r="P51" s="265"/>
      <c r="Q51" s="265"/>
      <c r="R51" s="265"/>
      <c r="S51" s="265"/>
      <c r="T51" s="265"/>
      <c r="U51" s="265"/>
    </row>
    <row r="52" spans="1:21" ht="15.75">
      <c r="A52" s="264"/>
      <c r="B52" s="265"/>
      <c r="C52" s="265"/>
      <c r="D52" s="265"/>
      <c r="E52" s="266"/>
      <c r="F52" s="265"/>
      <c r="G52" s="265"/>
      <c r="H52" s="265"/>
      <c r="I52" s="265"/>
      <c r="J52" s="265"/>
      <c r="K52" s="265"/>
      <c r="L52" s="265"/>
      <c r="M52" s="265"/>
      <c r="N52" s="265"/>
      <c r="O52" s="265"/>
      <c r="P52" s="265"/>
      <c r="Q52" s="265"/>
      <c r="R52" s="265"/>
      <c r="S52" s="265"/>
      <c r="T52" s="265"/>
      <c r="U52" s="265"/>
    </row>
    <row r="53" spans="1:21" ht="15.75">
      <c r="A53" s="264"/>
      <c r="B53" s="265"/>
      <c r="C53" s="265"/>
      <c r="D53" s="265"/>
      <c r="E53" s="266"/>
      <c r="F53" s="265"/>
      <c r="G53" s="265"/>
      <c r="H53" s="265"/>
      <c r="I53" s="265"/>
      <c r="J53" s="265"/>
      <c r="K53" s="265"/>
      <c r="L53" s="265"/>
      <c r="M53" s="265"/>
      <c r="N53" s="265"/>
      <c r="O53" s="265"/>
      <c r="P53" s="265"/>
      <c r="Q53" s="265"/>
      <c r="R53" s="265"/>
      <c r="S53" s="265"/>
      <c r="T53" s="265"/>
      <c r="U53" s="265"/>
    </row>
    <row r="54" spans="1:21" ht="15.75">
      <c r="A54" s="264"/>
      <c r="B54" s="265"/>
      <c r="C54" s="265"/>
      <c r="D54" s="265"/>
      <c r="E54" s="266"/>
      <c r="F54" s="265"/>
      <c r="G54" s="265"/>
      <c r="H54" s="265"/>
      <c r="I54" s="265"/>
      <c r="J54" s="265"/>
      <c r="K54" s="265"/>
      <c r="L54" s="265"/>
      <c r="M54" s="265"/>
      <c r="N54" s="265"/>
      <c r="O54" s="265"/>
      <c r="P54" s="265"/>
      <c r="Q54" s="265"/>
      <c r="R54" s="265"/>
      <c r="S54" s="265"/>
      <c r="T54" s="265"/>
      <c r="U54" s="265"/>
    </row>
    <row r="55" spans="1:21" ht="15.75">
      <c r="A55" s="264"/>
      <c r="B55" s="265"/>
      <c r="C55" s="265"/>
      <c r="D55" s="265"/>
      <c r="E55" s="266"/>
      <c r="F55" s="265"/>
      <c r="G55" s="265"/>
      <c r="H55" s="265"/>
      <c r="I55" s="265"/>
      <c r="J55" s="265"/>
      <c r="K55" s="265"/>
      <c r="L55" s="265"/>
      <c r="M55" s="265"/>
      <c r="N55" s="265"/>
      <c r="O55" s="265"/>
      <c r="P55" s="265"/>
      <c r="Q55" s="265"/>
      <c r="R55" s="265"/>
      <c r="S55" s="265"/>
      <c r="T55" s="265"/>
      <c r="U55" s="265"/>
    </row>
    <row r="56" spans="1:21" ht="15.75">
      <c r="A56" s="264"/>
      <c r="B56" s="265"/>
      <c r="C56" s="265"/>
      <c r="D56" s="265"/>
      <c r="E56" s="266"/>
      <c r="F56" s="265"/>
      <c r="G56" s="265"/>
      <c r="H56" s="265"/>
      <c r="I56" s="265"/>
      <c r="J56" s="265"/>
      <c r="K56" s="265"/>
      <c r="L56" s="265"/>
      <c r="M56" s="265"/>
      <c r="N56" s="265"/>
      <c r="O56" s="265"/>
      <c r="P56" s="265"/>
      <c r="Q56" s="265"/>
      <c r="R56" s="265"/>
      <c r="S56" s="265"/>
      <c r="T56" s="265"/>
      <c r="U56" s="265"/>
    </row>
    <row r="57" spans="1:21" ht="15.75">
      <c r="A57" s="264"/>
      <c r="B57" s="265"/>
      <c r="C57" s="265"/>
      <c r="D57" s="265"/>
      <c r="E57" s="266"/>
      <c r="F57" s="265"/>
      <c r="G57" s="265"/>
      <c r="H57" s="265"/>
      <c r="I57" s="265"/>
      <c r="J57" s="265"/>
      <c r="K57" s="265"/>
      <c r="L57" s="265"/>
      <c r="M57" s="265"/>
      <c r="N57" s="265"/>
      <c r="O57" s="265"/>
      <c r="P57" s="265"/>
      <c r="Q57" s="265"/>
      <c r="R57" s="265"/>
      <c r="S57" s="265"/>
      <c r="T57" s="265"/>
      <c r="U57" s="265"/>
    </row>
    <row r="73" spans="1:5">
      <c r="A73" s="259"/>
      <c r="E73" s="259"/>
    </row>
    <row r="74" spans="1:5">
      <c r="A74" s="259"/>
      <c r="E74" s="259"/>
    </row>
    <row r="75" spans="1:5">
      <c r="A75" s="259"/>
      <c r="E75" s="259"/>
    </row>
    <row r="76" spans="1:5">
      <c r="A76" s="259"/>
      <c r="E76" s="259"/>
    </row>
    <row r="77" spans="1:5">
      <c r="A77" s="259"/>
      <c r="E77" s="259"/>
    </row>
    <row r="78" spans="1:5">
      <c r="A78" s="259"/>
      <c r="E78" s="259"/>
    </row>
    <row r="79" spans="1:5">
      <c r="A79" s="259"/>
      <c r="E79" s="259"/>
    </row>
    <row r="80" spans="1:5">
      <c r="A80" s="259"/>
      <c r="E80" s="259"/>
    </row>
    <row r="81" spans="1:5">
      <c r="A81" s="259"/>
      <c r="E81" s="259"/>
    </row>
    <row r="82" spans="1:5">
      <c r="A82" s="259"/>
      <c r="E82" s="259"/>
    </row>
    <row r="83" spans="1:5">
      <c r="A83" s="259"/>
      <c r="E83" s="259"/>
    </row>
    <row r="84" spans="1:5">
      <c r="A84" s="259"/>
      <c r="E84" s="259"/>
    </row>
    <row r="85" spans="1:5">
      <c r="A85" s="259"/>
      <c r="E85" s="259"/>
    </row>
    <row r="86" spans="1:5">
      <c r="A86" s="259"/>
      <c r="E86" s="259"/>
    </row>
    <row r="87" spans="1:5">
      <c r="A87" s="259"/>
      <c r="E87" s="259"/>
    </row>
    <row r="88" spans="1:5">
      <c r="A88" s="259"/>
      <c r="E88" s="259"/>
    </row>
    <row r="89" spans="1:5">
      <c r="A89" s="259"/>
      <c r="E89" s="259"/>
    </row>
    <row r="90" spans="1:5">
      <c r="A90" s="259"/>
      <c r="E90" s="259"/>
    </row>
    <row r="91" spans="1:5">
      <c r="A91" s="259"/>
      <c r="E91" s="259"/>
    </row>
    <row r="92" spans="1:5">
      <c r="A92" s="259"/>
      <c r="E92" s="259"/>
    </row>
    <row r="93" spans="1:5">
      <c r="A93" s="259"/>
      <c r="E93" s="259"/>
    </row>
    <row r="94" spans="1:5">
      <c r="A94" s="259"/>
      <c r="E94" s="259"/>
    </row>
    <row r="95" spans="1:5">
      <c r="A95" s="259"/>
      <c r="E95" s="259"/>
    </row>
    <row r="96" spans="1:5">
      <c r="A96" s="259"/>
      <c r="E96" s="259"/>
    </row>
    <row r="97" spans="1:5">
      <c r="A97" s="259"/>
      <c r="E97" s="259"/>
    </row>
    <row r="98" spans="1:5">
      <c r="A98" s="259"/>
      <c r="E98" s="259"/>
    </row>
    <row r="99" spans="1:5">
      <c r="A99" s="259"/>
      <c r="E99" s="259"/>
    </row>
    <row r="100" spans="1:5">
      <c r="A100" s="259"/>
      <c r="E100" s="259"/>
    </row>
    <row r="101" spans="1:5">
      <c r="A101" s="259"/>
      <c r="E101" s="259"/>
    </row>
    <row r="102" spans="1:5">
      <c r="A102" s="259"/>
      <c r="E102" s="259"/>
    </row>
    <row r="103" spans="1:5">
      <c r="A103" s="259"/>
      <c r="E103" s="259"/>
    </row>
    <row r="104" spans="1:5">
      <c r="A104" s="259"/>
      <c r="E104" s="259"/>
    </row>
    <row r="105" spans="1:5">
      <c r="A105" s="259"/>
      <c r="E105" s="259"/>
    </row>
    <row r="106" spans="1:5">
      <c r="A106" s="259"/>
      <c r="E106" s="259"/>
    </row>
    <row r="107" spans="1:5">
      <c r="A107" s="259"/>
      <c r="E107" s="259"/>
    </row>
    <row r="108" spans="1:5">
      <c r="A108" s="259"/>
      <c r="E108" s="259"/>
    </row>
    <row r="109" spans="1:5">
      <c r="A109" s="259"/>
      <c r="E109" s="259"/>
    </row>
    <row r="110" spans="1:5">
      <c r="A110" s="259"/>
      <c r="E110" s="259"/>
    </row>
    <row r="111" spans="1:5">
      <c r="A111" s="259"/>
      <c r="E111" s="259"/>
    </row>
    <row r="112" spans="1:5">
      <c r="A112" s="259"/>
      <c r="E112" s="259"/>
    </row>
    <row r="113" spans="1:5">
      <c r="A113" s="259"/>
      <c r="E113" s="259"/>
    </row>
    <row r="114" spans="1:5">
      <c r="A114" s="259"/>
      <c r="E114" s="259"/>
    </row>
    <row r="115" spans="1:5">
      <c r="A115" s="259"/>
      <c r="E115" s="259"/>
    </row>
    <row r="116" spans="1:5">
      <c r="A116" s="259"/>
      <c r="E116" s="259"/>
    </row>
    <row r="117" spans="1:5">
      <c r="A117" s="259"/>
      <c r="E117" s="259"/>
    </row>
    <row r="118" spans="1:5">
      <c r="A118" s="259"/>
      <c r="E118" s="259"/>
    </row>
    <row r="119" spans="1:5">
      <c r="A119" s="259"/>
      <c r="E119" s="259"/>
    </row>
    <row r="120" spans="1:5">
      <c r="A120" s="259"/>
      <c r="E120" s="259"/>
    </row>
    <row r="121" spans="1:5">
      <c r="A121" s="259"/>
      <c r="E121" s="259"/>
    </row>
    <row r="122" spans="1:5">
      <c r="A122" s="259"/>
      <c r="E122" s="259"/>
    </row>
    <row r="123" spans="1:5">
      <c r="A123" s="259"/>
      <c r="E123" s="259"/>
    </row>
    <row r="124" spans="1:5">
      <c r="A124" s="259"/>
      <c r="E124" s="259"/>
    </row>
    <row r="125" spans="1:5">
      <c r="A125" s="259"/>
      <c r="E125" s="259"/>
    </row>
    <row r="126" spans="1:5">
      <c r="A126" s="259"/>
      <c r="E126" s="259"/>
    </row>
    <row r="127" spans="1:5">
      <c r="A127" s="259"/>
      <c r="E127" s="259"/>
    </row>
    <row r="128" spans="1:5">
      <c r="A128" s="259"/>
      <c r="E128" s="259"/>
    </row>
    <row r="129" spans="1:5">
      <c r="A129" s="259"/>
      <c r="E129" s="259"/>
    </row>
    <row r="130" spans="1:5">
      <c r="A130" s="259"/>
      <c r="E130" s="259"/>
    </row>
    <row r="131" spans="1:5">
      <c r="A131" s="259"/>
      <c r="E131" s="259"/>
    </row>
    <row r="132" spans="1:5">
      <c r="A132" s="259"/>
      <c r="E132" s="259"/>
    </row>
    <row r="133" spans="1:5">
      <c r="A133" s="259"/>
      <c r="E133" s="259"/>
    </row>
    <row r="134" spans="1:5">
      <c r="A134" s="259"/>
      <c r="E134" s="259"/>
    </row>
    <row r="135" spans="1:5">
      <c r="A135" s="259"/>
      <c r="E135" s="259"/>
    </row>
    <row r="136" spans="1:5">
      <c r="A136" s="259"/>
      <c r="E136" s="259"/>
    </row>
    <row r="137" spans="1:5">
      <c r="A137" s="259"/>
      <c r="E137" s="259"/>
    </row>
    <row r="138" spans="1:5">
      <c r="A138" s="259"/>
      <c r="E138" s="259"/>
    </row>
    <row r="139" spans="1:5">
      <c r="A139" s="259"/>
      <c r="E139" s="259"/>
    </row>
    <row r="140" spans="1:5">
      <c r="A140" s="259"/>
      <c r="E140" s="259"/>
    </row>
    <row r="141" spans="1:5">
      <c r="A141" s="259"/>
      <c r="E141" s="259"/>
    </row>
  </sheetData>
  <mergeCells count="27">
    <mergeCell ref="K5:L5"/>
    <mergeCell ref="M5:N5"/>
    <mergeCell ref="U4:U6"/>
    <mergeCell ref="G4:N4"/>
    <mergeCell ref="S4:S6"/>
    <mergeCell ref="T4:T6"/>
    <mergeCell ref="O4:P5"/>
    <mergeCell ref="Q4:Q6"/>
    <mergeCell ref="R4:R6"/>
    <mergeCell ref="G5:H5"/>
    <mergeCell ref="I5:J5"/>
    <mergeCell ref="A4:A6"/>
    <mergeCell ref="D4:D6"/>
    <mergeCell ref="F4:F6"/>
    <mergeCell ref="B4:B6"/>
    <mergeCell ref="A7:A24"/>
    <mergeCell ref="B9:B16"/>
    <mergeCell ref="C4:C6"/>
    <mergeCell ref="B7:B8"/>
    <mergeCell ref="B18:B20"/>
    <mergeCell ref="B21:B22"/>
    <mergeCell ref="C10:C11"/>
    <mergeCell ref="D10:D11"/>
    <mergeCell ref="C13:C18"/>
    <mergeCell ref="C21:C22"/>
    <mergeCell ref="D21:D22"/>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dimension ref="A1:AA135"/>
  <sheetViews>
    <sheetView showGridLines="0" topLeftCell="G5" workbookViewId="0">
      <pane ySplit="4" topLeftCell="A9" activePane="bottomLeft" state="frozen"/>
      <selection activeCell="B5" sqref="B5"/>
      <selection pane="bottomLeft" activeCell="P16" sqref="P16"/>
    </sheetView>
  </sheetViews>
  <sheetFormatPr baseColWidth="10" defaultColWidth="11.42578125" defaultRowHeight="12.75"/>
  <cols>
    <col min="1" max="1" width="21.7109375" style="269" customWidth="1"/>
    <col min="2" max="2" width="46.42578125" style="269" customWidth="1"/>
    <col min="3" max="4" width="27.42578125" style="269" customWidth="1"/>
    <col min="5" max="5" width="27.42578125" style="268" customWidth="1"/>
    <col min="6" max="6" width="27.42578125" style="269" customWidth="1"/>
    <col min="7" max="7" width="15.28515625" style="269" customWidth="1"/>
    <col min="8" max="8" width="16" style="269" customWidth="1"/>
    <col min="9" max="9" width="15.28515625" style="269" customWidth="1"/>
    <col min="10" max="10" width="18.5703125" style="269" customWidth="1"/>
    <col min="11" max="11" width="15.28515625" style="269" customWidth="1"/>
    <col min="12" max="12" width="15.85546875" style="269" customWidth="1"/>
    <col min="13" max="13" width="15.28515625" style="269" customWidth="1"/>
    <col min="14" max="14" width="15" style="269" customWidth="1"/>
    <col min="15" max="15" width="15.28515625" style="269" customWidth="1"/>
    <col min="16" max="16" width="17" style="269" bestFit="1" customWidth="1"/>
    <col min="17" max="18" width="14.28515625" style="269" customWidth="1"/>
    <col min="19" max="20" width="14.28515625" style="267" customWidth="1"/>
    <col min="21" max="21" width="17" style="269" customWidth="1"/>
    <col min="22" max="16384" width="11.42578125" style="269"/>
  </cols>
  <sheetData>
    <row r="1" spans="1:27" ht="18.75" customHeight="1">
      <c r="E1" s="295"/>
      <c r="G1" s="290" t="s">
        <v>92</v>
      </c>
      <c r="I1" s="290"/>
      <c r="J1" s="290"/>
      <c r="K1" s="290"/>
      <c r="L1" s="290"/>
      <c r="M1" s="290"/>
      <c r="N1" s="290"/>
      <c r="O1" s="290"/>
      <c r="P1" s="290"/>
      <c r="Q1" s="290"/>
      <c r="R1" s="290"/>
      <c r="S1" s="290"/>
      <c r="T1" s="290"/>
      <c r="U1" s="290"/>
      <c r="V1" s="290"/>
      <c r="W1" s="290"/>
      <c r="X1" s="290"/>
      <c r="Y1" s="290"/>
      <c r="Z1" s="290"/>
      <c r="AA1" s="290"/>
    </row>
    <row r="2" spans="1:27" ht="18.75">
      <c r="A2" s="275" t="s">
        <v>1369</v>
      </c>
      <c r="E2" s="295"/>
      <c r="G2" s="290"/>
      <c r="I2" s="290"/>
      <c r="J2" s="290"/>
      <c r="K2" s="290"/>
      <c r="L2" s="290"/>
      <c r="M2" s="290"/>
      <c r="N2" s="290"/>
      <c r="O2" s="290"/>
      <c r="P2" s="290"/>
      <c r="Q2" s="290"/>
      <c r="R2" s="290"/>
      <c r="S2" s="290"/>
      <c r="T2" s="290"/>
      <c r="U2" s="290"/>
      <c r="V2" s="290"/>
      <c r="W2" s="290"/>
      <c r="X2" s="290"/>
      <c r="Y2" s="290"/>
      <c r="Z2" s="290"/>
      <c r="AA2" s="290"/>
    </row>
    <row r="3" spans="1:27" ht="18.75">
      <c r="A3" s="331" t="s">
        <v>1405</v>
      </c>
      <c r="E3" s="295"/>
      <c r="G3" s="290"/>
      <c r="I3" s="290"/>
      <c r="J3" s="290"/>
      <c r="K3" s="290"/>
      <c r="L3" s="290"/>
      <c r="M3" s="290"/>
      <c r="N3" s="290"/>
      <c r="O3" s="290"/>
      <c r="P3" s="290"/>
      <c r="Q3" s="290"/>
      <c r="R3" s="290"/>
      <c r="S3" s="290"/>
      <c r="T3" s="290"/>
      <c r="U3" s="290"/>
      <c r="V3" s="290"/>
      <c r="W3" s="290"/>
      <c r="X3" s="290"/>
      <c r="Y3" s="290"/>
      <c r="Z3" s="290"/>
      <c r="AA3" s="290"/>
    </row>
    <row r="4" spans="1:27" ht="15">
      <c r="A4" s="331" t="s">
        <v>1406</v>
      </c>
      <c r="B4" s="275"/>
      <c r="C4" s="275"/>
      <c r="D4" s="275"/>
      <c r="E4" s="255"/>
      <c r="F4" s="275"/>
      <c r="G4" s="275"/>
      <c r="H4" s="275"/>
      <c r="I4" s="275"/>
      <c r="J4" s="275"/>
      <c r="K4" s="275"/>
      <c r="L4" s="275"/>
      <c r="M4" s="275"/>
      <c r="N4" s="275"/>
      <c r="O4" s="275"/>
      <c r="P4" s="275"/>
      <c r="Q4" s="275"/>
      <c r="R4" s="275"/>
      <c r="S4" s="275"/>
      <c r="T4" s="275"/>
      <c r="U4" s="275"/>
    </row>
    <row r="5" spans="1:27" s="66" customFormat="1" ht="23.25" customHeight="1">
      <c r="A5" s="677" t="s">
        <v>98</v>
      </c>
      <c r="B5" s="638" t="s">
        <v>113</v>
      </c>
      <c r="C5" s="647" t="s">
        <v>87</v>
      </c>
      <c r="D5" s="647" t="s">
        <v>88</v>
      </c>
      <c r="E5" s="653" t="s">
        <v>401</v>
      </c>
      <c r="F5" s="647" t="s">
        <v>89</v>
      </c>
      <c r="G5" s="677" t="s">
        <v>101</v>
      </c>
      <c r="H5" s="677"/>
      <c r="I5" s="677"/>
      <c r="J5" s="677"/>
      <c r="K5" s="677"/>
      <c r="L5" s="677"/>
      <c r="M5" s="677"/>
      <c r="N5" s="677"/>
      <c r="O5" s="676" t="s">
        <v>102</v>
      </c>
      <c r="P5" s="676"/>
      <c r="Q5" s="638" t="s">
        <v>103</v>
      </c>
      <c r="R5" s="638" t="s">
        <v>104</v>
      </c>
      <c r="S5" s="638" t="s">
        <v>111</v>
      </c>
      <c r="T5" s="638" t="s">
        <v>110</v>
      </c>
      <c r="U5" s="650" t="s">
        <v>90</v>
      </c>
    </row>
    <row r="6" spans="1:27" s="66" customFormat="1" ht="15" customHeight="1">
      <c r="A6" s="677"/>
      <c r="B6" s="636"/>
      <c r="C6" s="648"/>
      <c r="D6" s="648"/>
      <c r="E6" s="654"/>
      <c r="F6" s="648"/>
      <c r="G6" s="677" t="s">
        <v>105</v>
      </c>
      <c r="H6" s="677"/>
      <c r="I6" s="677" t="s">
        <v>106</v>
      </c>
      <c r="J6" s="677"/>
      <c r="K6" s="677" t="s">
        <v>107</v>
      </c>
      <c r="L6" s="677"/>
      <c r="M6" s="677" t="s">
        <v>108</v>
      </c>
      <c r="N6" s="677"/>
      <c r="O6" s="676"/>
      <c r="P6" s="676"/>
      <c r="Q6" s="636"/>
      <c r="R6" s="636"/>
      <c r="S6" s="636"/>
      <c r="T6" s="636"/>
      <c r="U6" s="651"/>
    </row>
    <row r="7" spans="1:27" s="66" customFormat="1" ht="24" customHeight="1">
      <c r="A7" s="677"/>
      <c r="B7" s="637"/>
      <c r="C7" s="649"/>
      <c r="D7" s="649"/>
      <c r="E7" s="655"/>
      <c r="F7" s="649"/>
      <c r="G7" s="339" t="s">
        <v>109</v>
      </c>
      <c r="H7" s="339" t="s">
        <v>12</v>
      </c>
      <c r="I7" s="339" t="s">
        <v>109</v>
      </c>
      <c r="J7" s="339" t="s">
        <v>12</v>
      </c>
      <c r="K7" s="339" t="s">
        <v>109</v>
      </c>
      <c r="L7" s="339" t="s">
        <v>12</v>
      </c>
      <c r="M7" s="339" t="s">
        <v>109</v>
      </c>
      <c r="N7" s="339" t="s">
        <v>12</v>
      </c>
      <c r="O7" s="339" t="s">
        <v>109</v>
      </c>
      <c r="P7" s="339" t="s">
        <v>12</v>
      </c>
      <c r="Q7" s="637"/>
      <c r="R7" s="637"/>
      <c r="S7" s="637"/>
      <c r="T7" s="637"/>
      <c r="U7" s="652"/>
    </row>
    <row r="8" spans="1:27" ht="15.75" customHeight="1">
      <c r="A8" s="312"/>
      <c r="B8" s="313"/>
      <c r="C8" s="313"/>
      <c r="D8" s="313"/>
      <c r="E8" s="313"/>
      <c r="F8" s="313"/>
      <c r="G8" s="313"/>
      <c r="H8" s="313"/>
      <c r="I8" s="312" t="s">
        <v>112</v>
      </c>
      <c r="J8" s="313"/>
      <c r="K8" s="313"/>
      <c r="L8" s="313"/>
      <c r="M8" s="313"/>
      <c r="N8" s="313"/>
      <c r="O8" s="313"/>
      <c r="P8" s="313"/>
      <c r="Q8" s="313"/>
      <c r="R8" s="313"/>
      <c r="S8" s="313"/>
      <c r="T8" s="313"/>
      <c r="U8" s="314"/>
    </row>
    <row r="9" spans="1:27" ht="71.25" customHeight="1">
      <c r="A9" s="663" t="s">
        <v>1405</v>
      </c>
      <c r="B9" s="499" t="s">
        <v>1407</v>
      </c>
      <c r="C9" s="462" t="s">
        <v>1563</v>
      </c>
      <c r="D9" s="463" t="s">
        <v>1564</v>
      </c>
      <c r="E9" s="320" t="s">
        <v>1758</v>
      </c>
      <c r="F9" s="467" t="s">
        <v>1572</v>
      </c>
      <c r="G9" s="256"/>
      <c r="H9" s="382"/>
      <c r="I9" s="382"/>
      <c r="J9" s="382"/>
      <c r="K9" s="382"/>
      <c r="L9" s="382"/>
      <c r="M9" s="385">
        <v>1</v>
      </c>
      <c r="N9" s="382"/>
      <c r="O9" s="522">
        <f>SUM(G9,I9,K9,M9)</f>
        <v>1</v>
      </c>
      <c r="P9" s="383"/>
      <c r="Q9" s="468" t="s">
        <v>1573</v>
      </c>
      <c r="R9" s="468" t="s">
        <v>1574</v>
      </c>
      <c r="S9" s="469" t="s">
        <v>1575</v>
      </c>
      <c r="T9" s="469" t="s">
        <v>1576</v>
      </c>
      <c r="U9" s="470" t="s">
        <v>1538</v>
      </c>
    </row>
    <row r="10" spans="1:27" ht="114.75">
      <c r="A10" s="664"/>
      <c r="B10" s="663" t="s">
        <v>1408</v>
      </c>
      <c r="C10" s="320"/>
      <c r="D10" s="256"/>
      <c r="E10" s="320" t="s">
        <v>1588</v>
      </c>
      <c r="F10" s="320" t="s">
        <v>1589</v>
      </c>
      <c r="G10" s="488"/>
      <c r="H10" s="489"/>
      <c r="I10" s="490">
        <v>0.5</v>
      </c>
      <c r="J10" s="489"/>
      <c r="K10" s="490"/>
      <c r="L10" s="489"/>
      <c r="M10" s="490">
        <v>0.5</v>
      </c>
      <c r="N10" s="489"/>
      <c r="O10" s="522">
        <f t="shared" ref="O10:O15" si="0">SUM(G10,I10,K10,M10)</f>
        <v>1</v>
      </c>
      <c r="P10" s="491"/>
      <c r="Q10" s="492" t="s">
        <v>1590</v>
      </c>
      <c r="R10" s="493" t="s">
        <v>1591</v>
      </c>
      <c r="S10" s="494" t="s">
        <v>1592</v>
      </c>
      <c r="T10" s="494" t="s">
        <v>1593</v>
      </c>
      <c r="U10" s="494" t="s">
        <v>1594</v>
      </c>
      <c r="V10" s="269" t="s">
        <v>1595</v>
      </c>
    </row>
    <row r="11" spans="1:27" ht="181.5" customHeight="1">
      <c r="A11" s="664"/>
      <c r="B11" s="664"/>
      <c r="C11" s="320"/>
      <c r="D11" s="256"/>
      <c r="E11" s="320" t="s">
        <v>1597</v>
      </c>
      <c r="F11" s="494" t="s">
        <v>1596</v>
      </c>
      <c r="G11" s="257"/>
      <c r="H11" s="384"/>
      <c r="I11" s="385">
        <v>1</v>
      </c>
      <c r="J11" s="384"/>
      <c r="K11" s="385"/>
      <c r="L11" s="384"/>
      <c r="M11" s="385"/>
      <c r="N11" s="384"/>
      <c r="O11" s="522">
        <f t="shared" si="0"/>
        <v>1</v>
      </c>
      <c r="P11" s="491"/>
      <c r="Q11" s="492" t="s">
        <v>1600</v>
      </c>
      <c r="R11" s="493" t="s">
        <v>1601</v>
      </c>
      <c r="S11" s="494" t="s">
        <v>1598</v>
      </c>
      <c r="T11" s="494" t="s">
        <v>1599</v>
      </c>
      <c r="U11" s="494" t="s">
        <v>1594</v>
      </c>
      <c r="V11" s="269" t="s">
        <v>1595</v>
      </c>
    </row>
    <row r="12" spans="1:27" ht="114.75">
      <c r="A12" s="663" t="s">
        <v>1406</v>
      </c>
      <c r="B12" s="666" t="s">
        <v>1409</v>
      </c>
      <c r="C12" s="464" t="s">
        <v>1565</v>
      </c>
      <c r="D12" s="464" t="s">
        <v>1566</v>
      </c>
      <c r="E12" s="320" t="s">
        <v>1759</v>
      </c>
      <c r="F12" s="521" t="s">
        <v>1570</v>
      </c>
      <c r="G12" s="257"/>
      <c r="H12" s="382"/>
      <c r="I12" s="385"/>
      <c r="J12" s="382"/>
      <c r="K12" s="385"/>
      <c r="L12" s="382"/>
      <c r="M12" s="385">
        <v>1</v>
      </c>
      <c r="N12" s="382"/>
      <c r="O12" s="522">
        <f t="shared" si="0"/>
        <v>1</v>
      </c>
      <c r="P12" s="383"/>
      <c r="Q12" s="466" t="s">
        <v>1567</v>
      </c>
      <c r="R12" s="466" t="s">
        <v>1568</v>
      </c>
      <c r="S12" s="466" t="s">
        <v>1571</v>
      </c>
      <c r="T12" s="466" t="s">
        <v>1569</v>
      </c>
      <c r="U12" s="465" t="s">
        <v>1538</v>
      </c>
    </row>
    <row r="13" spans="1:27" ht="94.5">
      <c r="A13" s="664"/>
      <c r="B13" s="666"/>
      <c r="C13" s="320"/>
      <c r="D13" s="256"/>
      <c r="E13" s="320" t="s">
        <v>1760</v>
      </c>
      <c r="F13" s="521" t="s">
        <v>1756</v>
      </c>
      <c r="G13" s="257"/>
      <c r="H13" s="386"/>
      <c r="I13" s="385"/>
      <c r="J13" s="382"/>
      <c r="K13" s="385"/>
      <c r="L13" s="385"/>
      <c r="M13" s="385">
        <v>1</v>
      </c>
      <c r="N13" s="382"/>
      <c r="O13" s="522">
        <f t="shared" si="0"/>
        <v>1</v>
      </c>
      <c r="P13" s="383"/>
      <c r="Q13" s="521" t="s">
        <v>1763</v>
      </c>
      <c r="R13" s="521" t="s">
        <v>1764</v>
      </c>
      <c r="S13" s="256" t="s">
        <v>1765</v>
      </c>
      <c r="T13" s="256" t="s">
        <v>1766</v>
      </c>
      <c r="U13" s="256" t="s">
        <v>1767</v>
      </c>
    </row>
    <row r="14" spans="1:27" ht="94.5">
      <c r="A14" s="664"/>
      <c r="B14" s="666"/>
      <c r="C14" s="320"/>
      <c r="D14" s="256"/>
      <c r="E14" s="320" t="s">
        <v>1761</v>
      </c>
      <c r="F14" s="320" t="s">
        <v>1755</v>
      </c>
      <c r="G14" s="257"/>
      <c r="H14" s="386"/>
      <c r="I14" s="385"/>
      <c r="J14" s="382"/>
      <c r="K14" s="385"/>
      <c r="L14" s="385"/>
      <c r="M14" s="385">
        <v>1</v>
      </c>
      <c r="N14" s="382"/>
      <c r="O14" s="522">
        <f t="shared" si="0"/>
        <v>1</v>
      </c>
      <c r="P14" s="383"/>
      <c r="Q14" s="521" t="s">
        <v>1763</v>
      </c>
      <c r="R14" s="521" t="s">
        <v>1771</v>
      </c>
      <c r="S14" s="256" t="s">
        <v>1770</v>
      </c>
      <c r="T14" s="256" t="s">
        <v>1768</v>
      </c>
      <c r="U14" s="256" t="s">
        <v>1767</v>
      </c>
    </row>
    <row r="15" spans="1:27" ht="110.25">
      <c r="A15" s="664"/>
      <c r="B15" s="666"/>
      <c r="C15" s="320"/>
      <c r="D15" s="256"/>
      <c r="E15" s="320" t="s">
        <v>1762</v>
      </c>
      <c r="F15" s="320" t="s">
        <v>1757</v>
      </c>
      <c r="G15" s="257"/>
      <c r="H15" s="386"/>
      <c r="I15" s="385"/>
      <c r="J15" s="382"/>
      <c r="K15" s="385"/>
      <c r="L15" s="382"/>
      <c r="M15" s="385">
        <v>1</v>
      </c>
      <c r="N15" s="382"/>
      <c r="O15" s="522">
        <f t="shared" si="0"/>
        <v>1</v>
      </c>
      <c r="P15" s="383"/>
      <c r="Q15" s="521" t="s">
        <v>1763</v>
      </c>
      <c r="R15" s="521" t="s">
        <v>1772</v>
      </c>
      <c r="S15" s="256" t="s">
        <v>1773</v>
      </c>
      <c r="T15" s="256" t="s">
        <v>1769</v>
      </c>
      <c r="U15" s="256" t="s">
        <v>1767</v>
      </c>
    </row>
    <row r="16" spans="1:27" s="267" customFormat="1" ht="15.75">
      <c r="A16" s="298"/>
      <c r="B16" s="299"/>
      <c r="C16" s="298" t="s">
        <v>99</v>
      </c>
      <c r="D16" s="299"/>
      <c r="E16" s="299"/>
      <c r="F16" s="300"/>
      <c r="G16" s="270">
        <f>SUM(G9:G15)</f>
        <v>0</v>
      </c>
      <c r="H16" s="270">
        <f>SUM(H9:H15)</f>
        <v>0</v>
      </c>
      <c r="I16" s="270"/>
      <c r="J16" s="270">
        <f>SUM(J9:J15)</f>
        <v>0</v>
      </c>
      <c r="K16" s="270">
        <f>SUM(K9:K15)</f>
        <v>0</v>
      </c>
      <c r="L16" s="270">
        <f>SUM(L9:L15)</f>
        <v>0</v>
      </c>
      <c r="M16" s="270"/>
      <c r="N16" s="270">
        <f>SUM(N9:N15)</f>
        <v>0</v>
      </c>
      <c r="O16" s="270"/>
      <c r="P16" s="270">
        <f>SUM(P9:P15)</f>
        <v>0</v>
      </c>
      <c r="Q16" s="271"/>
      <c r="R16" s="271"/>
      <c r="S16" s="271"/>
      <c r="T16" s="271"/>
      <c r="U16" s="271"/>
    </row>
    <row r="17" spans="1:21" ht="15.75">
      <c r="A17" s="267"/>
      <c r="B17" s="267"/>
      <c r="C17" s="267"/>
      <c r="D17" s="267"/>
      <c r="E17" s="266"/>
      <c r="F17" s="267"/>
      <c r="G17" s="267"/>
      <c r="S17" s="272"/>
      <c r="T17" s="272"/>
      <c r="U17" s="273"/>
    </row>
    <row r="18" spans="1:21" ht="15.75">
      <c r="E18" s="266"/>
      <c r="S18" s="272"/>
      <c r="T18" s="272"/>
    </row>
    <row r="19" spans="1:21" ht="15.75">
      <c r="E19" s="266"/>
      <c r="S19" s="272"/>
      <c r="T19" s="272"/>
    </row>
    <row r="20" spans="1:21" ht="15.75">
      <c r="E20" s="266"/>
      <c r="S20" s="272"/>
      <c r="T20" s="272"/>
    </row>
    <row r="21" spans="1:21" ht="15.75">
      <c r="E21" s="266"/>
      <c r="S21" s="272"/>
      <c r="T21" s="272"/>
    </row>
    <row r="22" spans="1:21" ht="15.75">
      <c r="E22" s="266"/>
      <c r="S22" s="272"/>
      <c r="T22" s="272"/>
    </row>
    <row r="23" spans="1:21" ht="15.75">
      <c r="E23" s="266"/>
      <c r="S23" s="272"/>
      <c r="T23" s="272"/>
    </row>
    <row r="24" spans="1:21" ht="15.75">
      <c r="E24" s="266"/>
      <c r="S24" s="272"/>
      <c r="T24" s="272"/>
    </row>
    <row r="25" spans="1:21" ht="15.75">
      <c r="E25" s="266"/>
      <c r="S25" s="272"/>
      <c r="T25" s="272"/>
    </row>
    <row r="26" spans="1:21" ht="15.75">
      <c r="E26" s="266"/>
      <c r="S26" s="272"/>
      <c r="T26" s="272"/>
    </row>
    <row r="27" spans="1:21" ht="15.75">
      <c r="E27" s="266"/>
      <c r="S27" s="272"/>
      <c r="T27" s="272"/>
    </row>
    <row r="28" spans="1:21" ht="15.75">
      <c r="E28" s="266"/>
      <c r="S28" s="274"/>
      <c r="T28" s="274"/>
    </row>
    <row r="29" spans="1:21" ht="15.75">
      <c r="E29" s="266"/>
      <c r="S29" s="272"/>
      <c r="T29" s="272"/>
    </row>
    <row r="30" spans="1:21" ht="15.75">
      <c r="E30" s="266"/>
      <c r="S30" s="272"/>
      <c r="T30" s="272"/>
    </row>
    <row r="31" spans="1:21" ht="15.75">
      <c r="E31" s="266"/>
      <c r="S31" s="272"/>
      <c r="T31" s="272"/>
    </row>
    <row r="32" spans="1:21" ht="15.75">
      <c r="E32" s="266"/>
      <c r="S32" s="272"/>
      <c r="T32" s="272"/>
    </row>
    <row r="33" spans="5:20" ht="15.75">
      <c r="E33" s="266"/>
      <c r="S33" s="272"/>
      <c r="T33" s="272"/>
    </row>
    <row r="34" spans="5:20" ht="15.75">
      <c r="E34" s="266"/>
      <c r="S34" s="272"/>
      <c r="T34" s="272"/>
    </row>
    <row r="35" spans="5:20" ht="15.75">
      <c r="E35" s="266"/>
      <c r="S35" s="272"/>
      <c r="T35" s="272"/>
    </row>
    <row r="36" spans="5:20" ht="15.75">
      <c r="E36" s="266"/>
      <c r="S36" s="272"/>
      <c r="T36" s="272"/>
    </row>
    <row r="37" spans="5:20" ht="15.75">
      <c r="E37" s="266"/>
      <c r="S37" s="272"/>
      <c r="T37" s="272"/>
    </row>
    <row r="38" spans="5:20" ht="15.75">
      <c r="E38" s="266"/>
      <c r="S38" s="272"/>
      <c r="T38" s="272"/>
    </row>
    <row r="39" spans="5:20" ht="15.75">
      <c r="E39" s="266"/>
      <c r="S39" s="272"/>
      <c r="T39" s="272"/>
    </row>
    <row r="40" spans="5:20" ht="15.75">
      <c r="E40" s="266"/>
      <c r="S40" s="274"/>
      <c r="T40" s="274"/>
    </row>
    <row r="41" spans="5:20" ht="15.75">
      <c r="E41" s="266"/>
      <c r="S41" s="272"/>
      <c r="T41" s="272"/>
    </row>
    <row r="42" spans="5:20" ht="15.75">
      <c r="E42" s="266"/>
      <c r="S42" s="272"/>
      <c r="T42" s="272"/>
    </row>
    <row r="43" spans="5:20" ht="15.75">
      <c r="E43" s="266"/>
      <c r="S43" s="272"/>
      <c r="T43" s="272"/>
    </row>
    <row r="44" spans="5:20" ht="15.75">
      <c r="E44" s="266"/>
      <c r="S44" s="272"/>
      <c r="T44" s="272"/>
    </row>
    <row r="45" spans="5:20" ht="15.75">
      <c r="E45" s="266"/>
      <c r="S45" s="272"/>
      <c r="T45" s="272"/>
    </row>
    <row r="46" spans="5:20" ht="15.75">
      <c r="E46" s="266"/>
      <c r="S46" s="272"/>
      <c r="T46" s="272"/>
    </row>
    <row r="47" spans="5:20" ht="15.75">
      <c r="E47" s="266"/>
      <c r="S47" s="272"/>
      <c r="T47" s="272"/>
    </row>
    <row r="48" spans="5:20" ht="15.75">
      <c r="E48" s="266"/>
      <c r="S48" s="272"/>
      <c r="T48" s="272"/>
    </row>
    <row r="49" spans="5:20" ht="15.75">
      <c r="E49" s="266"/>
      <c r="S49" s="274"/>
      <c r="T49" s="274"/>
    </row>
    <row r="50" spans="5:20" ht="15.75">
      <c r="E50" s="266"/>
      <c r="S50" s="272"/>
      <c r="T50" s="272"/>
    </row>
    <row r="51" spans="5:20" ht="15.75">
      <c r="E51" s="266"/>
      <c r="S51" s="272"/>
      <c r="T51" s="272"/>
    </row>
    <row r="52" spans="5:20">
      <c r="S52" s="272"/>
      <c r="T52" s="272"/>
    </row>
    <row r="53" spans="5:20">
      <c r="S53" s="272"/>
      <c r="T53" s="272"/>
    </row>
    <row r="54" spans="5:20">
      <c r="S54" s="272"/>
      <c r="T54" s="272"/>
    </row>
    <row r="55" spans="5:20">
      <c r="S55" s="272"/>
      <c r="T55" s="272"/>
    </row>
    <row r="56" spans="5:20">
      <c r="S56" s="272"/>
      <c r="T56" s="272"/>
    </row>
    <row r="57" spans="5:20" ht="15.75">
      <c r="S57" s="274"/>
      <c r="T57" s="274"/>
    </row>
    <row r="58" spans="5:20">
      <c r="S58" s="272"/>
      <c r="T58" s="272"/>
    </row>
    <row r="59" spans="5:20">
      <c r="S59" s="272"/>
      <c r="T59" s="272"/>
    </row>
    <row r="60" spans="5:20">
      <c r="S60" s="272"/>
      <c r="T60" s="272"/>
    </row>
    <row r="61" spans="5:20">
      <c r="S61" s="272"/>
      <c r="T61" s="272"/>
    </row>
    <row r="62" spans="5:20">
      <c r="S62" s="272"/>
      <c r="T62" s="272"/>
    </row>
    <row r="63" spans="5:20">
      <c r="S63" s="272"/>
      <c r="T63" s="272"/>
    </row>
    <row r="67" spans="5:20">
      <c r="E67" s="259"/>
      <c r="S67" s="269"/>
      <c r="T67" s="269"/>
    </row>
    <row r="68" spans="5:20">
      <c r="E68" s="259"/>
      <c r="S68" s="269"/>
      <c r="T68" s="269"/>
    </row>
    <row r="69" spans="5:20">
      <c r="E69" s="259"/>
      <c r="S69" s="269"/>
      <c r="T69" s="269"/>
    </row>
    <row r="70" spans="5:20">
      <c r="E70" s="259"/>
      <c r="S70" s="269"/>
      <c r="T70" s="269"/>
    </row>
    <row r="71" spans="5:20">
      <c r="E71" s="259"/>
      <c r="S71" s="269"/>
      <c r="T71" s="269"/>
    </row>
    <row r="72" spans="5:20">
      <c r="E72" s="259"/>
      <c r="S72" s="269"/>
      <c r="T72" s="269"/>
    </row>
    <row r="73" spans="5:20">
      <c r="E73" s="259"/>
      <c r="S73" s="269"/>
      <c r="T73" s="269"/>
    </row>
    <row r="74" spans="5:20">
      <c r="E74" s="259"/>
      <c r="S74" s="269"/>
      <c r="T74" s="269"/>
    </row>
    <row r="75" spans="5:20">
      <c r="E75" s="259"/>
      <c r="S75" s="269"/>
      <c r="T75" s="269"/>
    </row>
    <row r="76" spans="5:20">
      <c r="E76" s="259"/>
      <c r="S76" s="269"/>
      <c r="T76" s="269"/>
    </row>
    <row r="77" spans="5:20">
      <c r="E77" s="259"/>
      <c r="S77" s="269"/>
      <c r="T77" s="269"/>
    </row>
    <row r="78" spans="5:20">
      <c r="E78" s="259"/>
      <c r="S78" s="269"/>
      <c r="T78" s="269"/>
    </row>
    <row r="79" spans="5:20">
      <c r="E79" s="259"/>
      <c r="S79" s="269"/>
      <c r="T79" s="269"/>
    </row>
    <row r="80" spans="5:20">
      <c r="E80" s="259"/>
      <c r="S80" s="269"/>
      <c r="T80" s="269"/>
    </row>
    <row r="81" spans="5:20">
      <c r="E81" s="259"/>
      <c r="S81" s="269"/>
      <c r="T81" s="269"/>
    </row>
    <row r="82" spans="5:20">
      <c r="E82" s="259"/>
      <c r="S82" s="269"/>
      <c r="T82" s="269"/>
    </row>
    <row r="83" spans="5:20">
      <c r="E83" s="259"/>
      <c r="S83" s="269"/>
      <c r="T83" s="269"/>
    </row>
    <row r="84" spans="5:20">
      <c r="E84" s="259"/>
      <c r="S84" s="269"/>
      <c r="T84" s="269"/>
    </row>
    <row r="85" spans="5:20">
      <c r="E85" s="259"/>
      <c r="S85" s="269"/>
      <c r="T85" s="269"/>
    </row>
    <row r="86" spans="5:20">
      <c r="E86" s="259"/>
      <c r="S86" s="269"/>
      <c r="T86" s="269"/>
    </row>
    <row r="87" spans="5:20">
      <c r="E87" s="259"/>
      <c r="S87" s="269"/>
      <c r="T87" s="269"/>
    </row>
    <row r="88" spans="5:20">
      <c r="E88" s="259"/>
      <c r="S88" s="269"/>
      <c r="T88" s="269"/>
    </row>
    <row r="89" spans="5:20">
      <c r="E89" s="259"/>
      <c r="S89" s="269"/>
      <c r="T89" s="269"/>
    </row>
    <row r="90" spans="5:20">
      <c r="E90" s="259"/>
      <c r="S90" s="269"/>
      <c r="T90" s="269"/>
    </row>
    <row r="91" spans="5:20">
      <c r="E91" s="259"/>
      <c r="S91" s="269"/>
      <c r="T91" s="269"/>
    </row>
    <row r="92" spans="5:20">
      <c r="E92" s="259"/>
      <c r="S92" s="269"/>
      <c r="T92" s="269"/>
    </row>
    <row r="93" spans="5:20">
      <c r="E93" s="259"/>
      <c r="S93" s="269"/>
      <c r="T93" s="269"/>
    </row>
    <row r="94" spans="5:20">
      <c r="E94" s="259"/>
      <c r="S94" s="269"/>
      <c r="T94" s="269"/>
    </row>
    <row r="95" spans="5:20">
      <c r="E95" s="259"/>
      <c r="S95" s="269"/>
      <c r="T95" s="269"/>
    </row>
    <row r="96" spans="5:20">
      <c r="E96" s="259"/>
    </row>
    <row r="97" spans="5:5">
      <c r="E97" s="259"/>
    </row>
    <row r="98" spans="5:5">
      <c r="E98" s="259"/>
    </row>
    <row r="99" spans="5:5">
      <c r="E99" s="259"/>
    </row>
    <row r="100" spans="5:5">
      <c r="E100" s="259"/>
    </row>
    <row r="101" spans="5:5">
      <c r="E101" s="259"/>
    </row>
    <row r="102" spans="5:5">
      <c r="E102" s="259"/>
    </row>
    <row r="103" spans="5:5">
      <c r="E103" s="259"/>
    </row>
    <row r="104" spans="5:5">
      <c r="E104" s="259"/>
    </row>
    <row r="105" spans="5:5">
      <c r="E105" s="259"/>
    </row>
    <row r="106" spans="5:5">
      <c r="E106" s="259"/>
    </row>
    <row r="107" spans="5:5">
      <c r="E107" s="259"/>
    </row>
    <row r="108" spans="5:5">
      <c r="E108" s="259"/>
    </row>
    <row r="109" spans="5:5">
      <c r="E109" s="259"/>
    </row>
    <row r="110" spans="5:5">
      <c r="E110" s="259"/>
    </row>
    <row r="111" spans="5:5">
      <c r="E111" s="259"/>
    </row>
    <row r="112" spans="5:5">
      <c r="E112" s="259"/>
    </row>
    <row r="113" spans="5:5">
      <c r="E113" s="259"/>
    </row>
    <row r="114" spans="5:5">
      <c r="E114" s="259"/>
    </row>
    <row r="115" spans="5:5">
      <c r="E115" s="259"/>
    </row>
    <row r="116" spans="5:5">
      <c r="E116" s="259"/>
    </row>
    <row r="117" spans="5:5">
      <c r="E117" s="259"/>
    </row>
    <row r="118" spans="5:5">
      <c r="E118" s="259"/>
    </row>
    <row r="119" spans="5:5">
      <c r="E119" s="259"/>
    </row>
    <row r="120" spans="5:5">
      <c r="E120" s="259"/>
    </row>
    <row r="121" spans="5:5">
      <c r="E121" s="259"/>
    </row>
    <row r="122" spans="5:5">
      <c r="E122" s="259"/>
    </row>
    <row r="123" spans="5:5">
      <c r="E123" s="259"/>
    </row>
    <row r="124" spans="5:5">
      <c r="E124" s="259"/>
    </row>
    <row r="125" spans="5:5">
      <c r="E125" s="259"/>
    </row>
    <row r="126" spans="5:5">
      <c r="E126" s="259"/>
    </row>
    <row r="127" spans="5:5">
      <c r="E127" s="259"/>
    </row>
    <row r="128" spans="5:5">
      <c r="E128" s="259"/>
    </row>
    <row r="129" spans="5:5">
      <c r="E129" s="259"/>
    </row>
    <row r="130" spans="5:5">
      <c r="E130" s="259"/>
    </row>
    <row r="131" spans="5:5">
      <c r="E131" s="259"/>
    </row>
    <row r="132" spans="5:5">
      <c r="E132" s="259"/>
    </row>
    <row r="133" spans="5:5">
      <c r="E133" s="259"/>
    </row>
    <row r="134" spans="5:5">
      <c r="E134" s="259"/>
    </row>
    <row r="135" spans="5:5">
      <c r="E135" s="259"/>
    </row>
  </sheetData>
  <mergeCells count="21">
    <mergeCell ref="A5:A7"/>
    <mergeCell ref="A12:A15"/>
    <mergeCell ref="A9:A11"/>
    <mergeCell ref="B10:B11"/>
    <mergeCell ref="B12:B15"/>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U48"/>
  <sheetViews>
    <sheetView topLeftCell="K10" workbookViewId="0">
      <selection activeCell="F7" sqref="F7"/>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8" bestFit="1" customWidth="1"/>
    <col min="9" max="9" width="15.28515625" customWidth="1"/>
    <col min="10" max="10" width="18.85546875" style="238" customWidth="1"/>
    <col min="12" max="12" width="13.7109375" style="238" bestFit="1" customWidth="1"/>
    <col min="14" max="14" width="13.7109375" style="238" bestFit="1" customWidth="1"/>
    <col min="15" max="15" width="15.28515625" customWidth="1"/>
    <col min="16" max="16" width="18.28515625" style="238" customWidth="1"/>
    <col min="17" max="20" width="14.140625" customWidth="1"/>
    <col min="21" max="21" width="17" customWidth="1"/>
  </cols>
  <sheetData>
    <row r="1" spans="1:21" ht="18.75">
      <c r="B1" s="290"/>
      <c r="C1" s="290"/>
      <c r="D1" s="290"/>
      <c r="E1" s="290"/>
      <c r="F1" s="290"/>
      <c r="G1" s="290" t="s">
        <v>489</v>
      </c>
      <c r="I1" s="290"/>
      <c r="J1" s="290"/>
      <c r="K1" s="290"/>
      <c r="L1" s="290"/>
      <c r="M1" s="290"/>
      <c r="N1" s="290"/>
      <c r="O1" s="290"/>
      <c r="P1" s="290"/>
      <c r="Q1" s="290"/>
      <c r="R1" s="290"/>
      <c r="S1" s="290"/>
      <c r="T1" s="290"/>
      <c r="U1" s="290"/>
    </row>
    <row r="2" spans="1:21" ht="18.75">
      <c r="A2" s="332" t="s">
        <v>1368</v>
      </c>
      <c r="B2" s="290"/>
      <c r="C2" s="290"/>
      <c r="D2" s="290"/>
      <c r="E2" s="290"/>
      <c r="F2" s="290"/>
      <c r="G2" s="290"/>
      <c r="I2" s="290"/>
      <c r="J2" s="290"/>
      <c r="K2" s="290"/>
      <c r="L2" s="290"/>
      <c r="M2" s="290"/>
      <c r="N2" s="290"/>
      <c r="O2" s="290"/>
      <c r="P2" s="290"/>
      <c r="Q2" s="290"/>
      <c r="R2" s="290"/>
      <c r="S2" s="290"/>
      <c r="T2" s="290"/>
      <c r="U2" s="290"/>
    </row>
    <row r="3" spans="1:21">
      <c r="A3" s="678" t="s">
        <v>1370</v>
      </c>
      <c r="B3" s="678"/>
      <c r="C3" s="678"/>
      <c r="D3" s="678"/>
      <c r="E3" s="678"/>
      <c r="F3" s="678"/>
      <c r="G3" s="678"/>
      <c r="H3" s="678"/>
      <c r="I3" s="678"/>
      <c r="J3" s="678"/>
      <c r="K3" s="678"/>
      <c r="L3" s="678"/>
      <c r="M3" s="678"/>
      <c r="N3" s="678"/>
      <c r="O3" s="678"/>
      <c r="P3" s="678"/>
      <c r="Q3" s="678"/>
      <c r="R3" s="678"/>
      <c r="S3" s="678"/>
      <c r="T3" s="678"/>
      <c r="U3" s="678"/>
    </row>
    <row r="4" spans="1:21" ht="15" customHeight="1">
      <c r="A4" s="677" t="s">
        <v>98</v>
      </c>
      <c r="B4" s="638" t="s">
        <v>113</v>
      </c>
      <c r="C4" s="647" t="s">
        <v>87</v>
      </c>
      <c r="D4" s="647" t="s">
        <v>88</v>
      </c>
      <c r="E4" s="653" t="s">
        <v>401</v>
      </c>
      <c r="F4" s="647" t="s">
        <v>89</v>
      </c>
      <c r="G4" s="677" t="s">
        <v>101</v>
      </c>
      <c r="H4" s="677"/>
      <c r="I4" s="677"/>
      <c r="J4" s="677"/>
      <c r="K4" s="677"/>
      <c r="L4" s="677"/>
      <c r="M4" s="677"/>
      <c r="N4" s="677"/>
      <c r="O4" s="676" t="s">
        <v>102</v>
      </c>
      <c r="P4" s="676"/>
      <c r="Q4" s="638" t="s">
        <v>103</v>
      </c>
      <c r="R4" s="638" t="s">
        <v>104</v>
      </c>
      <c r="S4" s="638" t="s">
        <v>111</v>
      </c>
      <c r="T4" s="638" t="s">
        <v>110</v>
      </c>
      <c r="U4" s="650" t="s">
        <v>90</v>
      </c>
    </row>
    <row r="5" spans="1:21">
      <c r="A5" s="677"/>
      <c r="B5" s="636"/>
      <c r="C5" s="648"/>
      <c r="D5" s="648"/>
      <c r="E5" s="654"/>
      <c r="F5" s="648"/>
      <c r="G5" s="677" t="s">
        <v>105</v>
      </c>
      <c r="H5" s="677"/>
      <c r="I5" s="677" t="s">
        <v>106</v>
      </c>
      <c r="J5" s="677"/>
      <c r="K5" s="677" t="s">
        <v>107</v>
      </c>
      <c r="L5" s="677"/>
      <c r="M5" s="677" t="s">
        <v>108</v>
      </c>
      <c r="N5" s="677"/>
      <c r="O5" s="676"/>
      <c r="P5" s="676"/>
      <c r="Q5" s="636"/>
      <c r="R5" s="636"/>
      <c r="S5" s="636"/>
      <c r="T5" s="636"/>
      <c r="U5" s="651"/>
    </row>
    <row r="6" spans="1:21" ht="25.5">
      <c r="A6" s="677"/>
      <c r="B6" s="637"/>
      <c r="C6" s="649"/>
      <c r="D6" s="649"/>
      <c r="E6" s="655"/>
      <c r="F6" s="649"/>
      <c r="G6" s="249" t="s">
        <v>109</v>
      </c>
      <c r="H6" s="236" t="s">
        <v>12</v>
      </c>
      <c r="I6" s="249" t="s">
        <v>109</v>
      </c>
      <c r="J6" s="236" t="s">
        <v>12</v>
      </c>
      <c r="K6" s="249" t="s">
        <v>109</v>
      </c>
      <c r="L6" s="236" t="s">
        <v>12</v>
      </c>
      <c r="M6" s="249" t="s">
        <v>109</v>
      </c>
      <c r="N6" s="236" t="s">
        <v>12</v>
      </c>
      <c r="O6" s="249" t="s">
        <v>109</v>
      </c>
      <c r="P6" s="236" t="s">
        <v>12</v>
      </c>
      <c r="Q6" s="637"/>
      <c r="R6" s="637"/>
      <c r="S6" s="637"/>
      <c r="T6" s="637"/>
      <c r="U6" s="652"/>
    </row>
    <row r="7" spans="1:21" ht="173.25">
      <c r="A7" s="663" t="s">
        <v>1410</v>
      </c>
      <c r="B7" s="663" t="s">
        <v>1411</v>
      </c>
      <c r="C7" s="462" t="s">
        <v>1774</v>
      </c>
      <c r="D7" s="462" t="s">
        <v>1775</v>
      </c>
      <c r="E7" s="402" t="s">
        <v>1785</v>
      </c>
      <c r="F7" s="256" t="s">
        <v>1782</v>
      </c>
      <c r="G7" s="257">
        <v>0.25</v>
      </c>
      <c r="H7" s="234"/>
      <c r="I7" s="257">
        <v>0.25</v>
      </c>
      <c r="J7" s="234"/>
      <c r="K7" s="257">
        <v>0.25</v>
      </c>
      <c r="L7" s="234"/>
      <c r="M7" s="257">
        <v>0.25</v>
      </c>
      <c r="N7" s="234"/>
      <c r="O7" s="257">
        <f>SUM(G7,I7,K7,M7)</f>
        <v>1</v>
      </c>
      <c r="P7" s="234"/>
      <c r="Q7" s="256" t="s">
        <v>1790</v>
      </c>
      <c r="R7" s="256" t="s">
        <v>1791</v>
      </c>
      <c r="S7" s="256" t="s">
        <v>1792</v>
      </c>
      <c r="T7" s="256" t="s">
        <v>1793</v>
      </c>
      <c r="U7" s="256" t="s">
        <v>1794</v>
      </c>
    </row>
    <row r="8" spans="1:21" ht="189">
      <c r="A8" s="664"/>
      <c r="B8" s="664"/>
      <c r="C8" s="667" t="s">
        <v>1776</v>
      </c>
      <c r="D8" s="667" t="s">
        <v>1777</v>
      </c>
      <c r="E8" s="402" t="s">
        <v>1786</v>
      </c>
      <c r="F8" s="256" t="s">
        <v>1783</v>
      </c>
      <c r="G8" s="257"/>
      <c r="H8" s="234"/>
      <c r="I8" s="257"/>
      <c r="J8" s="234"/>
      <c r="K8" s="257"/>
      <c r="L8" s="234"/>
      <c r="M8" s="257">
        <v>1</v>
      </c>
      <c r="N8" s="234"/>
      <c r="O8" s="257">
        <f t="shared" ref="O8:O12" si="0">SUM(G8,I8,K8,M8)</f>
        <v>1</v>
      </c>
      <c r="P8" s="234"/>
      <c r="Q8" s="256" t="s">
        <v>1795</v>
      </c>
      <c r="R8" s="256" t="s">
        <v>1796</v>
      </c>
      <c r="S8" s="256" t="s">
        <v>1797</v>
      </c>
      <c r="T8" s="256" t="s">
        <v>1798</v>
      </c>
      <c r="U8" s="256" t="s">
        <v>1799</v>
      </c>
    </row>
    <row r="9" spans="1:21" s="403" customFormat="1" ht="89.25">
      <c r="A9" s="664"/>
      <c r="B9" s="664"/>
      <c r="C9" s="668"/>
      <c r="D9" s="668"/>
      <c r="E9" s="508" t="s">
        <v>1787</v>
      </c>
      <c r="F9" s="542" t="s">
        <v>1562</v>
      </c>
      <c r="G9" s="257"/>
      <c r="H9" s="234"/>
      <c r="I9" s="257"/>
      <c r="J9" s="234"/>
      <c r="K9" s="257"/>
      <c r="L9" s="234"/>
      <c r="M9" s="257"/>
      <c r="N9" s="234"/>
      <c r="O9" s="257"/>
      <c r="P9" s="234"/>
      <c r="Q9" s="454" t="s">
        <v>1558</v>
      </c>
      <c r="R9" s="454" t="s">
        <v>1559</v>
      </c>
      <c r="S9" s="454" t="s">
        <v>1560</v>
      </c>
      <c r="T9" s="454" t="s">
        <v>1561</v>
      </c>
      <c r="U9" s="455" t="s">
        <v>1561</v>
      </c>
    </row>
    <row r="10" spans="1:21" ht="189">
      <c r="A10" s="664"/>
      <c r="B10" s="664"/>
      <c r="C10" s="528" t="s">
        <v>1778</v>
      </c>
      <c r="D10" s="462" t="s">
        <v>1779</v>
      </c>
      <c r="E10" s="402" t="s">
        <v>1788</v>
      </c>
      <c r="F10" s="256" t="s">
        <v>1784</v>
      </c>
      <c r="G10" s="257"/>
      <c r="H10" s="234"/>
      <c r="I10" s="257">
        <v>1</v>
      </c>
      <c r="J10" s="234">
        <f>I10*P10</f>
        <v>11783.333333333334</v>
      </c>
      <c r="K10" s="257"/>
      <c r="L10" s="234"/>
      <c r="M10" s="257"/>
      <c r="N10" s="234">
        <f>M10*P10</f>
        <v>0</v>
      </c>
      <c r="O10" s="257">
        <f t="shared" si="0"/>
        <v>1</v>
      </c>
      <c r="P10" s="234">
        <f>'1. TALLERES SEMINARIOS'!D142</f>
        <v>11783.333333333334</v>
      </c>
      <c r="Q10" s="256" t="s">
        <v>1800</v>
      </c>
      <c r="R10" s="256" t="s">
        <v>1801</v>
      </c>
      <c r="S10" s="256" t="s">
        <v>1802</v>
      </c>
      <c r="T10" s="256" t="s">
        <v>1552</v>
      </c>
      <c r="U10" s="256" t="s">
        <v>1803</v>
      </c>
    </row>
    <row r="11" spans="1:21" s="403" customFormat="1" ht="110.25">
      <c r="A11" s="664"/>
      <c r="B11" s="664"/>
      <c r="C11" s="528"/>
      <c r="D11" s="462"/>
      <c r="E11" s="527" t="s">
        <v>1836</v>
      </c>
      <c r="F11" s="256" t="s">
        <v>1663</v>
      </c>
      <c r="G11" s="257">
        <v>0.5</v>
      </c>
      <c r="H11" s="388">
        <f>G11*P11</f>
        <v>0</v>
      </c>
      <c r="I11" s="257">
        <v>0.25</v>
      </c>
      <c r="J11" s="388">
        <f>I11*P11</f>
        <v>0</v>
      </c>
      <c r="K11" s="257">
        <v>0.25</v>
      </c>
      <c r="L11" s="234">
        <f>K11*P11</f>
        <v>0</v>
      </c>
      <c r="M11" s="257">
        <v>0</v>
      </c>
      <c r="N11" s="234">
        <f>M11*P11</f>
        <v>0</v>
      </c>
      <c r="O11" s="257">
        <f>+G11+I11+K11+M11</f>
        <v>1</v>
      </c>
      <c r="P11" s="234"/>
      <c r="Q11" s="256" t="s">
        <v>1664</v>
      </c>
      <c r="R11" s="256" t="s">
        <v>1665</v>
      </c>
      <c r="S11" s="256" t="s">
        <v>1666</v>
      </c>
      <c r="T11" s="502" t="s">
        <v>1662</v>
      </c>
      <c r="U11" s="495" t="s">
        <v>1623</v>
      </c>
    </row>
    <row r="12" spans="1:21" ht="157.5">
      <c r="A12" s="664"/>
      <c r="B12" s="664"/>
      <c r="C12" s="528" t="s">
        <v>1780</v>
      </c>
      <c r="D12" s="462" t="s">
        <v>1781</v>
      </c>
      <c r="E12" s="402" t="s">
        <v>1789</v>
      </c>
      <c r="F12" s="256" t="s">
        <v>1808</v>
      </c>
      <c r="G12" s="257"/>
      <c r="H12" s="234"/>
      <c r="I12" s="257">
        <v>1</v>
      </c>
      <c r="J12" s="234">
        <f>I12*P12</f>
        <v>9988.4166666666661</v>
      </c>
      <c r="K12" s="257"/>
      <c r="L12" s="234"/>
      <c r="M12" s="257"/>
      <c r="N12" s="234"/>
      <c r="O12" s="257">
        <f t="shared" si="0"/>
        <v>1</v>
      </c>
      <c r="P12" s="234">
        <f>'1. TALLERES SEMINARIOS'!D162</f>
        <v>9988.4166666666661</v>
      </c>
      <c r="Q12" s="256" t="s">
        <v>1804</v>
      </c>
      <c r="R12" s="256" t="s">
        <v>1805</v>
      </c>
      <c r="S12" s="256" t="s">
        <v>1802</v>
      </c>
      <c r="T12" s="256" t="s">
        <v>1806</v>
      </c>
      <c r="U12" s="256" t="s">
        <v>1807</v>
      </c>
    </row>
    <row r="13" spans="1:21" ht="15.75">
      <c r="A13" s="298"/>
      <c r="B13" s="299"/>
      <c r="C13" s="298" t="s">
        <v>1412</v>
      </c>
      <c r="D13" s="299"/>
      <c r="E13" s="299"/>
      <c r="F13" s="300"/>
      <c r="G13" s="270"/>
      <c r="H13" s="279"/>
      <c r="I13" s="270"/>
      <c r="J13" s="279"/>
      <c r="K13" s="270"/>
      <c r="L13" s="279"/>
      <c r="M13" s="270"/>
      <c r="N13" s="279"/>
      <c r="O13" s="279"/>
      <c r="P13" s="279">
        <f>SUM(P7:P12)</f>
        <v>21771.75</v>
      </c>
      <c r="Q13" s="271"/>
      <c r="R13" s="271"/>
      <c r="S13" s="271"/>
      <c r="T13" s="271"/>
      <c r="U13" s="271"/>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ht="15.6" customHeight="1">
      <c r="H48"/>
      <c r="J48"/>
      <c r="L48"/>
      <c r="N48"/>
      <c r="P48"/>
    </row>
  </sheetData>
  <mergeCells count="22">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2"/>
    <mergeCell ref="G5:H5"/>
    <mergeCell ref="B7:B12"/>
    <mergeCell ref="G4:N4"/>
    <mergeCell ref="O4:P5"/>
    <mergeCell ref="D8:D9"/>
    <mergeCell ref="C8:C9"/>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AA42"/>
  <sheetViews>
    <sheetView topLeftCell="G21" zoomScale="80" zoomScaleNormal="80" workbookViewId="0">
      <selection activeCell="E11" sqref="E11"/>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8" bestFit="1" customWidth="1"/>
    <col min="9" max="9" width="15.28515625" customWidth="1"/>
    <col min="10" max="10" width="18.85546875" style="238" customWidth="1"/>
    <col min="12" max="12" width="12.140625" style="238" bestFit="1" customWidth="1"/>
    <col min="14" max="14" width="12.140625" style="238" bestFit="1" customWidth="1"/>
    <col min="15" max="15" width="15.28515625" customWidth="1"/>
    <col min="16" max="16" width="18.28515625" style="238" customWidth="1"/>
    <col min="17" max="20" width="14.140625" customWidth="1"/>
    <col min="21" max="21" width="17" customWidth="1"/>
  </cols>
  <sheetData>
    <row r="1" spans="1:27" ht="18.75">
      <c r="G1" s="290" t="s">
        <v>1413</v>
      </c>
      <c r="I1" s="290"/>
      <c r="J1" s="290"/>
      <c r="K1" s="290"/>
      <c r="L1" s="290"/>
      <c r="M1" s="290"/>
      <c r="N1" s="290"/>
      <c r="O1" s="290"/>
      <c r="P1" s="290"/>
      <c r="Q1" s="290"/>
      <c r="R1" s="290"/>
      <c r="S1" s="290"/>
      <c r="T1" s="290"/>
      <c r="U1" s="290"/>
      <c r="V1" s="290"/>
      <c r="W1" s="290"/>
      <c r="X1" s="290"/>
      <c r="Y1" s="290"/>
      <c r="Z1" s="290"/>
      <c r="AA1" s="290"/>
    </row>
    <row r="2" spans="1:27" ht="18.75">
      <c r="A2" s="329" t="s">
        <v>1368</v>
      </c>
      <c r="G2" s="290"/>
      <c r="I2" s="290"/>
      <c r="J2" s="290"/>
      <c r="K2" s="290"/>
      <c r="L2" s="290"/>
      <c r="M2" s="290"/>
      <c r="N2" s="290"/>
      <c r="O2" s="290"/>
      <c r="P2" s="290"/>
      <c r="Q2" s="290"/>
      <c r="R2" s="290"/>
      <c r="S2" s="290"/>
      <c r="T2" s="290"/>
      <c r="U2" s="290"/>
      <c r="V2" s="290"/>
      <c r="W2" s="290"/>
      <c r="X2" s="290"/>
      <c r="Y2" s="290"/>
      <c r="Z2" s="290"/>
      <c r="AA2" s="290"/>
    </row>
    <row r="3" spans="1:27" ht="18.75">
      <c r="A3" s="330" t="s">
        <v>1421</v>
      </c>
      <c r="G3" s="290"/>
      <c r="I3" s="290"/>
      <c r="J3" s="290"/>
      <c r="K3" s="290"/>
      <c r="L3" s="290"/>
      <c r="M3" s="290"/>
      <c r="N3" s="290"/>
      <c r="O3" s="290"/>
      <c r="P3" s="290"/>
      <c r="Q3" s="290"/>
      <c r="R3" s="290"/>
      <c r="S3" s="290"/>
      <c r="T3" s="290"/>
      <c r="U3" s="290"/>
      <c r="V3" s="290"/>
      <c r="W3" s="290"/>
      <c r="X3" s="290"/>
      <c r="Y3" s="290"/>
      <c r="Z3" s="290"/>
      <c r="AA3" s="290"/>
    </row>
    <row r="4" spans="1:27" ht="18.75">
      <c r="A4" s="330" t="s">
        <v>1420</v>
      </c>
      <c r="G4" s="290"/>
      <c r="I4" s="290"/>
      <c r="J4" s="290"/>
      <c r="K4" s="290"/>
      <c r="L4" s="290"/>
      <c r="M4" s="290"/>
      <c r="N4" s="290"/>
      <c r="O4" s="290"/>
      <c r="P4" s="290"/>
      <c r="Q4" s="290"/>
      <c r="R4" s="290"/>
      <c r="S4" s="290"/>
      <c r="T4" s="290"/>
      <c r="U4" s="290"/>
      <c r="V4" s="290"/>
      <c r="W4" s="290"/>
      <c r="X4" s="290"/>
      <c r="Y4" s="290"/>
      <c r="Z4" s="290"/>
      <c r="AA4" s="290"/>
    </row>
    <row r="5" spans="1:27">
      <c r="A5" s="294" t="s">
        <v>1423</v>
      </c>
      <c r="B5" s="276"/>
      <c r="C5" s="276"/>
      <c r="D5" s="276"/>
      <c r="E5" s="276"/>
      <c r="F5" s="276"/>
      <c r="G5" s="276"/>
      <c r="H5" s="276"/>
      <c r="I5" s="276"/>
      <c r="J5" s="276"/>
      <c r="K5" s="276"/>
      <c r="L5" s="276"/>
      <c r="M5" s="276"/>
      <c r="N5" s="276"/>
      <c r="O5" s="276"/>
      <c r="P5" s="276"/>
      <c r="Q5" s="276"/>
      <c r="R5" s="276"/>
      <c r="S5" s="276"/>
      <c r="T5" s="276"/>
      <c r="U5" s="276"/>
    </row>
    <row r="6" spans="1:27" ht="15" customHeight="1">
      <c r="A6" s="677" t="s">
        <v>98</v>
      </c>
      <c r="B6" s="638" t="s">
        <v>113</v>
      </c>
      <c r="C6" s="647" t="s">
        <v>87</v>
      </c>
      <c r="D6" s="647" t="s">
        <v>88</v>
      </c>
      <c r="E6" s="653" t="s">
        <v>401</v>
      </c>
      <c r="F6" s="647" t="s">
        <v>89</v>
      </c>
      <c r="G6" s="677" t="s">
        <v>101</v>
      </c>
      <c r="H6" s="677"/>
      <c r="I6" s="677"/>
      <c r="J6" s="677"/>
      <c r="K6" s="677"/>
      <c r="L6" s="677"/>
      <c r="M6" s="677"/>
      <c r="N6" s="677"/>
      <c r="O6" s="676" t="s">
        <v>102</v>
      </c>
      <c r="P6" s="676"/>
      <c r="Q6" s="638" t="s">
        <v>103</v>
      </c>
      <c r="R6" s="638" t="s">
        <v>104</v>
      </c>
      <c r="S6" s="638" t="s">
        <v>111</v>
      </c>
      <c r="T6" s="638" t="s">
        <v>110</v>
      </c>
      <c r="U6" s="650" t="s">
        <v>90</v>
      </c>
    </row>
    <row r="7" spans="1:27">
      <c r="A7" s="677"/>
      <c r="B7" s="636"/>
      <c r="C7" s="648"/>
      <c r="D7" s="648"/>
      <c r="E7" s="654"/>
      <c r="F7" s="648"/>
      <c r="G7" s="677" t="s">
        <v>105</v>
      </c>
      <c r="H7" s="677"/>
      <c r="I7" s="677" t="s">
        <v>106</v>
      </c>
      <c r="J7" s="677"/>
      <c r="K7" s="677" t="s">
        <v>107</v>
      </c>
      <c r="L7" s="677"/>
      <c r="M7" s="677" t="s">
        <v>108</v>
      </c>
      <c r="N7" s="677"/>
      <c r="O7" s="676"/>
      <c r="P7" s="676"/>
      <c r="Q7" s="636"/>
      <c r="R7" s="636"/>
      <c r="S7" s="636"/>
      <c r="T7" s="636"/>
      <c r="U7" s="651"/>
    </row>
    <row r="8" spans="1:27" ht="25.5">
      <c r="A8" s="677"/>
      <c r="B8" s="637"/>
      <c r="C8" s="649"/>
      <c r="D8" s="649"/>
      <c r="E8" s="655"/>
      <c r="F8" s="649"/>
      <c r="G8" s="249" t="s">
        <v>109</v>
      </c>
      <c r="H8" s="236" t="s">
        <v>12</v>
      </c>
      <c r="I8" s="249" t="s">
        <v>109</v>
      </c>
      <c r="J8" s="236" t="s">
        <v>12</v>
      </c>
      <c r="K8" s="249" t="s">
        <v>109</v>
      </c>
      <c r="L8" s="236" t="s">
        <v>12</v>
      </c>
      <c r="M8" s="249" t="s">
        <v>109</v>
      </c>
      <c r="N8" s="236" t="s">
        <v>12</v>
      </c>
      <c r="O8" s="249" t="s">
        <v>109</v>
      </c>
      <c r="P8" s="236" t="s">
        <v>12</v>
      </c>
      <c r="Q8" s="637"/>
      <c r="R8" s="637"/>
      <c r="S8" s="637"/>
      <c r="T8" s="637"/>
      <c r="U8" s="652"/>
    </row>
    <row r="9" spans="1:27" ht="204.75">
      <c r="A9" s="663" t="s">
        <v>1414</v>
      </c>
      <c r="B9" s="523" t="s">
        <v>1415</v>
      </c>
      <c r="C9" s="529" t="s">
        <v>1839</v>
      </c>
      <c r="D9" s="529" t="s">
        <v>1809</v>
      </c>
      <c r="E9" s="256" t="s">
        <v>1657</v>
      </c>
      <c r="F9" s="494" t="s">
        <v>1618</v>
      </c>
      <c r="G9" s="257">
        <v>0.25</v>
      </c>
      <c r="H9" s="388">
        <f>G9*P9</f>
        <v>0</v>
      </c>
      <c r="I9" s="257">
        <v>0.25</v>
      </c>
      <c r="J9" s="388">
        <f>I9*P9</f>
        <v>0</v>
      </c>
      <c r="K9" s="257">
        <v>0.25</v>
      </c>
      <c r="L9" s="234">
        <f>K9*P9</f>
        <v>0</v>
      </c>
      <c r="M9" s="257">
        <v>0.25</v>
      </c>
      <c r="N9" s="234">
        <f>M9*P9</f>
        <v>0</v>
      </c>
      <c r="O9" s="257">
        <f t="shared" ref="O9:O19" si="0">+G9+I9+K9+M9</f>
        <v>1</v>
      </c>
      <c r="P9" s="388"/>
      <c r="Q9" s="256" t="s">
        <v>1619</v>
      </c>
      <c r="R9" s="256" t="s">
        <v>1620</v>
      </c>
      <c r="S9" s="502" t="s">
        <v>1621</v>
      </c>
      <c r="T9" s="503" t="s">
        <v>1622</v>
      </c>
      <c r="U9" s="495" t="s">
        <v>1623</v>
      </c>
    </row>
    <row r="10" spans="1:27" s="403" customFormat="1" ht="171">
      <c r="A10" s="664"/>
      <c r="B10" s="523"/>
      <c r="C10" s="539" t="s">
        <v>1840</v>
      </c>
      <c r="D10" s="539" t="s">
        <v>1818</v>
      </c>
      <c r="E10" s="256" t="s">
        <v>1635</v>
      </c>
      <c r="F10" s="494" t="s">
        <v>1819</v>
      </c>
      <c r="G10" s="257">
        <v>0.25</v>
      </c>
      <c r="H10" s="388"/>
      <c r="I10" s="257">
        <v>0.25</v>
      </c>
      <c r="J10" s="388"/>
      <c r="K10" s="257">
        <v>0.25</v>
      </c>
      <c r="L10" s="234"/>
      <c r="M10" s="257">
        <v>0.25</v>
      </c>
      <c r="N10" s="234"/>
      <c r="O10" s="257">
        <f t="shared" si="0"/>
        <v>1</v>
      </c>
      <c r="P10" s="388"/>
      <c r="Q10" s="256" t="s">
        <v>1820</v>
      </c>
      <c r="R10" s="256" t="s">
        <v>1821</v>
      </c>
      <c r="S10" s="502" t="s">
        <v>1822</v>
      </c>
      <c r="T10" s="503" t="s">
        <v>1622</v>
      </c>
      <c r="U10" s="495" t="s">
        <v>1823</v>
      </c>
    </row>
    <row r="11" spans="1:27" ht="142.5" customHeight="1">
      <c r="A11" s="664"/>
      <c r="B11" s="523" t="s">
        <v>1417</v>
      </c>
      <c r="C11" s="684" t="s">
        <v>1841</v>
      </c>
      <c r="D11" s="682" t="s">
        <v>1810</v>
      </c>
      <c r="E11" s="256" t="s">
        <v>1848</v>
      </c>
      <c r="F11" s="494" t="s">
        <v>1636</v>
      </c>
      <c r="G11" s="504">
        <v>0.5</v>
      </c>
      <c r="H11" s="388">
        <f>G11*P11</f>
        <v>0</v>
      </c>
      <c r="I11" s="504">
        <v>0</v>
      </c>
      <c r="J11" s="388">
        <f>I11*P11</f>
        <v>0</v>
      </c>
      <c r="K11" s="504">
        <v>0.5</v>
      </c>
      <c r="L11" s="234">
        <f>K11*P11</f>
        <v>0</v>
      </c>
      <c r="M11" s="504">
        <v>0</v>
      </c>
      <c r="N11" s="234">
        <f>M11*P11</f>
        <v>0</v>
      </c>
      <c r="O11" s="257">
        <f t="shared" si="0"/>
        <v>1</v>
      </c>
      <c r="P11" s="277"/>
      <c r="Q11" s="502" t="s">
        <v>1640</v>
      </c>
      <c r="R11" s="502" t="s">
        <v>1637</v>
      </c>
      <c r="S11" s="502" t="s">
        <v>1638</v>
      </c>
      <c r="T11" s="503" t="s">
        <v>1639</v>
      </c>
      <c r="U11" s="495" t="s">
        <v>1623</v>
      </c>
    </row>
    <row r="12" spans="1:27" s="403" customFormat="1" ht="114.75">
      <c r="A12" s="664"/>
      <c r="B12" s="523"/>
      <c r="C12" s="685"/>
      <c r="D12" s="683"/>
      <c r="E12" s="256" t="s">
        <v>1648</v>
      </c>
      <c r="F12" s="494" t="s">
        <v>1658</v>
      </c>
      <c r="G12" s="506">
        <v>0.5</v>
      </c>
      <c r="H12" s="536">
        <f>G12*P12</f>
        <v>0</v>
      </c>
      <c r="I12" s="506">
        <v>0.25</v>
      </c>
      <c r="J12" s="536">
        <f>I12*P12</f>
        <v>0</v>
      </c>
      <c r="K12" s="506">
        <v>0.25</v>
      </c>
      <c r="L12" s="234">
        <f>K12*P12</f>
        <v>0</v>
      </c>
      <c r="M12" s="535">
        <v>0</v>
      </c>
      <c r="N12" s="234">
        <f>M12*P12</f>
        <v>0</v>
      </c>
      <c r="O12" s="257">
        <f t="shared" si="0"/>
        <v>1</v>
      </c>
      <c r="P12" s="238"/>
      <c r="Q12" s="502" t="s">
        <v>1659</v>
      </c>
      <c r="R12" s="502" t="s">
        <v>1660</v>
      </c>
      <c r="S12" s="502" t="s">
        <v>1661</v>
      </c>
      <c r="T12" s="502" t="s">
        <v>1662</v>
      </c>
      <c r="U12" s="495" t="s">
        <v>1623</v>
      </c>
    </row>
    <row r="13" spans="1:27" s="403" customFormat="1" ht="89.25">
      <c r="A13" s="664"/>
      <c r="B13" s="523"/>
      <c r="C13" s="539" t="s">
        <v>1842</v>
      </c>
      <c r="D13" s="540" t="s">
        <v>1824</v>
      </c>
      <c r="E13" s="256" t="s">
        <v>1617</v>
      </c>
      <c r="F13" s="494" t="s">
        <v>1825</v>
      </c>
      <c r="G13" s="405"/>
      <c r="H13" s="388"/>
      <c r="I13" s="405">
        <v>1</v>
      </c>
      <c r="J13" s="388"/>
      <c r="K13" s="405"/>
      <c r="L13" s="234"/>
      <c r="M13" s="507"/>
      <c r="N13" s="234"/>
      <c r="O13" s="257">
        <f t="shared" si="0"/>
        <v>1</v>
      </c>
      <c r="P13" s="534"/>
      <c r="Q13" s="502" t="s">
        <v>1826</v>
      </c>
      <c r="R13" s="502" t="s">
        <v>1827</v>
      </c>
      <c r="S13" s="502" t="s">
        <v>1829</v>
      </c>
      <c r="T13" s="502" t="s">
        <v>1828</v>
      </c>
      <c r="U13" s="495" t="s">
        <v>1830</v>
      </c>
    </row>
    <row r="14" spans="1:27" ht="110.25">
      <c r="A14" s="664"/>
      <c r="B14" s="663" t="s">
        <v>1418</v>
      </c>
      <c r="C14" s="539" t="s">
        <v>1843</v>
      </c>
      <c r="D14" s="541" t="s">
        <v>1811</v>
      </c>
      <c r="E14" s="256" t="s">
        <v>1849</v>
      </c>
      <c r="F14" s="260" t="s">
        <v>1641</v>
      </c>
      <c r="G14" s="257"/>
      <c r="H14" s="388">
        <f>G14*P14</f>
        <v>0</v>
      </c>
      <c r="I14" s="257">
        <v>1</v>
      </c>
      <c r="J14" s="388">
        <f>I14*P14</f>
        <v>0</v>
      </c>
      <c r="K14" s="257"/>
      <c r="L14" s="234">
        <f t="shared" ref="L14:L19" si="1">K14*P14</f>
        <v>0</v>
      </c>
      <c r="M14" s="256"/>
      <c r="N14" s="234">
        <f>M14*P14</f>
        <v>0</v>
      </c>
      <c r="O14" s="257">
        <f t="shared" si="0"/>
        <v>1</v>
      </c>
      <c r="P14" s="388"/>
      <c r="Q14" s="502" t="s">
        <v>1642</v>
      </c>
      <c r="R14" s="502" t="s">
        <v>1643</v>
      </c>
      <c r="S14" s="502" t="s">
        <v>1644</v>
      </c>
      <c r="T14" s="502" t="s">
        <v>1645</v>
      </c>
      <c r="U14" s="495" t="s">
        <v>1646</v>
      </c>
    </row>
    <row r="15" spans="1:27" ht="102">
      <c r="A15" s="664"/>
      <c r="B15" s="664"/>
      <c r="C15" s="539" t="s">
        <v>1844</v>
      </c>
      <c r="D15" s="540" t="s">
        <v>1812</v>
      </c>
      <c r="E15" s="256" t="s">
        <v>1850</v>
      </c>
      <c r="F15" s="502" t="s">
        <v>1647</v>
      </c>
      <c r="G15" s="257">
        <v>0.25</v>
      </c>
      <c r="H15" s="388">
        <f>G15*P15</f>
        <v>0</v>
      </c>
      <c r="I15" s="257">
        <v>0.25</v>
      </c>
      <c r="J15" s="388">
        <f>I15*P15</f>
        <v>0</v>
      </c>
      <c r="K15" s="257">
        <v>0.25</v>
      </c>
      <c r="L15" s="234">
        <f t="shared" si="1"/>
        <v>0</v>
      </c>
      <c r="M15" s="257">
        <v>0.25</v>
      </c>
      <c r="N15" s="234">
        <f>M15*P15</f>
        <v>0</v>
      </c>
      <c r="O15" s="257">
        <f t="shared" si="0"/>
        <v>1</v>
      </c>
      <c r="P15" s="388"/>
      <c r="Q15" s="502" t="s">
        <v>1650</v>
      </c>
      <c r="R15" s="502" t="s">
        <v>1651</v>
      </c>
      <c r="S15" s="502" t="s">
        <v>1652</v>
      </c>
      <c r="T15" s="502" t="s">
        <v>1653</v>
      </c>
      <c r="U15" s="495" t="s">
        <v>1629</v>
      </c>
    </row>
    <row r="16" spans="1:27" ht="141.75">
      <c r="A16" s="664"/>
      <c r="B16" s="664"/>
      <c r="C16" s="684" t="s">
        <v>1845</v>
      </c>
      <c r="D16" s="682" t="s">
        <v>1814</v>
      </c>
      <c r="E16" s="256" t="s">
        <v>1851</v>
      </c>
      <c r="F16" s="260" t="s">
        <v>1649</v>
      </c>
      <c r="G16" s="257">
        <v>0.5</v>
      </c>
      <c r="H16" s="388">
        <f>G16*P16</f>
        <v>0</v>
      </c>
      <c r="I16" s="257"/>
      <c r="J16" s="388">
        <f>I16*P16</f>
        <v>0</v>
      </c>
      <c r="K16" s="257">
        <v>0.5</v>
      </c>
      <c r="L16" s="234">
        <f t="shared" si="1"/>
        <v>0</v>
      </c>
      <c r="M16" s="256"/>
      <c r="N16" s="234">
        <f>M16*P16</f>
        <v>0</v>
      </c>
      <c r="O16" s="257">
        <f t="shared" si="0"/>
        <v>1</v>
      </c>
      <c r="P16" s="388"/>
      <c r="Q16" s="505" t="s">
        <v>1655</v>
      </c>
      <c r="R16" s="537" t="s">
        <v>1654</v>
      </c>
      <c r="S16" s="537" t="s">
        <v>1656</v>
      </c>
      <c r="T16" s="538" t="s">
        <v>1653</v>
      </c>
      <c r="U16" s="537" t="s">
        <v>1629</v>
      </c>
    </row>
    <row r="17" spans="1:21" s="403" customFormat="1" ht="141.75">
      <c r="A17" s="664"/>
      <c r="B17" s="524"/>
      <c r="C17" s="685"/>
      <c r="D17" s="683"/>
      <c r="E17" s="256" t="s">
        <v>1852</v>
      </c>
      <c r="F17" s="260" t="s">
        <v>1831</v>
      </c>
      <c r="G17" s="257">
        <v>0.5</v>
      </c>
      <c r="H17" s="388"/>
      <c r="I17" s="257"/>
      <c r="J17" s="388"/>
      <c r="K17" s="257">
        <v>0.5</v>
      </c>
      <c r="L17" s="234">
        <f t="shared" si="1"/>
        <v>0</v>
      </c>
      <c r="M17" s="256"/>
      <c r="N17" s="234"/>
      <c r="O17" s="257">
        <f t="shared" si="0"/>
        <v>1</v>
      </c>
      <c r="P17" s="388"/>
      <c r="Q17" s="502" t="s">
        <v>1832</v>
      </c>
      <c r="R17" s="256" t="s">
        <v>1833</v>
      </c>
      <c r="S17" s="256" t="s">
        <v>1834</v>
      </c>
      <c r="T17" s="502" t="s">
        <v>1835</v>
      </c>
      <c r="U17" s="537" t="s">
        <v>1629</v>
      </c>
    </row>
    <row r="18" spans="1:21" ht="178.5">
      <c r="A18" s="664"/>
      <c r="B18" s="666" t="s">
        <v>1419</v>
      </c>
      <c r="C18" s="260" t="s">
        <v>1846</v>
      </c>
      <c r="D18" s="260" t="s">
        <v>1837</v>
      </c>
      <c r="E18" s="256" t="s">
        <v>1853</v>
      </c>
      <c r="F18" s="502" t="s">
        <v>1624</v>
      </c>
      <c r="G18" s="257"/>
      <c r="H18" s="388">
        <f>G18*P18</f>
        <v>0</v>
      </c>
      <c r="I18" s="257"/>
      <c r="J18" s="388">
        <f>I18*P18</f>
        <v>0</v>
      </c>
      <c r="K18" s="257">
        <v>1</v>
      </c>
      <c r="L18" s="234">
        <f t="shared" si="1"/>
        <v>0</v>
      </c>
      <c r="M18" s="256"/>
      <c r="N18" s="234">
        <f>M18*P18</f>
        <v>0</v>
      </c>
      <c r="O18" s="257">
        <f t="shared" si="0"/>
        <v>1</v>
      </c>
      <c r="P18" s="388"/>
      <c r="Q18" s="502" t="s">
        <v>1625</v>
      </c>
      <c r="R18" s="502" t="s">
        <v>1626</v>
      </c>
      <c r="S18" s="502" t="s">
        <v>1627</v>
      </c>
      <c r="T18" s="503" t="s">
        <v>1628</v>
      </c>
      <c r="U18" s="496" t="s">
        <v>1838</v>
      </c>
    </row>
    <row r="19" spans="1:21" ht="140.25">
      <c r="A19" s="664"/>
      <c r="B19" s="666"/>
      <c r="C19" s="539" t="s">
        <v>1847</v>
      </c>
      <c r="D19" s="540" t="s">
        <v>1813</v>
      </c>
      <c r="E19" s="256" t="s">
        <v>1854</v>
      </c>
      <c r="F19" s="502" t="s">
        <v>1630</v>
      </c>
      <c r="G19" s="257">
        <v>0.25</v>
      </c>
      <c r="H19" s="388">
        <f>G19*P19</f>
        <v>0</v>
      </c>
      <c r="I19" s="257">
        <v>0.25</v>
      </c>
      <c r="J19" s="388">
        <f>I19*P19</f>
        <v>0</v>
      </c>
      <c r="K19" s="257">
        <v>0.25</v>
      </c>
      <c r="L19" s="234">
        <f t="shared" si="1"/>
        <v>0</v>
      </c>
      <c r="M19" s="257">
        <v>0.25</v>
      </c>
      <c r="N19" s="234">
        <f>M19*P19</f>
        <v>0</v>
      </c>
      <c r="O19" s="257">
        <f t="shared" si="0"/>
        <v>1</v>
      </c>
      <c r="P19" s="388"/>
      <c r="Q19" s="502" t="s">
        <v>1631</v>
      </c>
      <c r="R19" s="502" t="s">
        <v>1632</v>
      </c>
      <c r="S19" s="502" t="s">
        <v>1633</v>
      </c>
      <c r="T19" s="503" t="s">
        <v>1634</v>
      </c>
      <c r="U19" s="495" t="s">
        <v>1623</v>
      </c>
    </row>
    <row r="20" spans="1:21" ht="15.75">
      <c r="A20" s="679" t="s">
        <v>490</v>
      </c>
      <c r="B20" s="680"/>
      <c r="C20" s="680"/>
      <c r="D20" s="680"/>
      <c r="E20" s="680"/>
      <c r="F20" s="680"/>
      <c r="G20" s="680"/>
      <c r="H20" s="680"/>
      <c r="I20" s="680"/>
      <c r="J20" s="680"/>
      <c r="K20" s="680"/>
      <c r="L20" s="680"/>
      <c r="M20" s="680"/>
      <c r="N20" s="680"/>
      <c r="O20" s="680"/>
      <c r="P20" s="680"/>
      <c r="Q20" s="680"/>
      <c r="R20" s="680"/>
      <c r="S20" s="680"/>
      <c r="T20" s="680"/>
      <c r="U20" s="681"/>
    </row>
    <row r="21" spans="1:21" ht="186.75" customHeight="1">
      <c r="A21" s="523" t="s">
        <v>1424</v>
      </c>
      <c r="B21" s="525" t="s">
        <v>1425</v>
      </c>
      <c r="C21" s="531" t="s">
        <v>1856</v>
      </c>
      <c r="D21" s="419" t="s">
        <v>1815</v>
      </c>
      <c r="E21" s="256" t="s">
        <v>1858</v>
      </c>
      <c r="F21" s="260" t="s">
        <v>1817</v>
      </c>
      <c r="G21" s="256"/>
      <c r="H21" s="234"/>
      <c r="I21" s="257">
        <v>0.5</v>
      </c>
      <c r="J21" s="234"/>
      <c r="K21" s="256"/>
      <c r="L21" s="234"/>
      <c r="M21" s="257">
        <v>0.5</v>
      </c>
      <c r="N21" s="234"/>
      <c r="O21" s="257">
        <f t="shared" ref="O21:O22" si="2">+G21+I21+K21+M21</f>
        <v>1</v>
      </c>
      <c r="P21" s="234"/>
      <c r="Q21" s="256" t="s">
        <v>1865</v>
      </c>
      <c r="R21" s="256" t="s">
        <v>1868</v>
      </c>
      <c r="S21" s="256" t="s">
        <v>1860</v>
      </c>
      <c r="T21" s="256" t="s">
        <v>1861</v>
      </c>
      <c r="U21" s="278" t="s">
        <v>1864</v>
      </c>
    </row>
    <row r="22" spans="1:21" ht="150.75" customHeight="1">
      <c r="A22" s="525" t="s">
        <v>1422</v>
      </c>
      <c r="B22" s="525" t="s">
        <v>1426</v>
      </c>
      <c r="C22" s="532" t="s">
        <v>1857</v>
      </c>
      <c r="D22" s="533" t="s">
        <v>1816</v>
      </c>
      <c r="E22" s="256" t="s">
        <v>1859</v>
      </c>
      <c r="F22" s="256" t="s">
        <v>1855</v>
      </c>
      <c r="G22" s="256"/>
      <c r="H22" s="234"/>
      <c r="I22" s="257">
        <v>0.5</v>
      </c>
      <c r="J22" s="234"/>
      <c r="K22" s="257"/>
      <c r="L22" s="234"/>
      <c r="M22" s="257">
        <v>0.5</v>
      </c>
      <c r="N22" s="234"/>
      <c r="O22" s="257">
        <f t="shared" si="2"/>
        <v>1</v>
      </c>
      <c r="P22" s="234"/>
      <c r="Q22" s="256" t="s">
        <v>1866</v>
      </c>
      <c r="R22" s="256" t="s">
        <v>1867</v>
      </c>
      <c r="S22" s="256" t="s">
        <v>1863</v>
      </c>
      <c r="T22" s="256" t="s">
        <v>1861</v>
      </c>
      <c r="U22" s="340" t="s">
        <v>1862</v>
      </c>
    </row>
    <row r="23" spans="1:21" ht="15.75">
      <c r="A23" s="298"/>
      <c r="B23" s="299"/>
      <c r="C23" s="299"/>
      <c r="D23" s="298" t="s">
        <v>1416</v>
      </c>
      <c r="E23" s="299"/>
      <c r="F23" s="300"/>
      <c r="G23" s="280"/>
      <c r="H23" s="281">
        <f>SUM(H9:H22)</f>
        <v>0</v>
      </c>
      <c r="I23" s="280"/>
      <c r="J23" s="281">
        <f>SUM(J9:J22)</f>
        <v>0</v>
      </c>
      <c r="K23" s="280"/>
      <c r="L23" s="281">
        <f>SUM(L9:L22)</f>
        <v>0</v>
      </c>
      <c r="M23" s="280"/>
      <c r="N23" s="281">
        <f>SUM(N9:N22)</f>
        <v>0</v>
      </c>
      <c r="O23" s="281"/>
      <c r="P23" s="281">
        <f>SUM(P9:P22)</f>
        <v>0</v>
      </c>
      <c r="Q23" s="271"/>
      <c r="R23" s="271"/>
      <c r="S23" s="271"/>
      <c r="T23" s="271"/>
      <c r="U23" s="271"/>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sheetData>
  <mergeCells count="25">
    <mergeCell ref="E6:E8"/>
    <mergeCell ref="B6:B8"/>
    <mergeCell ref="C6:C8"/>
    <mergeCell ref="D6:D8"/>
    <mergeCell ref="A9:A19"/>
    <mergeCell ref="D11:D12"/>
    <mergeCell ref="C11:C12"/>
    <mergeCell ref="C16:C17"/>
    <mergeCell ref="D16:D17"/>
    <mergeCell ref="F6:F8"/>
    <mergeCell ref="G6:N6"/>
    <mergeCell ref="B14:B16"/>
    <mergeCell ref="B18:B19"/>
    <mergeCell ref="A20:U20"/>
    <mergeCell ref="U6:U8"/>
    <mergeCell ref="G7:H7"/>
    <mergeCell ref="I7:J7"/>
    <mergeCell ref="Q6:Q8"/>
    <mergeCell ref="O6:P7"/>
    <mergeCell ref="R6:R8"/>
    <mergeCell ref="S6:S8"/>
    <mergeCell ref="T6:T8"/>
    <mergeCell ref="K7:L7"/>
    <mergeCell ref="M7:N7"/>
    <mergeCell ref="A6:A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dimension ref="A1:U231"/>
  <sheetViews>
    <sheetView topLeftCell="H1" workbookViewId="0">
      <pane ySplit="6" topLeftCell="A7" activePane="bottomLeft" state="frozen"/>
      <selection activeCell="P6" sqref="P6"/>
      <selection pane="bottomLeft" activeCell="P9" sqref="P9"/>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8" bestFit="1" customWidth="1"/>
    <col min="9" max="9" width="15.28515625" customWidth="1"/>
    <col min="10" max="10" width="12.140625" style="238" bestFit="1" customWidth="1"/>
    <col min="11" max="11" width="15.28515625" customWidth="1"/>
    <col min="12" max="12" width="12.140625" style="238" bestFit="1" customWidth="1"/>
    <col min="13" max="13" width="15.28515625" customWidth="1"/>
    <col min="14" max="14" width="11.5703125" style="238"/>
    <col min="15" max="15" width="15.28515625" customWidth="1"/>
    <col min="16" max="16" width="15.7109375" style="238" customWidth="1"/>
    <col min="17" max="20" width="14.28515625" customWidth="1"/>
    <col min="21" max="21" width="17" customWidth="1"/>
  </cols>
  <sheetData>
    <row r="1" spans="1:21" s="291" customFormat="1" ht="18" customHeight="1">
      <c r="B1" s="290"/>
      <c r="C1" s="290"/>
      <c r="D1" s="290"/>
      <c r="E1" s="290"/>
      <c r="F1" s="290"/>
      <c r="G1" s="290" t="s">
        <v>115</v>
      </c>
      <c r="I1" s="290"/>
      <c r="J1" s="290"/>
      <c r="K1" s="290"/>
      <c r="L1" s="290"/>
      <c r="M1" s="290"/>
      <c r="N1" s="290"/>
      <c r="O1" s="290"/>
      <c r="P1" s="290"/>
      <c r="Q1" s="290"/>
      <c r="R1" s="290"/>
      <c r="S1" s="290"/>
      <c r="T1" s="290"/>
      <c r="U1" s="290"/>
    </row>
    <row r="2" spans="1:21" s="291" customFormat="1" ht="18" customHeight="1">
      <c r="A2" s="333" t="s">
        <v>1371</v>
      </c>
      <c r="B2" s="290"/>
      <c r="C2" s="290"/>
      <c r="D2" s="290"/>
      <c r="E2" s="290"/>
      <c r="F2" s="290"/>
      <c r="G2" s="290"/>
      <c r="I2" s="290"/>
      <c r="J2" s="290"/>
      <c r="K2" s="290"/>
      <c r="L2" s="290"/>
      <c r="M2" s="290"/>
      <c r="N2" s="290"/>
      <c r="O2" s="290"/>
      <c r="P2" s="290"/>
      <c r="Q2" s="290"/>
      <c r="R2" s="290"/>
      <c r="S2" s="290"/>
      <c r="T2" s="290"/>
      <c r="U2" s="290"/>
    </row>
    <row r="3" spans="1:21" s="291" customFormat="1" ht="18.75">
      <c r="A3" s="389" t="s">
        <v>1427</v>
      </c>
      <c r="B3" s="290"/>
      <c r="C3" s="290"/>
      <c r="D3" s="290"/>
      <c r="E3" s="290"/>
      <c r="F3" s="290"/>
      <c r="G3" s="290"/>
      <c r="I3" s="290"/>
      <c r="J3" s="290"/>
      <c r="K3" s="290"/>
      <c r="L3" s="290"/>
      <c r="M3" s="290"/>
      <c r="N3" s="290"/>
      <c r="O3" s="290"/>
      <c r="P3" s="290"/>
      <c r="Q3" s="290"/>
      <c r="R3" s="290"/>
      <c r="S3" s="290"/>
      <c r="T3" s="290"/>
      <c r="U3" s="290"/>
    </row>
    <row r="4" spans="1:21" s="66" customFormat="1" ht="15.75" customHeight="1">
      <c r="A4" s="690" t="s">
        <v>98</v>
      </c>
      <c r="B4" s="690" t="s">
        <v>113</v>
      </c>
      <c r="C4" s="647" t="s">
        <v>87</v>
      </c>
      <c r="D4" s="647" t="s">
        <v>88</v>
      </c>
      <c r="E4" s="653" t="s">
        <v>401</v>
      </c>
      <c r="F4" s="647" t="s">
        <v>89</v>
      </c>
      <c r="G4" s="686" t="s">
        <v>101</v>
      </c>
      <c r="H4" s="687"/>
      <c r="I4" s="687"/>
      <c r="J4" s="687"/>
      <c r="K4" s="687"/>
      <c r="L4" s="687"/>
      <c r="M4" s="687"/>
      <c r="N4" s="688"/>
      <c r="O4" s="693" t="s">
        <v>102</v>
      </c>
      <c r="P4" s="694"/>
      <c r="Q4" s="638" t="s">
        <v>103</v>
      </c>
      <c r="R4" s="638" t="s">
        <v>104</v>
      </c>
      <c r="S4" s="638" t="s">
        <v>111</v>
      </c>
      <c r="T4" s="638" t="s">
        <v>110</v>
      </c>
      <c r="U4" s="650" t="s">
        <v>90</v>
      </c>
    </row>
    <row r="5" spans="1:21" s="66" customFormat="1" ht="15.75">
      <c r="A5" s="691"/>
      <c r="B5" s="691"/>
      <c r="C5" s="648"/>
      <c r="D5" s="648"/>
      <c r="E5" s="654"/>
      <c r="F5" s="648"/>
      <c r="G5" s="686" t="s">
        <v>105</v>
      </c>
      <c r="H5" s="688"/>
      <c r="I5" s="686" t="s">
        <v>106</v>
      </c>
      <c r="J5" s="688"/>
      <c r="K5" s="686" t="s">
        <v>107</v>
      </c>
      <c r="L5" s="688"/>
      <c r="M5" s="686" t="s">
        <v>108</v>
      </c>
      <c r="N5" s="688"/>
      <c r="O5" s="695"/>
      <c r="P5" s="696"/>
      <c r="Q5" s="636"/>
      <c r="R5" s="636"/>
      <c r="S5" s="636"/>
      <c r="T5" s="636"/>
      <c r="U5" s="651"/>
    </row>
    <row r="6" spans="1:21" s="67" customFormat="1" ht="31.5">
      <c r="A6" s="692"/>
      <c r="B6" s="692"/>
      <c r="C6" s="649"/>
      <c r="D6" s="649"/>
      <c r="E6" s="655"/>
      <c r="F6" s="649"/>
      <c r="G6" s="391" t="s">
        <v>109</v>
      </c>
      <c r="H6" s="392" t="s">
        <v>12</v>
      </c>
      <c r="I6" s="391" t="s">
        <v>109</v>
      </c>
      <c r="J6" s="392" t="s">
        <v>12</v>
      </c>
      <c r="K6" s="391" t="s">
        <v>109</v>
      </c>
      <c r="L6" s="392" t="s">
        <v>12</v>
      </c>
      <c r="M6" s="391" t="s">
        <v>109</v>
      </c>
      <c r="N6" s="392" t="s">
        <v>12</v>
      </c>
      <c r="O6" s="391" t="s">
        <v>109</v>
      </c>
      <c r="P6" s="392" t="s">
        <v>12</v>
      </c>
      <c r="Q6" s="637"/>
      <c r="R6" s="637"/>
      <c r="S6" s="637"/>
      <c r="T6" s="637"/>
      <c r="U6" s="652"/>
    </row>
    <row r="7" spans="1:21" ht="110.25">
      <c r="A7" s="689"/>
      <c r="B7" s="689" t="s">
        <v>1887</v>
      </c>
      <c r="C7" s="462" t="s">
        <v>1873</v>
      </c>
      <c r="D7" s="530" t="s">
        <v>1871</v>
      </c>
      <c r="E7" s="340" t="s">
        <v>1885</v>
      </c>
      <c r="F7" s="72" t="s">
        <v>1869</v>
      </c>
      <c r="G7" s="387"/>
      <c r="H7" s="390"/>
      <c r="I7" s="387"/>
      <c r="J7" s="390"/>
      <c r="K7" s="387"/>
      <c r="L7" s="390"/>
      <c r="M7" s="395">
        <v>1</v>
      </c>
      <c r="N7" s="390"/>
      <c r="O7" s="543">
        <f>+G7+I7+K7+M7</f>
        <v>1</v>
      </c>
      <c r="P7" s="381">
        <f>'5. ACTIVIDADES ESPECIALES'!D87</f>
        <v>12900</v>
      </c>
      <c r="Q7" s="256" t="s">
        <v>1875</v>
      </c>
      <c r="R7" s="256" t="s">
        <v>1876</v>
      </c>
      <c r="S7" s="256" t="s">
        <v>1877</v>
      </c>
      <c r="T7" s="256" t="s">
        <v>1878</v>
      </c>
      <c r="U7" s="256" t="s">
        <v>1879</v>
      </c>
    </row>
    <row r="8" spans="1:21" s="403" customFormat="1" ht="93.75" customHeight="1">
      <c r="A8" s="689"/>
      <c r="B8" s="689"/>
      <c r="C8" s="462" t="s">
        <v>1874</v>
      </c>
      <c r="D8" s="530" t="s">
        <v>1872</v>
      </c>
      <c r="E8" s="340" t="s">
        <v>1886</v>
      </c>
      <c r="F8" s="72" t="s">
        <v>1870</v>
      </c>
      <c r="G8" s="387"/>
      <c r="H8" s="390"/>
      <c r="I8" s="387"/>
      <c r="J8" s="390"/>
      <c r="K8" s="395">
        <v>1</v>
      </c>
      <c r="L8" s="390"/>
      <c r="M8" s="387"/>
      <c r="N8" s="390"/>
      <c r="O8" s="543">
        <f>+G8+I8+K8+M8</f>
        <v>1</v>
      </c>
      <c r="P8" s="381">
        <f>'5. ACTIVIDADES ESPECIALES'!D102</f>
        <v>67370</v>
      </c>
      <c r="Q8" s="256" t="s">
        <v>1880</v>
      </c>
      <c r="R8" s="256" t="s">
        <v>1881</v>
      </c>
      <c r="S8" s="256" t="s">
        <v>1882</v>
      </c>
      <c r="T8" s="256" t="s">
        <v>1883</v>
      </c>
      <c r="U8" s="256" t="s">
        <v>1884</v>
      </c>
    </row>
    <row r="9" spans="1:21" s="292" customFormat="1" ht="15.75">
      <c r="A9" s="307"/>
      <c r="B9" s="308"/>
      <c r="C9" s="307" t="s">
        <v>114</v>
      </c>
      <c r="D9" s="308"/>
      <c r="E9" s="308"/>
      <c r="F9" s="309"/>
      <c r="G9" s="271">
        <f>SUM(G7:G8)</f>
        <v>0</v>
      </c>
      <c r="H9" s="237">
        <f>SUM(H7:H8)</f>
        <v>0</v>
      </c>
      <c r="I9" s="271"/>
      <c r="J9" s="237">
        <f>SUM(J7:J8)</f>
        <v>0</v>
      </c>
      <c r="K9" s="271"/>
      <c r="L9" s="237">
        <f>SUM(L7:L8)</f>
        <v>0</v>
      </c>
      <c r="M9" s="271"/>
      <c r="N9" s="237">
        <f>SUM(N7:N8)</f>
        <v>0</v>
      </c>
      <c r="O9" s="237"/>
      <c r="P9" s="237">
        <f>SUM(P7:P8)</f>
        <v>80270</v>
      </c>
      <c r="Q9" s="271"/>
      <c r="R9" s="271"/>
      <c r="S9" s="271"/>
      <c r="T9" s="271"/>
      <c r="U9" s="271"/>
    </row>
    <row r="10" spans="1:21">
      <c r="H10"/>
      <c r="J10"/>
      <c r="L10"/>
      <c r="N10"/>
      <c r="P10"/>
    </row>
    <row r="11" spans="1:21">
      <c r="H11"/>
      <c r="J11"/>
      <c r="L11"/>
      <c r="N11"/>
      <c r="P11"/>
    </row>
    <row r="12" spans="1:21">
      <c r="H12"/>
      <c r="J12"/>
      <c r="L12"/>
      <c r="N12"/>
      <c r="P12"/>
    </row>
    <row r="13" spans="1:21">
      <c r="H13"/>
      <c r="J13"/>
      <c r="L13"/>
      <c r="N13"/>
      <c r="P13"/>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sheetData>
  <mergeCells count="19">
    <mergeCell ref="T4:T6"/>
    <mergeCell ref="U4:U6"/>
    <mergeCell ref="G5:H5"/>
    <mergeCell ref="E4:E6"/>
    <mergeCell ref="O4:P5"/>
    <mergeCell ref="Q4:Q6"/>
    <mergeCell ref="R4:R6"/>
    <mergeCell ref="S4:S6"/>
    <mergeCell ref="I5:J5"/>
    <mergeCell ref="K5:L5"/>
    <mergeCell ref="M5:N5"/>
    <mergeCell ref="D4:D6"/>
    <mergeCell ref="F4:F6"/>
    <mergeCell ref="G4:N4"/>
    <mergeCell ref="A7:A8"/>
    <mergeCell ref="A4:A6"/>
    <mergeCell ref="B4:B6"/>
    <mergeCell ref="C4:C6"/>
    <mergeCell ref="B7:B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dimension ref="A1:U8"/>
  <sheetViews>
    <sheetView topLeftCell="H1" workbookViewId="0">
      <pane ySplit="5" topLeftCell="A6" activePane="bottomLeft" state="frozen"/>
      <selection activeCell="R5" sqref="R5"/>
      <selection pane="bottomLeft" activeCell="R11" sqref="R11"/>
    </sheetView>
  </sheetViews>
  <sheetFormatPr baseColWidth="10" defaultRowHeight="15"/>
  <cols>
    <col min="1" max="2" width="35.7109375" customWidth="1"/>
    <col min="3" max="6" width="27.42578125" customWidth="1"/>
    <col min="7" max="7" width="15.28515625" customWidth="1"/>
    <col min="8" max="8" width="11.5703125" style="238"/>
    <col min="9" max="9" width="15.28515625" customWidth="1"/>
    <col min="10" max="10" width="18.85546875" style="238" customWidth="1"/>
    <col min="12" max="12" width="11.5703125" style="238"/>
    <col min="14" max="14" width="11.5703125" style="238"/>
    <col min="15" max="15" width="15.28515625" customWidth="1"/>
    <col min="16" max="16" width="18.28515625" style="238" customWidth="1"/>
    <col min="17" max="20" width="14.140625" customWidth="1"/>
    <col min="21" max="21" width="17" customWidth="1"/>
  </cols>
  <sheetData>
    <row r="1" spans="1:21" ht="18.75">
      <c r="B1" s="290"/>
      <c r="C1" s="290"/>
      <c r="D1" s="290"/>
      <c r="E1" s="290"/>
      <c r="F1" s="290"/>
      <c r="G1" s="290" t="s">
        <v>492</v>
      </c>
      <c r="I1" s="290"/>
      <c r="J1" s="290"/>
      <c r="K1" s="290"/>
      <c r="L1" s="290"/>
      <c r="M1" s="290"/>
      <c r="N1" s="290"/>
      <c r="O1" s="290"/>
      <c r="P1" s="290"/>
      <c r="Q1" s="290"/>
      <c r="R1" s="290"/>
      <c r="S1" s="290"/>
      <c r="T1" s="290"/>
      <c r="U1" s="290"/>
    </row>
    <row r="2" spans="1:21">
      <c r="A2" s="276" t="s">
        <v>1355</v>
      </c>
      <c r="B2" s="276"/>
      <c r="C2" s="276"/>
      <c r="D2" s="276"/>
      <c r="E2" s="276"/>
      <c r="F2" s="276"/>
      <c r="G2" s="276"/>
      <c r="H2" s="276"/>
      <c r="I2" s="276"/>
      <c r="J2" s="276"/>
      <c r="K2" s="276"/>
      <c r="L2" s="276"/>
      <c r="M2" s="276"/>
      <c r="N2" s="276"/>
      <c r="O2" s="276"/>
      <c r="P2" s="276"/>
      <c r="Q2" s="276"/>
      <c r="R2" s="276"/>
      <c r="S2" s="276"/>
      <c r="T2" s="276"/>
      <c r="U2" s="276"/>
    </row>
    <row r="3" spans="1:21" ht="15" customHeight="1">
      <c r="A3" s="677" t="s">
        <v>98</v>
      </c>
      <c r="B3" s="638" t="s">
        <v>113</v>
      </c>
      <c r="C3" s="647" t="s">
        <v>87</v>
      </c>
      <c r="D3" s="647" t="s">
        <v>88</v>
      </c>
      <c r="E3" s="653" t="s">
        <v>401</v>
      </c>
      <c r="F3" s="647" t="s">
        <v>89</v>
      </c>
      <c r="G3" s="677" t="s">
        <v>101</v>
      </c>
      <c r="H3" s="677"/>
      <c r="I3" s="677"/>
      <c r="J3" s="677"/>
      <c r="K3" s="677"/>
      <c r="L3" s="677"/>
      <c r="M3" s="677"/>
      <c r="N3" s="677"/>
      <c r="O3" s="676" t="s">
        <v>102</v>
      </c>
      <c r="P3" s="676"/>
      <c r="Q3" s="638" t="s">
        <v>103</v>
      </c>
      <c r="R3" s="638" t="s">
        <v>104</v>
      </c>
      <c r="S3" s="638" t="s">
        <v>111</v>
      </c>
      <c r="T3" s="638" t="s">
        <v>110</v>
      </c>
      <c r="U3" s="650" t="s">
        <v>90</v>
      </c>
    </row>
    <row r="4" spans="1:21" ht="15" customHeight="1">
      <c r="A4" s="677"/>
      <c r="B4" s="636"/>
      <c r="C4" s="648"/>
      <c r="D4" s="648"/>
      <c r="E4" s="654"/>
      <c r="F4" s="648"/>
      <c r="G4" s="677" t="s">
        <v>105</v>
      </c>
      <c r="H4" s="677"/>
      <c r="I4" s="677" t="s">
        <v>106</v>
      </c>
      <c r="J4" s="677"/>
      <c r="K4" s="677" t="s">
        <v>107</v>
      </c>
      <c r="L4" s="677"/>
      <c r="M4" s="677" t="s">
        <v>108</v>
      </c>
      <c r="N4" s="677"/>
      <c r="O4" s="676"/>
      <c r="P4" s="676"/>
      <c r="Q4" s="636"/>
      <c r="R4" s="636"/>
      <c r="S4" s="636"/>
      <c r="T4" s="636"/>
      <c r="U4" s="651"/>
    </row>
    <row r="5" spans="1:21" ht="25.5">
      <c r="A5" s="677"/>
      <c r="B5" s="637"/>
      <c r="C5" s="649"/>
      <c r="D5" s="649"/>
      <c r="E5" s="655"/>
      <c r="F5" s="649"/>
      <c r="G5" s="249" t="s">
        <v>109</v>
      </c>
      <c r="H5" s="236" t="s">
        <v>12</v>
      </c>
      <c r="I5" s="249" t="s">
        <v>109</v>
      </c>
      <c r="J5" s="236" t="s">
        <v>12</v>
      </c>
      <c r="K5" s="249" t="s">
        <v>109</v>
      </c>
      <c r="L5" s="236" t="s">
        <v>12</v>
      </c>
      <c r="M5" s="249" t="s">
        <v>109</v>
      </c>
      <c r="N5" s="236" t="s">
        <v>12</v>
      </c>
      <c r="O5" s="249" t="s">
        <v>109</v>
      </c>
      <c r="P5" s="236" t="s">
        <v>12</v>
      </c>
      <c r="Q5" s="637"/>
      <c r="R5" s="637"/>
      <c r="S5" s="637"/>
      <c r="T5" s="637"/>
      <c r="U5" s="652"/>
    </row>
    <row r="6" spans="1:21" ht="93.75" customHeight="1">
      <c r="A6" s="525" t="s">
        <v>1467</v>
      </c>
      <c r="B6" s="523" t="s">
        <v>1899</v>
      </c>
      <c r="C6" s="544" t="s">
        <v>1891</v>
      </c>
      <c r="D6" s="544" t="s">
        <v>1892</v>
      </c>
      <c r="E6" s="340" t="s">
        <v>1897</v>
      </c>
      <c r="F6" s="283" t="s">
        <v>1894</v>
      </c>
      <c r="G6" s="393"/>
      <c r="H6" s="394"/>
      <c r="I6" s="393"/>
      <c r="J6" s="394"/>
      <c r="K6" s="393">
        <v>1</v>
      </c>
      <c r="L6" s="394"/>
      <c r="M6" s="393"/>
      <c r="N6" s="394"/>
      <c r="O6" s="393">
        <f>SUM(G6,I6,K6,M6)</f>
        <v>1</v>
      </c>
      <c r="P6" s="394"/>
      <c r="Q6" s="340" t="s">
        <v>1901</v>
      </c>
      <c r="R6" s="340" t="s">
        <v>1902</v>
      </c>
      <c r="S6" s="340" t="s">
        <v>1903</v>
      </c>
      <c r="T6" s="340" t="s">
        <v>1904</v>
      </c>
      <c r="U6" s="340" t="s">
        <v>1905</v>
      </c>
    </row>
    <row r="7" spans="1:21" ht="94.5" customHeight="1">
      <c r="A7" s="523" t="s">
        <v>1468</v>
      </c>
      <c r="B7" s="523" t="s">
        <v>1900</v>
      </c>
      <c r="C7" s="545" t="s">
        <v>1893</v>
      </c>
      <c r="D7" s="544" t="s">
        <v>1896</v>
      </c>
      <c r="E7" s="340" t="s">
        <v>1898</v>
      </c>
      <c r="F7" s="283" t="s">
        <v>1895</v>
      </c>
      <c r="G7" s="393"/>
      <c r="H7" s="394"/>
      <c r="I7" s="393">
        <v>1</v>
      </c>
      <c r="J7" s="394"/>
      <c r="K7" s="393"/>
      <c r="L7" s="394"/>
      <c r="M7" s="393"/>
      <c r="N7" s="394"/>
      <c r="O7" s="393">
        <f>SUM(G7,I7,K7,M7)</f>
        <v>1</v>
      </c>
      <c r="P7" s="394">
        <f>'5. ACTIVIDADES ESPECIALES'!D115</f>
        <v>86400</v>
      </c>
      <c r="Q7" s="340" t="s">
        <v>1906</v>
      </c>
      <c r="R7" s="340" t="s">
        <v>1907</v>
      </c>
      <c r="S7" s="340" t="s">
        <v>1908</v>
      </c>
      <c r="T7" s="340" t="s">
        <v>1909</v>
      </c>
      <c r="U7" s="340" t="s">
        <v>1910</v>
      </c>
    </row>
    <row r="8" spans="1:21" ht="15.6" customHeight="1">
      <c r="A8" s="298"/>
      <c r="B8" s="299"/>
      <c r="C8" s="298" t="s">
        <v>119</v>
      </c>
      <c r="D8" s="299"/>
      <c r="E8" s="299"/>
      <c r="F8" s="300"/>
      <c r="G8" s="288">
        <f>SUM(G6:G6)</f>
        <v>0</v>
      </c>
      <c r="H8" s="289">
        <f>SUM(H6:H6)</f>
        <v>0</v>
      </c>
      <c r="I8" s="288">
        <f>SUM(I6:I6)</f>
        <v>0</v>
      </c>
      <c r="J8" s="289">
        <f>SUM(J6:J6)</f>
        <v>0</v>
      </c>
      <c r="K8" s="288"/>
      <c r="L8" s="289">
        <f>SUM(L6:L6)</f>
        <v>0</v>
      </c>
      <c r="M8" s="288">
        <f>SUM(M6:M6)</f>
        <v>0</v>
      </c>
      <c r="N8" s="289">
        <f>SUM(N6:N6)</f>
        <v>0</v>
      </c>
      <c r="O8" s="289">
        <f>SUM(O6:O6)</f>
        <v>1</v>
      </c>
      <c r="P8" s="289">
        <f>SUM(P6:P7)</f>
        <v>86400</v>
      </c>
      <c r="Q8" s="271"/>
      <c r="R8" s="271"/>
      <c r="S8" s="271"/>
      <c r="T8" s="271"/>
      <c r="U8" s="271"/>
    </row>
  </sheetData>
  <mergeCells count="17">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abSelected="1" topLeftCell="A4" zoomScale="120" zoomScaleNormal="120" workbookViewId="0">
      <selection activeCell="D10" sqref="D10"/>
    </sheetView>
  </sheetViews>
  <sheetFormatPr baseColWidth="10" defaultColWidth="11.5703125" defaultRowHeight="1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85" customWidth="1"/>
    <col min="7" max="7" width="11.5703125" style="85"/>
    <col min="8" max="8" width="50.85546875" style="85" customWidth="1"/>
    <col min="9" max="9" width="19" style="196" customWidth="1"/>
    <col min="10" max="10" width="15.85546875" style="85" bestFit="1" customWidth="1"/>
    <col min="11" max="16384" width="11.5703125" style="85"/>
  </cols>
  <sheetData>
    <row r="2" spans="2:9" ht="16.5" thickBot="1">
      <c r="H2" s="632" t="s">
        <v>1390</v>
      </c>
      <c r="I2" s="632"/>
    </row>
    <row r="3" spans="2:9" ht="19.5" thickBot="1">
      <c r="B3" s="80" t="s">
        <v>21</v>
      </c>
      <c r="C3" s="80" t="s">
        <v>400</v>
      </c>
      <c r="H3" s="355" t="s">
        <v>399</v>
      </c>
      <c r="I3" s="356" t="s">
        <v>400</v>
      </c>
    </row>
    <row r="4" spans="2:9" ht="18.75">
      <c r="B4" s="81" t="s">
        <v>130</v>
      </c>
      <c r="C4" s="201">
        <f>'1. TALLERES SEMINARIOS'!D5</f>
        <v>266987.33333333331</v>
      </c>
      <c r="H4" s="412" t="s">
        <v>1378</v>
      </c>
      <c r="I4" s="357">
        <f>'1Desarrollo e Innov. Curricular'!P12</f>
        <v>34547</v>
      </c>
    </row>
    <row r="5" spans="2:9" ht="18.75">
      <c r="B5" s="81" t="s">
        <v>427</v>
      </c>
      <c r="C5" s="201">
        <f>'2. CONTRATACION DE PERSONAL'!D5</f>
        <v>7447278.6100000003</v>
      </c>
      <c r="H5" s="413" t="s">
        <v>1380</v>
      </c>
      <c r="I5" s="358">
        <f>'2 Investigación Científica'!P25</f>
        <v>408965.25</v>
      </c>
    </row>
    <row r="6" spans="2:9" ht="18.75">
      <c r="B6" s="81" t="s">
        <v>134</v>
      </c>
      <c r="C6" s="201">
        <f>'3. EQUIPO DE OFICINA'!D5</f>
        <v>370600</v>
      </c>
      <c r="H6" s="413" t="s">
        <v>483</v>
      </c>
      <c r="I6" s="358">
        <f>'3Vinculación Univ. Sociedad'!P16</f>
        <v>0</v>
      </c>
    </row>
    <row r="7" spans="2:9" ht="18.75">
      <c r="B7" s="81" t="s">
        <v>428</v>
      </c>
      <c r="C7" s="201">
        <f>'4. EQUIPO TECNOLÓGICOS'!D5</f>
        <v>999000</v>
      </c>
      <c r="H7" s="413" t="s">
        <v>1379</v>
      </c>
      <c r="I7" s="358">
        <f>'4Docencia y Profesorado Univers'!P13</f>
        <v>21771.75</v>
      </c>
    </row>
    <row r="8" spans="2:9" ht="18.75">
      <c r="B8" s="81" t="s">
        <v>135</v>
      </c>
      <c r="C8" s="201">
        <f>'5. ACTIVIDADES ESPECIALES'!D5</f>
        <v>7919403.9763320694</v>
      </c>
      <c r="E8" s="729" t="str">
        <f>Presupuesto!D11</f>
        <v>Recurrente</v>
      </c>
      <c r="F8" s="124">
        <f>Presupuesto!D566</f>
        <v>96103.833333333343</v>
      </c>
      <c r="H8" s="413" t="s">
        <v>1381</v>
      </c>
      <c r="I8" s="358">
        <f>'5Estudiantes y Graduados'!P23</f>
        <v>0</v>
      </c>
    </row>
    <row r="9" spans="2:9" ht="18.75">
      <c r="B9" s="92" t="s">
        <v>395</v>
      </c>
      <c r="C9" s="82">
        <f>'6. Becas'!D5</f>
        <v>0</v>
      </c>
      <c r="E9" s="729" t="str">
        <f>Presupuesto!E11</f>
        <v>POA 2015</v>
      </c>
      <c r="F9" s="124">
        <f>Presupuesto!E566</f>
        <v>43183342.87433207</v>
      </c>
      <c r="H9" s="413" t="s">
        <v>484</v>
      </c>
      <c r="I9" s="358">
        <f>'6Gestión del Conocimiento'!P9</f>
        <v>80270</v>
      </c>
    </row>
    <row r="10" spans="2:9" ht="18.75">
      <c r="B10" s="92" t="s">
        <v>396</v>
      </c>
      <c r="C10" s="82">
        <f>'7. Infraestructura'!D5</f>
        <v>26276176.787999999</v>
      </c>
      <c r="E10" s="181" t="s">
        <v>120</v>
      </c>
      <c r="F10" s="204">
        <f>Presupuesto!F566</f>
        <v>43279446.707665406</v>
      </c>
      <c r="G10" s="110"/>
      <c r="H10" s="413" t="s">
        <v>1382</v>
      </c>
      <c r="I10" s="359">
        <f>'7Lo Esencial de la Reforma Univ'!P8</f>
        <v>86400</v>
      </c>
    </row>
    <row r="11" spans="2:9" ht="18.75">
      <c r="B11" s="81" t="s">
        <v>430</v>
      </c>
      <c r="C11" s="82">
        <f>'8. Venta de Servicios'!D5</f>
        <v>0</v>
      </c>
      <c r="F11" s="110"/>
      <c r="G11" s="110"/>
      <c r="H11" s="413" t="s">
        <v>1383</v>
      </c>
      <c r="I11" s="359">
        <f>'8Aseguramiento de la calidad'!P9</f>
        <v>0</v>
      </c>
    </row>
    <row r="12" spans="2:9" ht="18.75">
      <c r="B12" s="92"/>
      <c r="C12" s="82"/>
      <c r="F12" s="110"/>
      <c r="G12" s="110"/>
      <c r="H12" s="413" t="s">
        <v>1384</v>
      </c>
      <c r="I12" s="359">
        <f>'9Cultura de Innovación Insti...'!P8</f>
        <v>11783.333333333334</v>
      </c>
    </row>
    <row r="13" spans="2:9" ht="19.5" thickBot="1">
      <c r="B13" s="92"/>
      <c r="C13" s="82"/>
      <c r="F13" s="610"/>
      <c r="G13" s="110"/>
      <c r="H13" s="414" t="s">
        <v>1481</v>
      </c>
      <c r="I13" s="415">
        <f>'10Posgrado'!P42</f>
        <v>0</v>
      </c>
    </row>
    <row r="14" spans="2:9" ht="24" thickBot="1">
      <c r="B14" s="83"/>
      <c r="C14" s="84"/>
      <c r="F14" s="110"/>
      <c r="G14" s="110"/>
      <c r="H14" s="416" t="s">
        <v>133</v>
      </c>
      <c r="I14" s="360">
        <f>SUM(I4:I13)</f>
        <v>643737.33333333337</v>
      </c>
    </row>
    <row r="15" spans="2:9" ht="27" thickBot="1">
      <c r="B15" s="202" t="s">
        <v>133</v>
      </c>
      <c r="C15" s="203">
        <f>SUM(C4:C14)</f>
        <v>43279446.707665399</v>
      </c>
      <c r="F15" s="610">
        <f>+F10-Tabla17[[#This Row],[Monto]]</f>
        <v>0</v>
      </c>
      <c r="G15" s="110"/>
      <c r="H15" s="633"/>
      <c r="I15" s="633"/>
    </row>
    <row r="16" spans="2:9" ht="16.5" thickBot="1">
      <c r="F16" s="110"/>
      <c r="G16" s="110"/>
      <c r="H16" s="633" t="s">
        <v>1392</v>
      </c>
      <c r="I16" s="633"/>
    </row>
    <row r="17" spans="2:15" ht="15.75" thickBot="1">
      <c r="F17" s="610"/>
      <c r="G17" s="110"/>
      <c r="H17" s="354" t="s">
        <v>399</v>
      </c>
      <c r="I17" s="361" t="s">
        <v>400</v>
      </c>
      <c r="J17" s="196"/>
    </row>
    <row r="18" spans="2:15">
      <c r="F18" s="196">
        <f>+C15-I25</f>
        <v>0</v>
      </c>
      <c r="H18" s="351" t="s">
        <v>1385</v>
      </c>
      <c r="I18" s="365">
        <f>'11Gestion Administrativa'!P34</f>
        <v>42635709.37433207</v>
      </c>
      <c r="J18" s="196"/>
    </row>
    <row r="19" spans="2:15">
      <c r="H19" s="352" t="s">
        <v>1386</v>
      </c>
      <c r="I19" s="362">
        <f>'12Gestión del Talento Humano'!P16</f>
        <v>0</v>
      </c>
      <c r="J19" s="196"/>
    </row>
    <row r="20" spans="2:15">
      <c r="H20" s="352" t="s">
        <v>1387</v>
      </c>
      <c r="I20" s="362">
        <f>'13Gestión Académica'!P13</f>
        <v>0</v>
      </c>
      <c r="J20" s="196"/>
    </row>
    <row r="21" spans="2:15">
      <c r="H21" s="352" t="s">
        <v>1388</v>
      </c>
      <c r="I21" s="362">
        <f>'14Internacionalización de la ES'!P52</f>
        <v>0</v>
      </c>
      <c r="J21" s="196"/>
    </row>
    <row r="22" spans="2:15" ht="15.75" thickBot="1">
      <c r="H22" s="353" t="s">
        <v>1389</v>
      </c>
      <c r="I22" s="366">
        <f>'15Gobernabilidad y Procesos...'!P29</f>
        <v>0</v>
      </c>
      <c r="J22" s="196"/>
    </row>
    <row r="23" spans="2:15" ht="15.75" thickBot="1">
      <c r="H23" s="363" t="s">
        <v>133</v>
      </c>
      <c r="I23" s="364">
        <f>SUM(I18:I22)</f>
        <v>42635709.37433207</v>
      </c>
    </row>
    <row r="24" spans="2:15" ht="15.75" thickBot="1"/>
    <row r="25" spans="2:15" ht="15.75" thickBot="1">
      <c r="H25" s="367" t="s">
        <v>1391</v>
      </c>
      <c r="I25" s="368">
        <f>I14+I23</f>
        <v>43279446.707665406</v>
      </c>
    </row>
    <row r="26" spans="2:15">
      <c r="H26" s="378"/>
      <c r="I26" s="379"/>
    </row>
    <row r="27" spans="2:15">
      <c r="H27" s="378"/>
      <c r="I27" s="379"/>
    </row>
    <row r="28" spans="2:15">
      <c r="H28" s="196"/>
    </row>
    <row r="29" spans="2:15">
      <c r="B29" s="85" t="s">
        <v>495</v>
      </c>
      <c r="C29" s="85" t="s">
        <v>496</v>
      </c>
      <c r="D29" s="85" t="s">
        <v>497</v>
      </c>
      <c r="E29" s="85" t="s">
        <v>498</v>
      </c>
      <c r="F29" s="85" t="s">
        <v>499</v>
      </c>
      <c r="G29" s="85" t="s">
        <v>500</v>
      </c>
      <c r="H29" s="85" t="s">
        <v>501</v>
      </c>
      <c r="I29" s="196" t="s">
        <v>502</v>
      </c>
      <c r="J29" s="85" t="s">
        <v>503</v>
      </c>
      <c r="K29" s="85" t="s">
        <v>504</v>
      </c>
      <c r="L29" s="85" t="s">
        <v>505</v>
      </c>
      <c r="M29" s="85" t="s">
        <v>506</v>
      </c>
      <c r="N29" s="85" t="s">
        <v>507</v>
      </c>
      <c r="O29" s="85" t="s">
        <v>508</v>
      </c>
    </row>
    <row r="31" spans="2:15">
      <c r="H31" s="155"/>
    </row>
    <row r="33" spans="2:4" ht="18.75">
      <c r="B33" s="81"/>
      <c r="C33" s="82"/>
    </row>
    <row r="34" spans="2:4" ht="18.75">
      <c r="B34" s="81"/>
      <c r="C34" s="82"/>
    </row>
    <row r="35" spans="2:4">
      <c r="B35" s="197" t="s">
        <v>423</v>
      </c>
    </row>
    <row r="37" spans="2:4" ht="18.75">
      <c r="B37" s="80" t="s">
        <v>21</v>
      </c>
      <c r="C37" s="80" t="s">
        <v>55</v>
      </c>
      <c r="D37" s="241" t="s">
        <v>487</v>
      </c>
    </row>
    <row r="38" spans="2:4" ht="18.75">
      <c r="B38" s="85" t="s">
        <v>495</v>
      </c>
      <c r="C38" s="166">
        <f>SUMIF('2. CONTRATACION DE PERSONAL'!C:C,'Cuadro resumen'!$B$38:$B$54,'2. CONTRATACION DE PERSONAL'!D:D)</f>
        <v>0</v>
      </c>
      <c r="D38" s="242">
        <f>SUMIF('2. CONTRATACION DE PERSONAL'!$C:$C,'Cuadro resumen'!$B$38:$B$54,'2. CONTRATACION DE PERSONAL'!$G:$G)</f>
        <v>0</v>
      </c>
    </row>
    <row r="39" spans="2:4" ht="18.75">
      <c r="B39" s="85" t="s">
        <v>496</v>
      </c>
      <c r="C39" s="166">
        <f>SUMIF('2. CONTRATACION DE PERSONAL'!C:C,'Cuadro resumen'!$B$38:$B$54,'2. CONTRATACION DE PERSONAL'!D:D)</f>
        <v>0</v>
      </c>
      <c r="D39" s="242">
        <f>SUMIF('2. CONTRATACION DE PERSONAL'!$C:$C,'Cuadro resumen'!$B$38:$B$54,'2. CONTRATACION DE PERSONAL'!$G:$G)</f>
        <v>0</v>
      </c>
    </row>
    <row r="40" spans="2:4" ht="18.75">
      <c r="B40" s="85" t="s">
        <v>497</v>
      </c>
      <c r="C40" s="166">
        <f>SUMIF('2. CONTRATACION DE PERSONAL'!C:C,'Cuadro resumen'!$B$38:$B$54,'2. CONTRATACION DE PERSONAL'!D:D)</f>
        <v>0</v>
      </c>
      <c r="D40" s="242">
        <f>SUMIF('2. CONTRATACION DE PERSONAL'!$C:$C,'Cuadro resumen'!$B$38:$B$54,'2. CONTRATACION DE PERSONAL'!$G:$G)</f>
        <v>0</v>
      </c>
    </row>
    <row r="41" spans="2:4" ht="18.75">
      <c r="B41" s="85" t="s">
        <v>498</v>
      </c>
      <c r="C41" s="166">
        <f>SUMIF('2. CONTRATACION DE PERSONAL'!C:C,'Cuadro resumen'!$B$38:$B$54,'2. CONTRATACION DE PERSONAL'!D:D)</f>
        <v>0</v>
      </c>
      <c r="D41" s="242">
        <f>SUMIF('2. CONTRATACION DE PERSONAL'!$C:$C,'Cuadro resumen'!$B$38:$B$54,'2. CONTRATACION DE PERSONAL'!$G:$G)</f>
        <v>0</v>
      </c>
    </row>
    <row r="42" spans="2:4" ht="18.75">
      <c r="B42" s="85" t="s">
        <v>499</v>
      </c>
      <c r="C42" s="166">
        <f>SUMIF('2. CONTRATACION DE PERSONAL'!C:C,'Cuadro resumen'!$B$38:$B$54,'2. CONTRATACION DE PERSONAL'!D:D)</f>
        <v>0</v>
      </c>
      <c r="D42" s="242">
        <f>SUMIF('2. CONTRATACION DE PERSONAL'!$C:$C,'Cuadro resumen'!$B$38:$B$54,'2. CONTRATACION DE PERSONAL'!$G:$G)</f>
        <v>0</v>
      </c>
    </row>
    <row r="43" spans="2:4" ht="18.75">
      <c r="B43" s="85" t="s">
        <v>500</v>
      </c>
      <c r="C43" s="166">
        <f>SUMIF('2. CONTRATACION DE PERSONAL'!C:C,'Cuadro resumen'!$B$38:$B$54,'2. CONTRATACION DE PERSONAL'!D:D)</f>
        <v>7</v>
      </c>
      <c r="D43" s="242">
        <f>SUMIF('2. CONTRATACION DE PERSONAL'!$C:$C,'Cuadro resumen'!$B$38:$B$54,'2. CONTRATACION DE PERSONAL'!$G:$G)</f>
        <v>2214985.08</v>
      </c>
    </row>
    <row r="44" spans="2:4" ht="18.75">
      <c r="B44" s="85" t="s">
        <v>501</v>
      </c>
      <c r="C44" s="166">
        <f>SUMIF('2. CONTRATACION DE PERSONAL'!C:C,'Cuadro resumen'!$B$38:$B$54,'2. CONTRATACION DE PERSONAL'!D:D)</f>
        <v>0</v>
      </c>
      <c r="D44" s="242">
        <f>SUMIF('2. CONTRATACION DE PERSONAL'!$C:$C,'Cuadro resumen'!$B$38:$B$54,'2. CONTRATACION DE PERSONAL'!$G:$G)</f>
        <v>0</v>
      </c>
    </row>
    <row r="45" spans="2:4" ht="18.75">
      <c r="B45" s="85" t="s">
        <v>502</v>
      </c>
      <c r="C45" s="166">
        <f>SUMIF('2. CONTRATACION DE PERSONAL'!C:C,'Cuadro resumen'!$B$38:$B$54,'2. CONTRATACION DE PERSONAL'!D:D)</f>
        <v>0</v>
      </c>
      <c r="D45" s="242">
        <f>SUMIF('2. CONTRATACION DE PERSONAL'!$C:$C,'Cuadro resumen'!$B$38:$B$54,'2. CONTRATACION DE PERSONAL'!$G:$G)</f>
        <v>0</v>
      </c>
    </row>
    <row r="46" spans="2:4" ht="18.75">
      <c r="B46" s="85" t="s">
        <v>503</v>
      </c>
      <c r="C46" s="166">
        <f>SUMIF('2. CONTRATACION DE PERSONAL'!C:C,'Cuadro resumen'!$B$38:$B$54,'2. CONTRATACION DE PERSONAL'!D:D)</f>
        <v>0</v>
      </c>
      <c r="D46" s="242">
        <f>SUMIF('2. CONTRATACION DE PERSONAL'!$C:$C,'Cuadro resumen'!$B$38:$B$54,'2. CONTRATACION DE PERSONAL'!$G:$G)</f>
        <v>0</v>
      </c>
    </row>
    <row r="47" spans="2:4" ht="18.75">
      <c r="B47" s="85" t="s">
        <v>504</v>
      </c>
      <c r="C47" s="166">
        <f>SUMIF('2. CONTRATACION DE PERSONAL'!C:C,'Cuadro resumen'!$B$38:$B$54,'2. CONTRATACION DE PERSONAL'!D:D)</f>
        <v>0</v>
      </c>
      <c r="D47" s="242">
        <f>SUMIF('2. CONTRATACION DE PERSONAL'!$C:$C,'Cuadro resumen'!$B$38:$B$54,'2. CONTRATACION DE PERSONAL'!$G:$G)</f>
        <v>0</v>
      </c>
    </row>
    <row r="48" spans="2:4" ht="18.75">
      <c r="B48" s="85" t="s">
        <v>505</v>
      </c>
      <c r="C48" s="166">
        <f>SUMIF('2. CONTRATACION DE PERSONAL'!C:C,'Cuadro resumen'!$B$38:$B$54,'2. CONTRATACION DE PERSONAL'!D:D)</f>
        <v>0</v>
      </c>
      <c r="D48" s="242">
        <f>SUMIF('2. CONTRATACION DE PERSONAL'!$C:$C,'Cuadro resumen'!$B$38:$B$54,'2. CONTRATACION DE PERSONAL'!$G:$G)</f>
        <v>0</v>
      </c>
    </row>
    <row r="49" spans="2:4" ht="18.75">
      <c r="B49" s="85" t="s">
        <v>506</v>
      </c>
      <c r="C49" s="166">
        <f>SUMIF('2. CONTRATACION DE PERSONAL'!C:C,'Cuadro resumen'!$B$38:$B$54,'2. CONTRATACION DE PERSONAL'!D:D)</f>
        <v>1</v>
      </c>
      <c r="D49" s="242">
        <f>SUMIF('2. CONTRATACION DE PERSONAL'!$C:$C,'Cuadro resumen'!$B$38:$B$54,'2. CONTRATACION DE PERSONAL'!$G:$G)</f>
        <v>148557</v>
      </c>
    </row>
    <row r="50" spans="2:4" ht="18.75">
      <c r="B50" s="85" t="s">
        <v>507</v>
      </c>
      <c r="C50" s="166">
        <f>SUMIF('2. CONTRATACION DE PERSONAL'!C:C,'Cuadro resumen'!$B$38:$B$54,'2. CONTRATACION DE PERSONAL'!D:D)</f>
        <v>0</v>
      </c>
      <c r="D50" s="242">
        <f>SUMIF('2. CONTRATACION DE PERSONAL'!$C:$C,'Cuadro resumen'!$B$38:$B$54,'2. CONTRATACION DE PERSONAL'!$G:$G)</f>
        <v>0</v>
      </c>
    </row>
    <row r="51" spans="2:4" ht="18.75">
      <c r="B51" s="85" t="s">
        <v>508</v>
      </c>
      <c r="C51" s="166">
        <f>SUMIF('2. CONTRATACION DE PERSONAL'!C:C,'Cuadro resumen'!$B$38:$B$54,'2. CONTRATACION DE PERSONAL'!D:D)</f>
        <v>181</v>
      </c>
      <c r="D51" s="242">
        <f>SUMIF('2. CONTRATACION DE PERSONAL'!$C:$C,'Cuadro resumen'!$B$38:$B$54,'2. CONTRATACION DE PERSONAL'!$G:$G)</f>
        <v>3447072.5999999987</v>
      </c>
    </row>
    <row r="52" spans="2:4" ht="18.75">
      <c r="B52" s="81" t="s">
        <v>84</v>
      </c>
      <c r="C52" s="166">
        <f>SUMIF('2. CONTRATACION DE PERSONAL'!C:C,'Cuadro resumen'!$B$38:$B$54,'2. CONTRATACION DE PERSONAL'!D:D)</f>
        <v>0</v>
      </c>
      <c r="D52" s="242">
        <f>SUMIF('2. CONTRATACION DE PERSONAL'!$C:$C,'Cuadro resumen'!$B$38:$B$54,'2. CONTRATACION DE PERSONAL'!$G:$G)</f>
        <v>0</v>
      </c>
    </row>
    <row r="53" spans="2:4" ht="18.75">
      <c r="B53" s="81" t="s">
        <v>60</v>
      </c>
      <c r="C53" s="166">
        <f>SUMIF('2. CONTRATACION DE PERSONAL'!C:C,'Cuadro resumen'!$B$38:$B$54,'2. CONTRATACION DE PERSONAL'!D:D)</f>
        <v>0</v>
      </c>
      <c r="D53" s="242">
        <f>SUMIF('2. CONTRATACION DE PERSONAL'!$C:$C,'Cuadro resumen'!$B$38:$B$54,'2. CONTRATACION DE PERSONAL'!$G:$G)</f>
        <v>0</v>
      </c>
    </row>
    <row r="54" spans="2:4" ht="18.75">
      <c r="B54" s="81" t="s">
        <v>61</v>
      </c>
      <c r="C54" s="166">
        <f>SUMIF('2. CONTRATACION DE PERSONAL'!C:C,'Cuadro resumen'!$B$38:$B$54,'2. CONTRATACION DE PERSONAL'!D:D)</f>
        <v>0</v>
      </c>
      <c r="D54" s="242">
        <f>SUMIF('2. CONTRATACION DE PERSONAL'!$C:$C,'Cuadro resumen'!$B$38:$B$54,'2. CONTRATACION DE PERSONAL'!$G:$G)</f>
        <v>0</v>
      </c>
    </row>
    <row r="55" spans="2:4" ht="23.25">
      <c r="B55" s="83" t="s">
        <v>133</v>
      </c>
      <c r="C55" s="167">
        <f>SUBTOTAL(109,C38:C54)</f>
        <v>189</v>
      </c>
      <c r="D55" s="242">
        <f>SUM(D38:D54)</f>
        <v>5810614.6799999988</v>
      </c>
    </row>
    <row r="64" spans="2:4">
      <c r="B64" s="197" t="s">
        <v>389</v>
      </c>
    </row>
    <row r="66" spans="2:4" ht="18.75">
      <c r="B66" s="80" t="s">
        <v>21</v>
      </c>
      <c r="C66" s="80" t="s">
        <v>55</v>
      </c>
      <c r="D66" s="241" t="s">
        <v>487</v>
      </c>
    </row>
    <row r="67" spans="2:4" ht="18.75">
      <c r="B67" s="81" t="s">
        <v>63</v>
      </c>
      <c r="C67" s="82">
        <f>SUMIF('3. EQUIPO DE OFICINA'!C:C,'Cuadro resumen'!$B$67:$B$76,'3. EQUIPO DE OFICINA'!D:D)</f>
        <v>14</v>
      </c>
      <c r="D67" s="243">
        <f>SUMIF('3. EQUIPO DE OFICINA'!$C:$C,'Cuadro resumen'!$B$67:$B$76,'3. EQUIPO DE OFICINA'!$F:$F)</f>
        <v>39200</v>
      </c>
    </row>
    <row r="68" spans="2:4" ht="18.75">
      <c r="B68" s="92" t="s">
        <v>64</v>
      </c>
      <c r="C68" s="82">
        <f>SUMIF('3. EQUIPO DE OFICINA'!C:C,'Cuadro resumen'!$B$67:$B$76,'3. EQUIPO DE OFICINA'!D:D)</f>
        <v>16</v>
      </c>
      <c r="D68" s="243">
        <f>SUMIF('3. EQUIPO DE OFICINA'!$C:$C,'Cuadro resumen'!$B$67:$B$76,'3. EQUIPO DE OFICINA'!$F:$F)</f>
        <v>38400</v>
      </c>
    </row>
    <row r="69" spans="2:4" ht="18.75">
      <c r="B69" s="92" t="s">
        <v>65</v>
      </c>
      <c r="C69" s="82">
        <f>SUMIF('3. EQUIPO DE OFICINA'!C:C,'Cuadro resumen'!$B$67:$B$76,'3. EQUIPO DE OFICINA'!D:D)</f>
        <v>0</v>
      </c>
      <c r="D69" s="243">
        <f>SUMIF('3. EQUIPO DE OFICINA'!$C:$C,'Cuadro resumen'!$B$67:$B$76,'3. EQUIPO DE OFICINA'!$F:$F)</f>
        <v>0</v>
      </c>
    </row>
    <row r="70" spans="2:4" ht="18.75">
      <c r="B70" s="92" t="s">
        <v>66</v>
      </c>
      <c r="C70" s="82">
        <f>SUMIF('3. EQUIPO DE OFICINA'!C:C,'Cuadro resumen'!$B$67:$B$76,'3. EQUIPO DE OFICINA'!D:D)</f>
        <v>14</v>
      </c>
      <c r="D70" s="243">
        <f>SUMIF('3. EQUIPO DE OFICINA'!$C:$C,'Cuadro resumen'!$B$67:$B$76,'3. EQUIPO DE OFICINA'!$F:$F)</f>
        <v>84000</v>
      </c>
    </row>
    <row r="71" spans="2:4" ht="18.75">
      <c r="B71" s="92" t="s">
        <v>67</v>
      </c>
      <c r="C71" s="82">
        <f>SUMIF('3. EQUIPO DE OFICINA'!C:C,'Cuadro resumen'!$B$67:$B$76,'3. EQUIPO DE OFICINA'!D:D)</f>
        <v>31</v>
      </c>
      <c r="D71" s="243">
        <f>SUMIF('3. EQUIPO DE OFICINA'!$C:$C,'Cuadro resumen'!$B$67:$B$76,'3. EQUIPO DE OFICINA'!$F:$F)</f>
        <v>93000</v>
      </c>
    </row>
    <row r="72" spans="2:4" ht="18.75">
      <c r="B72" s="92" t="s">
        <v>68</v>
      </c>
      <c r="C72" s="82">
        <f>SUMIF('3. EQUIPO DE OFICINA'!C:C,'Cuadro resumen'!$B$67:$B$76,'3. EQUIPO DE OFICINA'!D:D)</f>
        <v>0</v>
      </c>
      <c r="D72" s="243">
        <f>SUMIF('3. EQUIPO DE OFICINA'!$C:$C,'Cuadro resumen'!$B$67:$B$76,'3. EQUIPO DE OFICINA'!$F:$F)</f>
        <v>0</v>
      </c>
    </row>
    <row r="73" spans="2:4" ht="18.75">
      <c r="B73" s="92" t="s">
        <v>69</v>
      </c>
      <c r="C73" s="82">
        <f>SUMIF('3. EQUIPO DE OFICINA'!C:C,'Cuadro resumen'!$B$67:$B$76,'3. EQUIPO DE OFICINA'!D:D)</f>
        <v>12</v>
      </c>
      <c r="D73" s="243">
        <f>SUMIF('3. EQUIPO DE OFICINA'!$C:$C,'Cuadro resumen'!$B$67:$B$76,'3. EQUIPO DE OFICINA'!$F:$F)</f>
        <v>96000</v>
      </c>
    </row>
    <row r="74" spans="2:4" ht="18.75">
      <c r="B74" s="81" t="s">
        <v>70</v>
      </c>
      <c r="C74" s="82">
        <f>SUMIF('3. EQUIPO DE OFICINA'!C:C,'Cuadro resumen'!$B$67:$B$76,'3. EQUIPO DE OFICINA'!D:D)</f>
        <v>0</v>
      </c>
      <c r="D74" s="243">
        <f>SUMIF('3. EQUIPO DE OFICINA'!$C:$C,'Cuadro resumen'!$B$67:$B$76,'3. EQUIPO DE OFICINA'!$F:$F)</f>
        <v>0</v>
      </c>
    </row>
    <row r="75" spans="2:4" ht="18.75">
      <c r="B75" s="81" t="s">
        <v>71</v>
      </c>
      <c r="C75" s="82">
        <f>SUMIF('3. EQUIPO DE OFICINA'!C:C,'Cuadro resumen'!$B$67:$B$76,'3. EQUIPO DE OFICINA'!D:D)</f>
        <v>4</v>
      </c>
      <c r="D75" s="243">
        <f>SUMIF('3. EQUIPO DE OFICINA'!$C:$C,'Cuadro resumen'!$B$67:$B$76,'3. EQUIPO DE OFICINA'!$F:$F)</f>
        <v>20000</v>
      </c>
    </row>
    <row r="76" spans="2:4" ht="18.75">
      <c r="B76" s="81" t="s">
        <v>72</v>
      </c>
      <c r="C76" s="82">
        <f>SUMIF('3. EQUIPO DE OFICINA'!C:C,'Cuadro resumen'!$B$67:$B$76,'3. EQUIPO DE OFICINA'!D:D)</f>
        <v>0</v>
      </c>
      <c r="D76" s="243">
        <f>SUMIF('3. EQUIPO DE OFICINA'!$C:$C,'Cuadro resumen'!$B$67:$B$76,'3. EQUIPO DE OFICINA'!$F:$F)</f>
        <v>0</v>
      </c>
    </row>
    <row r="77" spans="2:4" ht="18.75">
      <c r="B77" s="81"/>
      <c r="C77" s="82">
        <f>SUMIF('3. EQUIPO DE OFICINA'!C:C,'Cuadro resumen'!$B$67:$B$76,'3. EQUIPO DE OFICINA'!D:D)</f>
        <v>0</v>
      </c>
      <c r="D77" s="243">
        <f>SUMIF('3. EQUIPO DE OFICINA'!$C:$C,'Cuadro resumen'!$B$67:$B$76,'3. EQUIPO DE OFICINA'!$F:$F)</f>
        <v>0</v>
      </c>
    </row>
    <row r="78" spans="2:4" ht="23.25">
      <c r="B78" s="83" t="s">
        <v>133</v>
      </c>
      <c r="C78" s="84">
        <f>SUM(C67:C77)</f>
        <v>91</v>
      </c>
      <c r="D78" s="244">
        <f>SUM(D67:D77)</f>
        <v>370600</v>
      </c>
    </row>
    <row r="81" spans="2:4">
      <c r="B81" s="197" t="s">
        <v>390</v>
      </c>
    </row>
    <row r="83" spans="2:4" ht="18.75">
      <c r="B83" s="80" t="s">
        <v>391</v>
      </c>
      <c r="C83" s="80" t="s">
        <v>55</v>
      </c>
      <c r="D83" s="241" t="s">
        <v>487</v>
      </c>
    </row>
    <row r="84" spans="2:4" ht="37.5">
      <c r="B84" s="319" t="s">
        <v>1350</v>
      </c>
      <c r="C84" s="82">
        <f>SUMIF('4. EQUIPO TECNOLÓGICOS'!C:C,'Cuadro resumen'!$B$84:$B$100,'4. EQUIPO TECNOLÓGICOS'!D:D)</f>
        <v>0</v>
      </c>
      <c r="D84" s="82">
        <f>SUMIF('4. EQUIPO TECNOLÓGICOS'!$C:$C,'Cuadro resumen'!$B$84:$B$100,'4. EQUIPO TECNOLÓGICOS'!F:F)</f>
        <v>0</v>
      </c>
    </row>
    <row r="85" spans="2:4" ht="18.75">
      <c r="B85" s="319" t="s">
        <v>1351</v>
      </c>
      <c r="C85" s="82">
        <f>SUMIF('4. EQUIPO TECNOLÓGICOS'!C:C,'Cuadro resumen'!$B$84:$B$100,'4. EQUIPO TECNOLÓGICOS'!D:D)</f>
        <v>0</v>
      </c>
      <c r="D85" s="82">
        <f>SUMIF('4. EQUIPO TECNOLÓGICOS'!$C:$C,'Cuadro resumen'!$B$84:$B$100,'4. EQUIPO TECNOLÓGICOS'!F:F)</f>
        <v>0</v>
      </c>
    </row>
    <row r="86" spans="2:4" ht="37.5">
      <c r="B86" s="319" t="s">
        <v>1349</v>
      </c>
      <c r="C86" s="82">
        <f>SUMIF('4. EQUIPO TECNOLÓGICOS'!C:C,'Cuadro resumen'!$B$84:$B$100,'4. EQUIPO TECNOLÓGICOS'!D:D)</f>
        <v>0</v>
      </c>
      <c r="D86" s="82">
        <f>SUMIF('4. EQUIPO TECNOLÓGICOS'!$C:$C,'Cuadro resumen'!$B$84:$B$100,'4. EQUIPO TECNOLÓGICOS'!F:F)</f>
        <v>0</v>
      </c>
    </row>
    <row r="87" spans="2:4" ht="37.5">
      <c r="B87" s="319" t="s">
        <v>1352</v>
      </c>
      <c r="C87" s="82">
        <f>SUMIF('4. EQUIPO TECNOLÓGICOS'!C:C,'Cuadro resumen'!$B$84:$B$100,'4. EQUIPO TECNOLÓGICOS'!D:D)</f>
        <v>40</v>
      </c>
      <c r="D87" s="82">
        <f>SUMIF('4. EQUIPO TECNOLÓGICOS'!$C:$C,'Cuadro resumen'!$B$84:$B$100,'4. EQUIPO TECNOLÓGICOS'!F:F)</f>
        <v>600000</v>
      </c>
    </row>
    <row r="88" spans="2:4" ht="18.75">
      <c r="B88" s="81" t="s">
        <v>424</v>
      </c>
      <c r="C88" s="82">
        <f>SUMIF('4. EQUIPO TECNOLÓGICOS'!C:C,'Cuadro resumen'!$B$84:$B$100,'4. EQUIPO TECNOLÓGICOS'!D:D)</f>
        <v>0</v>
      </c>
      <c r="D88" s="82">
        <f>SUMIF('4. EQUIPO TECNOLÓGICOS'!$C:$C,'Cuadro resumen'!$B$84:$B$100,'4. EQUIPO TECNOLÓGICOS'!F:F)</f>
        <v>0</v>
      </c>
    </row>
    <row r="89" spans="2:4" ht="18.75">
      <c r="B89" s="92" t="s">
        <v>73</v>
      </c>
      <c r="C89" s="82">
        <f>SUMIF('4. EQUIPO TECNOLÓGICOS'!C:C,'Cuadro resumen'!$B$84:$B$100,'4. EQUIPO TECNOLÓGICOS'!D:D)</f>
        <v>0</v>
      </c>
      <c r="D89" s="82">
        <f>SUMIF('4. EQUIPO TECNOLÓGICOS'!$C:$C,'Cuadro resumen'!$B$84:$B$100,'4. EQUIPO TECNOLÓGICOS'!F:F)</f>
        <v>0</v>
      </c>
    </row>
    <row r="90" spans="2:4" ht="18.75">
      <c r="B90" s="92" t="s">
        <v>74</v>
      </c>
      <c r="C90" s="82">
        <f>SUMIF('4. EQUIPO TECNOLÓGICOS'!C:C,'Cuadro resumen'!$B$84:$B$100,'4. EQUIPO TECNOLÓGICOS'!D:D)</f>
        <v>12</v>
      </c>
      <c r="D90" s="82">
        <f>SUMIF('4. EQUIPO TECNOLÓGICOS'!$C:$C,'Cuadro resumen'!$B$84:$B$100,'4. EQUIPO TECNOLÓGICOS'!F:F)</f>
        <v>96000</v>
      </c>
    </row>
    <row r="91" spans="2:4" ht="18.75">
      <c r="B91" s="92" t="s">
        <v>75</v>
      </c>
      <c r="C91" s="82">
        <f>SUMIF('4. EQUIPO TECNOLÓGICOS'!C:C,'Cuadro resumen'!$B$84:$B$100,'4. EQUIPO TECNOLÓGICOS'!D:D)</f>
        <v>0</v>
      </c>
      <c r="D91" s="82">
        <f>SUMIF('4. EQUIPO TECNOLÓGICOS'!$C:$C,'Cuadro resumen'!$B$84:$B$100,'4. EQUIPO TECNOLÓGICOS'!F:F)</f>
        <v>0</v>
      </c>
    </row>
    <row r="92" spans="2:4" ht="18.75">
      <c r="B92" s="81" t="s">
        <v>425</v>
      </c>
      <c r="C92" s="82">
        <f>SUMIF('4. EQUIPO TECNOLÓGICOS'!C:C,'Cuadro resumen'!$B$84:$B$100,'4. EQUIPO TECNOLÓGICOS'!D:D)</f>
        <v>0</v>
      </c>
      <c r="D92" s="82">
        <f>SUMIF('4. EQUIPO TECNOLÓGICOS'!$C:$C,'Cuadro resumen'!$B$84:$B$100,'4. EQUIPO TECNOLÓGICOS'!F:F)</f>
        <v>0</v>
      </c>
    </row>
    <row r="93" spans="2:4" ht="18.75">
      <c r="B93" s="92" t="s">
        <v>76</v>
      </c>
      <c r="C93" s="82">
        <f>SUMIF('4. EQUIPO TECNOLÓGICOS'!C:C,'Cuadro resumen'!$B$84:$B$100,'4. EQUIPO TECNOLÓGICOS'!D:D)</f>
        <v>0</v>
      </c>
      <c r="D93" s="82">
        <f>SUMIF('4. EQUIPO TECNOLÓGICOS'!$C:$C,'Cuadro resumen'!$B$84:$B$100,'4. EQUIPO TECNOLÓGICOS'!F:F)</f>
        <v>0</v>
      </c>
    </row>
    <row r="94" spans="2:4" ht="18.75">
      <c r="B94" s="81" t="s">
        <v>77</v>
      </c>
      <c r="C94" s="82">
        <f>SUMIF('4. EQUIPO TECNOLÓGICOS'!C:C,'Cuadro resumen'!$B$84:$B$100,'4. EQUIPO TECNOLÓGICOS'!D:D)</f>
        <v>0</v>
      </c>
      <c r="D94" s="82">
        <f>SUMIF('4. EQUIPO TECNOLÓGICOS'!$C:$C,'Cuadro resumen'!$B$84:$B$100,'4. EQUIPO TECNOLÓGICOS'!F:F)</f>
        <v>0</v>
      </c>
    </row>
    <row r="95" spans="2:4" ht="18.75">
      <c r="B95" s="92" t="s">
        <v>78</v>
      </c>
      <c r="C95" s="82">
        <f>SUMIF('4. EQUIPO TECNOLÓGICOS'!C:C,'Cuadro resumen'!$B$84:$B$100,'4. EQUIPO TECNOLÓGICOS'!D:D)</f>
        <v>2</v>
      </c>
      <c r="D95" s="82">
        <f>SUMIF('4. EQUIPO TECNOLÓGICOS'!$C:$C,'Cuadro resumen'!$B$84:$B$100,'4. EQUIPO TECNOLÓGICOS'!F:F)</f>
        <v>20000</v>
      </c>
    </row>
    <row r="96" spans="2:4" ht="18.75">
      <c r="B96" s="92" t="s">
        <v>79</v>
      </c>
      <c r="C96" s="82">
        <f>SUMIF('4. EQUIPO TECNOLÓGICOS'!C:C,'Cuadro resumen'!$B$84:$B$100,'4. EQUIPO TECNOLÓGICOS'!D:D)</f>
        <v>0</v>
      </c>
      <c r="D96" s="82">
        <f>SUMIF('4. EQUIPO TECNOLÓGICOS'!$C:$C,'Cuadro resumen'!$B$84:$B$100,'4. EQUIPO TECNOLÓGICOS'!F:F)</f>
        <v>0</v>
      </c>
    </row>
    <row r="97" spans="2:4" ht="18.75">
      <c r="B97" s="81" t="s">
        <v>426</v>
      </c>
      <c r="C97" s="82">
        <f>SUMIF('4. EQUIPO TECNOLÓGICOS'!C:C,'Cuadro resumen'!$B$84:$B$100,'4. EQUIPO TECNOLÓGICOS'!D:D)</f>
        <v>0</v>
      </c>
      <c r="D97" s="82">
        <f>SUMIF('4. EQUIPO TECNOLÓGICOS'!$C:$C,'Cuadro resumen'!$B$84:$B$100,'4. EQUIPO TECNOLÓGICOS'!F:F)</f>
        <v>0</v>
      </c>
    </row>
    <row r="98" spans="2:4" ht="18.75">
      <c r="B98" s="92" t="s">
        <v>81</v>
      </c>
      <c r="C98" s="82">
        <f>SUMIF('4. EQUIPO TECNOLÓGICOS'!C:C,'Cuadro resumen'!$B$84:$B$100,'4. EQUIPO TECNOLÓGICOS'!D:D)</f>
        <v>2</v>
      </c>
      <c r="D98" s="82">
        <f>SUMIF('4. EQUIPO TECNOLÓGICOS'!$C:$C,'Cuadro resumen'!$B$84:$B$100,'4. EQUIPO TECNOLÓGICOS'!F:F)</f>
        <v>3000</v>
      </c>
    </row>
    <row r="99" spans="2:4" ht="18.75">
      <c r="B99" s="92" t="s">
        <v>82</v>
      </c>
      <c r="C99" s="82">
        <f>SUMIF('4. EQUIPO TECNOLÓGICOS'!C:C,'Cuadro resumen'!$B$84:$B$100,'4. EQUIPO TECNOLÓGICOS'!D:D)</f>
        <v>0</v>
      </c>
      <c r="D99" s="82">
        <f>SUMIF('4. EQUIPO TECNOLÓGICOS'!$C:$C,'Cuadro resumen'!$B$84:$B$100,'4. EQUIPO TECNOLÓGICOS'!F:F)</f>
        <v>0</v>
      </c>
    </row>
    <row r="100" spans="2:4" ht="18.75">
      <c r="B100" s="92" t="s">
        <v>83</v>
      </c>
      <c r="C100" s="82">
        <f>SUMIF('4. EQUIPO TECNOLÓGICOS'!C:C,'Cuadro resumen'!$B$84:$B$100,'4. EQUIPO TECNOLÓGICOS'!D:D)</f>
        <v>0</v>
      </c>
      <c r="D100" s="82">
        <f>SUMIF('4. EQUIPO TECNOLÓGICOS'!$C:$C,'Cuadro resumen'!$B$84:$B$100,'4. EQUIPO TECNOLÓGICOS'!F:F)</f>
        <v>0</v>
      </c>
    </row>
    <row r="101" spans="2:4" ht="23.25">
      <c r="B101" s="83" t="s">
        <v>133</v>
      </c>
      <c r="C101" s="84">
        <f>SUM(C84:C100)</f>
        <v>56</v>
      </c>
      <c r="D101" s="84">
        <f>SUM(D84:D100)</f>
        <v>719000</v>
      </c>
    </row>
    <row r="105" spans="2:4">
      <c r="B105" s="197" t="s">
        <v>485</v>
      </c>
    </row>
    <row r="126" spans="2:4">
      <c r="B126" s="197" t="s">
        <v>486</v>
      </c>
    </row>
    <row r="127" spans="2:4">
      <c r="B127" s="85" t="s">
        <v>121</v>
      </c>
      <c r="C127" s="85" t="s">
        <v>55</v>
      </c>
      <c r="D127" s="85" t="s">
        <v>487</v>
      </c>
    </row>
    <row r="128" spans="2:4">
      <c r="B128" s="85" t="s">
        <v>488</v>
      </c>
    </row>
    <row r="129" spans="2:2">
      <c r="B129" s="85" t="s">
        <v>478</v>
      </c>
    </row>
    <row r="130" spans="2:2">
      <c r="B130" s="85" t="s">
        <v>493</v>
      </c>
    </row>
    <row r="143" spans="2:2">
      <c r="B143" s="197"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27"/>
  <sheetViews>
    <sheetView topLeftCell="G1" workbookViewId="0">
      <pane ySplit="7" topLeftCell="A8" activePane="bottomLeft" state="frozen"/>
      <selection activeCell="A7" sqref="A7"/>
      <selection pane="bottomLeft" activeCell="U9" sqref="U9"/>
    </sheetView>
  </sheetViews>
  <sheetFormatPr baseColWidth="10" defaultRowHeight="15"/>
  <cols>
    <col min="1" max="2" width="21.7109375" customWidth="1"/>
    <col min="3" max="6" width="27.42578125" customWidth="1"/>
    <col min="7" max="7" width="15.28515625" customWidth="1"/>
    <col min="8" max="8" width="13.7109375" style="238" bestFit="1" customWidth="1"/>
    <col min="9" max="9" width="15.28515625" customWidth="1"/>
    <col min="10" max="10" width="18.85546875" style="238" customWidth="1"/>
    <col min="12" max="12" width="13.7109375" style="238" bestFit="1" customWidth="1"/>
    <col min="14" max="14" width="13.7109375" style="238" bestFit="1" customWidth="1"/>
    <col min="15" max="15" width="15.28515625" customWidth="1"/>
    <col min="16" max="16" width="18.28515625" style="238" customWidth="1"/>
    <col min="17" max="20" width="14.140625" customWidth="1"/>
    <col min="21" max="21" width="17" customWidth="1"/>
  </cols>
  <sheetData>
    <row r="1" spans="1:21" ht="18.75">
      <c r="B1" s="290"/>
      <c r="C1" s="290"/>
      <c r="D1" s="290"/>
      <c r="E1" s="290"/>
      <c r="F1" s="290"/>
      <c r="G1" s="290" t="s">
        <v>1431</v>
      </c>
      <c r="J1" s="290"/>
      <c r="K1" s="290"/>
      <c r="L1" s="290"/>
      <c r="M1" s="290"/>
      <c r="N1" s="290"/>
      <c r="O1" s="290"/>
      <c r="P1" s="290"/>
      <c r="Q1" s="290"/>
      <c r="R1" s="290"/>
      <c r="S1" s="290"/>
      <c r="T1" s="290"/>
      <c r="U1" s="290"/>
    </row>
    <row r="2" spans="1:21" ht="18.75">
      <c r="A2" s="276" t="s">
        <v>1368</v>
      </c>
      <c r="B2" s="290"/>
      <c r="C2" s="290"/>
      <c r="D2" s="290"/>
      <c r="E2" s="290"/>
      <c r="F2" s="290"/>
      <c r="G2" s="290"/>
      <c r="J2" s="290"/>
      <c r="K2" s="290"/>
      <c r="L2" s="290"/>
      <c r="M2" s="290"/>
      <c r="N2" s="290"/>
      <c r="O2" s="290"/>
      <c r="P2" s="290"/>
      <c r="Q2" s="290"/>
      <c r="R2" s="290"/>
      <c r="S2" s="290"/>
      <c r="T2" s="290"/>
      <c r="U2" s="290"/>
    </row>
    <row r="3" spans="1:21">
      <c r="A3" s="697" t="s">
        <v>1429</v>
      </c>
      <c r="B3" s="697"/>
      <c r="C3" s="697"/>
      <c r="D3" s="697"/>
      <c r="E3" s="697"/>
      <c r="F3" s="697"/>
      <c r="G3" s="697"/>
      <c r="H3" s="697"/>
      <c r="I3" s="697"/>
      <c r="J3" s="697"/>
      <c r="K3" s="697"/>
      <c r="L3" s="697"/>
      <c r="M3" s="697"/>
      <c r="N3" s="697"/>
      <c r="O3" s="697"/>
      <c r="P3" s="697"/>
      <c r="Q3" s="697"/>
      <c r="R3" s="697"/>
      <c r="S3" s="697"/>
      <c r="T3" s="697"/>
      <c r="U3" s="697"/>
    </row>
    <row r="4" spans="1:21">
      <c r="A4" s="330" t="s">
        <v>1428</v>
      </c>
      <c r="B4" s="276"/>
      <c r="C4" s="276"/>
      <c r="D4" s="276"/>
      <c r="E4" s="276"/>
      <c r="F4" s="276"/>
      <c r="G4" s="276"/>
      <c r="H4" s="276"/>
      <c r="I4" s="276"/>
      <c r="J4" s="276"/>
      <c r="K4" s="276"/>
      <c r="L4" s="276"/>
      <c r="M4" s="276"/>
      <c r="N4" s="276"/>
      <c r="O4" s="276"/>
      <c r="P4" s="276"/>
      <c r="Q4" s="276"/>
      <c r="R4" s="276"/>
      <c r="S4" s="276"/>
      <c r="T4" s="276"/>
      <c r="U4" s="276"/>
    </row>
    <row r="5" spans="1:21" ht="15" customHeight="1">
      <c r="A5" s="677" t="s">
        <v>98</v>
      </c>
      <c r="B5" s="638" t="s">
        <v>113</v>
      </c>
      <c r="C5" s="647" t="s">
        <v>87</v>
      </c>
      <c r="D5" s="647" t="s">
        <v>88</v>
      </c>
      <c r="E5" s="653" t="s">
        <v>401</v>
      </c>
      <c r="F5" s="647" t="s">
        <v>89</v>
      </c>
      <c r="G5" s="677" t="s">
        <v>101</v>
      </c>
      <c r="H5" s="677"/>
      <c r="I5" s="677"/>
      <c r="J5" s="677"/>
      <c r="K5" s="677"/>
      <c r="L5" s="677"/>
      <c r="M5" s="677"/>
      <c r="N5" s="677"/>
      <c r="O5" s="676" t="s">
        <v>102</v>
      </c>
      <c r="P5" s="676"/>
      <c r="Q5" s="638" t="s">
        <v>103</v>
      </c>
      <c r="R5" s="638" t="s">
        <v>104</v>
      </c>
      <c r="S5" s="638" t="s">
        <v>111</v>
      </c>
      <c r="T5" s="638" t="s">
        <v>110</v>
      </c>
      <c r="U5" s="650" t="s">
        <v>90</v>
      </c>
    </row>
    <row r="6" spans="1:21" ht="15" customHeight="1">
      <c r="A6" s="677"/>
      <c r="B6" s="636"/>
      <c r="C6" s="648"/>
      <c r="D6" s="648"/>
      <c r="E6" s="654"/>
      <c r="F6" s="648"/>
      <c r="G6" s="677" t="s">
        <v>105</v>
      </c>
      <c r="H6" s="677"/>
      <c r="I6" s="677" t="s">
        <v>106</v>
      </c>
      <c r="J6" s="677"/>
      <c r="K6" s="677" t="s">
        <v>107</v>
      </c>
      <c r="L6" s="677"/>
      <c r="M6" s="677" t="s">
        <v>108</v>
      </c>
      <c r="N6" s="677"/>
      <c r="O6" s="676"/>
      <c r="P6" s="676"/>
      <c r="Q6" s="636"/>
      <c r="R6" s="636"/>
      <c r="S6" s="636"/>
      <c r="T6" s="636"/>
      <c r="U6" s="651"/>
    </row>
    <row r="7" spans="1:21" ht="25.5">
      <c r="A7" s="677"/>
      <c r="B7" s="637"/>
      <c r="C7" s="649"/>
      <c r="D7" s="649"/>
      <c r="E7" s="655"/>
      <c r="F7" s="649"/>
      <c r="G7" s="249" t="s">
        <v>109</v>
      </c>
      <c r="H7" s="236" t="s">
        <v>12</v>
      </c>
      <c r="I7" s="249" t="s">
        <v>109</v>
      </c>
      <c r="J7" s="236" t="s">
        <v>12</v>
      </c>
      <c r="K7" s="249" t="s">
        <v>109</v>
      </c>
      <c r="L7" s="236" t="s">
        <v>12</v>
      </c>
      <c r="M7" s="249" t="s">
        <v>109</v>
      </c>
      <c r="N7" s="236" t="s">
        <v>12</v>
      </c>
      <c r="O7" s="249" t="s">
        <v>109</v>
      </c>
      <c r="P7" s="236" t="s">
        <v>12</v>
      </c>
      <c r="Q7" s="637"/>
      <c r="R7" s="637"/>
      <c r="S7" s="637"/>
      <c r="T7" s="637"/>
      <c r="U7" s="652"/>
    </row>
    <row r="8" spans="1:21" ht="157.5">
      <c r="A8" s="526" t="s">
        <v>1428</v>
      </c>
      <c r="B8" s="526" t="s">
        <v>1432</v>
      </c>
      <c r="C8" s="546" t="s">
        <v>1911</v>
      </c>
      <c r="D8" s="546" t="s">
        <v>1912</v>
      </c>
      <c r="E8" s="286" t="s">
        <v>1918</v>
      </c>
      <c r="F8" s="287" t="s">
        <v>1913</v>
      </c>
      <c r="G8" s="405">
        <v>0.25</v>
      </c>
      <c r="H8" s="396"/>
      <c r="I8" s="405">
        <v>0.25</v>
      </c>
      <c r="J8" s="396"/>
      <c r="K8" s="398">
        <v>0.25</v>
      </c>
      <c r="L8" s="396"/>
      <c r="M8" s="405">
        <v>0.25</v>
      </c>
      <c r="N8" s="396"/>
      <c r="O8" s="399">
        <f>SUM(G8,I8,K8,M8)</f>
        <v>1</v>
      </c>
      <c r="P8" s="396"/>
      <c r="Q8" s="287" t="s">
        <v>1914</v>
      </c>
      <c r="R8" s="287" t="s">
        <v>1915</v>
      </c>
      <c r="S8" s="287" t="s">
        <v>1916</v>
      </c>
      <c r="T8" s="287" t="s">
        <v>1917</v>
      </c>
      <c r="U8" s="287" t="s">
        <v>1919</v>
      </c>
    </row>
    <row r="9" spans="1:21" ht="15.75">
      <c r="A9" s="298"/>
      <c r="B9" s="299"/>
      <c r="C9" s="298" t="s">
        <v>1430</v>
      </c>
      <c r="D9" s="299"/>
      <c r="E9" s="299"/>
      <c r="F9" s="300"/>
      <c r="G9" s="288"/>
      <c r="H9" s="289">
        <f>SUM(H8:H8)</f>
        <v>0</v>
      </c>
      <c r="I9" s="288"/>
      <c r="J9" s="289">
        <f>SUM(J8:J8)</f>
        <v>0</v>
      </c>
      <c r="K9" s="288"/>
      <c r="L9" s="289">
        <f>SUM(L8:L8)</f>
        <v>0</v>
      </c>
      <c r="M9" s="288"/>
      <c r="N9" s="289">
        <f>SUM(N8:N8)</f>
        <v>0</v>
      </c>
      <c r="O9" s="289"/>
      <c r="P9" s="289">
        <f>SUM(P8:P8)</f>
        <v>0</v>
      </c>
      <c r="Q9" s="270"/>
      <c r="R9" s="270"/>
      <c r="S9" s="270"/>
      <c r="T9" s="270"/>
      <c r="U9" s="270"/>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sheetData>
  <mergeCells count="18">
    <mergeCell ref="E5:E7"/>
    <mergeCell ref="A5:A7"/>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F5:F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26"/>
  <sheetViews>
    <sheetView topLeftCell="G1" zoomScale="90" zoomScaleNormal="90" workbookViewId="0">
      <pane ySplit="6" topLeftCell="A7" activePane="bottomLeft" state="frozen"/>
      <selection activeCell="A7" sqref="A7"/>
      <selection pane="bottomLeft" activeCell="P8" sqref="P8"/>
    </sheetView>
  </sheetViews>
  <sheetFormatPr baseColWidth="10" defaultRowHeight="15"/>
  <cols>
    <col min="1" max="2" width="21.7109375" customWidth="1"/>
    <col min="3" max="6" width="27.42578125" customWidth="1"/>
    <col min="7" max="7" width="15.28515625" customWidth="1"/>
    <col min="8" max="8" width="13.7109375" style="238" bestFit="1" customWidth="1"/>
    <col min="9" max="9" width="15.28515625" customWidth="1"/>
    <col min="10" max="10" width="18.85546875" style="238" customWidth="1"/>
    <col min="12" max="12" width="13.7109375" style="238" bestFit="1" customWidth="1"/>
    <col min="14" max="14" width="13.7109375" style="238" bestFit="1" customWidth="1"/>
    <col min="15" max="15" width="15.28515625" customWidth="1"/>
    <col min="16" max="16" width="18.28515625" style="238" customWidth="1"/>
    <col min="17" max="20" width="14.140625" customWidth="1"/>
    <col min="21" max="21" width="17" customWidth="1"/>
  </cols>
  <sheetData>
    <row r="1" spans="1:21" ht="18.75">
      <c r="B1" s="290"/>
      <c r="C1" s="290"/>
      <c r="D1" s="290"/>
      <c r="E1" s="290"/>
      <c r="F1" s="290"/>
      <c r="G1" s="290" t="s">
        <v>1434</v>
      </c>
      <c r="J1" s="290"/>
      <c r="K1" s="290"/>
      <c r="L1" s="290"/>
      <c r="M1" s="290"/>
      <c r="N1" s="290"/>
      <c r="O1" s="290"/>
      <c r="P1" s="290"/>
      <c r="Q1" s="290"/>
      <c r="R1" s="290"/>
      <c r="S1" s="290"/>
      <c r="T1" s="290"/>
      <c r="U1" s="290"/>
    </row>
    <row r="2" spans="1:21" ht="18.75">
      <c r="A2" s="276" t="s">
        <v>1368</v>
      </c>
      <c r="B2" s="290"/>
      <c r="C2" s="290"/>
      <c r="D2" s="290"/>
      <c r="E2" s="290"/>
      <c r="F2" s="290"/>
      <c r="G2" s="290"/>
      <c r="J2" s="290"/>
      <c r="K2" s="290"/>
      <c r="L2" s="290"/>
      <c r="M2" s="290"/>
      <c r="N2" s="290"/>
      <c r="O2" s="290"/>
      <c r="P2" s="290"/>
      <c r="Q2" s="290"/>
      <c r="R2" s="290"/>
      <c r="S2" s="290"/>
      <c r="T2" s="290"/>
      <c r="U2" s="290"/>
    </row>
    <row r="3" spans="1:21">
      <c r="A3" s="697" t="s">
        <v>1435</v>
      </c>
      <c r="B3" s="697"/>
      <c r="C3" s="697"/>
      <c r="D3" s="697"/>
      <c r="E3" s="697"/>
      <c r="F3" s="697"/>
      <c r="G3" s="697"/>
      <c r="H3" s="697"/>
      <c r="I3" s="697"/>
      <c r="J3" s="697"/>
      <c r="K3" s="697"/>
      <c r="L3" s="697"/>
      <c r="M3" s="697"/>
      <c r="N3" s="697"/>
      <c r="O3" s="697"/>
      <c r="P3" s="697"/>
      <c r="Q3" s="697"/>
      <c r="R3" s="697"/>
      <c r="S3" s="697"/>
      <c r="T3" s="697"/>
      <c r="U3" s="697"/>
    </row>
    <row r="4" spans="1:21" ht="15" customHeight="1">
      <c r="A4" s="677" t="s">
        <v>98</v>
      </c>
      <c r="B4" s="638" t="s">
        <v>113</v>
      </c>
      <c r="C4" s="647" t="s">
        <v>87</v>
      </c>
      <c r="D4" s="647" t="s">
        <v>88</v>
      </c>
      <c r="E4" s="653" t="s">
        <v>401</v>
      </c>
      <c r="F4" s="647" t="s">
        <v>89</v>
      </c>
      <c r="G4" s="677" t="s">
        <v>101</v>
      </c>
      <c r="H4" s="677"/>
      <c r="I4" s="677"/>
      <c r="J4" s="677"/>
      <c r="K4" s="677"/>
      <c r="L4" s="677"/>
      <c r="M4" s="677"/>
      <c r="N4" s="677"/>
      <c r="O4" s="676" t="s">
        <v>102</v>
      </c>
      <c r="P4" s="676"/>
      <c r="Q4" s="638" t="s">
        <v>103</v>
      </c>
      <c r="R4" s="638" t="s">
        <v>104</v>
      </c>
      <c r="S4" s="638" t="s">
        <v>111</v>
      </c>
      <c r="T4" s="638" t="s">
        <v>110</v>
      </c>
      <c r="U4" s="650" t="s">
        <v>90</v>
      </c>
    </row>
    <row r="5" spans="1:21" ht="15" customHeight="1">
      <c r="A5" s="677"/>
      <c r="B5" s="636"/>
      <c r="C5" s="648"/>
      <c r="D5" s="648"/>
      <c r="E5" s="654"/>
      <c r="F5" s="648"/>
      <c r="G5" s="677" t="s">
        <v>105</v>
      </c>
      <c r="H5" s="677"/>
      <c r="I5" s="677" t="s">
        <v>106</v>
      </c>
      <c r="J5" s="677"/>
      <c r="K5" s="677" t="s">
        <v>107</v>
      </c>
      <c r="L5" s="677"/>
      <c r="M5" s="677" t="s">
        <v>108</v>
      </c>
      <c r="N5" s="677"/>
      <c r="O5" s="676"/>
      <c r="P5" s="676"/>
      <c r="Q5" s="636"/>
      <c r="R5" s="636"/>
      <c r="S5" s="636"/>
      <c r="T5" s="636"/>
      <c r="U5" s="651"/>
    </row>
    <row r="6" spans="1:21" ht="25.5">
      <c r="A6" s="677"/>
      <c r="B6" s="637"/>
      <c r="C6" s="649"/>
      <c r="D6" s="649"/>
      <c r="E6" s="655"/>
      <c r="F6" s="649"/>
      <c r="G6" s="339" t="s">
        <v>109</v>
      </c>
      <c r="H6" s="236" t="s">
        <v>12</v>
      </c>
      <c r="I6" s="339" t="s">
        <v>109</v>
      </c>
      <c r="J6" s="236" t="s">
        <v>12</v>
      </c>
      <c r="K6" s="339" t="s">
        <v>109</v>
      </c>
      <c r="L6" s="236" t="s">
        <v>12</v>
      </c>
      <c r="M6" s="339" t="s">
        <v>109</v>
      </c>
      <c r="N6" s="236" t="s">
        <v>12</v>
      </c>
      <c r="O6" s="339" t="s">
        <v>109</v>
      </c>
      <c r="P6" s="236" t="s">
        <v>12</v>
      </c>
      <c r="Q6" s="637"/>
      <c r="R6" s="637"/>
      <c r="S6" s="637"/>
      <c r="T6" s="637"/>
      <c r="U6" s="652"/>
    </row>
    <row r="7" spans="1:21" ht="185.25" customHeight="1">
      <c r="A7" s="526" t="s">
        <v>1435</v>
      </c>
      <c r="B7" s="526" t="s">
        <v>1436</v>
      </c>
      <c r="C7" s="547" t="s">
        <v>1920</v>
      </c>
      <c r="D7" s="547" t="s">
        <v>1921</v>
      </c>
      <c r="E7" s="286" t="s">
        <v>1928</v>
      </c>
      <c r="F7" s="287" t="s">
        <v>1922</v>
      </c>
      <c r="G7" s="287"/>
      <c r="H7" s="396"/>
      <c r="I7" s="287"/>
      <c r="J7" s="396"/>
      <c r="K7" s="405">
        <v>1</v>
      </c>
      <c r="L7" s="396"/>
      <c r="M7" s="287"/>
      <c r="N7" s="396"/>
      <c r="O7" s="405">
        <f>SUM(G7,I7,K7,M7)</f>
        <v>1</v>
      </c>
      <c r="P7" s="396">
        <f>'1. TALLERES SEMINARIOS'!D183</f>
        <v>11783.333333333334</v>
      </c>
      <c r="Q7" s="287" t="s">
        <v>1923</v>
      </c>
      <c r="R7" s="287" t="s">
        <v>1924</v>
      </c>
      <c r="S7" s="287" t="s">
        <v>1925</v>
      </c>
      <c r="T7" s="287" t="s">
        <v>1926</v>
      </c>
      <c r="U7" s="287" t="s">
        <v>1927</v>
      </c>
    </row>
    <row r="8" spans="1:21" ht="15.75">
      <c r="A8" s="298"/>
      <c r="B8" s="299"/>
      <c r="C8" s="298" t="s">
        <v>1433</v>
      </c>
      <c r="D8" s="299"/>
      <c r="E8" s="299"/>
      <c r="F8" s="300"/>
      <c r="G8" s="288">
        <f t="shared" ref="G8:P8" si="0">SUM(G7:G7)</f>
        <v>0</v>
      </c>
      <c r="H8" s="289">
        <f t="shared" si="0"/>
        <v>0</v>
      </c>
      <c r="I8" s="288">
        <f t="shared" si="0"/>
        <v>0</v>
      </c>
      <c r="J8" s="289">
        <f t="shared" si="0"/>
        <v>0</v>
      </c>
      <c r="K8" s="288">
        <f t="shared" si="0"/>
        <v>1</v>
      </c>
      <c r="L8" s="289">
        <f t="shared" si="0"/>
        <v>0</v>
      </c>
      <c r="M8" s="288">
        <f t="shared" si="0"/>
        <v>0</v>
      </c>
      <c r="N8" s="289">
        <f t="shared" si="0"/>
        <v>0</v>
      </c>
      <c r="O8" s="289">
        <f t="shared" si="0"/>
        <v>1</v>
      </c>
      <c r="P8" s="289">
        <f t="shared" si="0"/>
        <v>11783.333333333334</v>
      </c>
      <c r="Q8" s="270"/>
      <c r="R8" s="270"/>
      <c r="S8" s="270"/>
      <c r="T8" s="270"/>
      <c r="U8" s="270"/>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sheetData>
  <mergeCells count="18">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Q4:Q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60"/>
  <sheetViews>
    <sheetView zoomScale="90" zoomScaleNormal="90" workbookViewId="0">
      <pane ySplit="6" topLeftCell="A7" activePane="bottomLeft" state="frozen"/>
      <selection activeCell="A7" sqref="A7"/>
      <selection pane="bottomLeft" activeCell="C35" sqref="C35"/>
    </sheetView>
  </sheetViews>
  <sheetFormatPr baseColWidth="10" defaultRowHeight="15"/>
  <cols>
    <col min="1" max="1" width="21.7109375" style="403" customWidth="1"/>
    <col min="2" max="2" width="24.28515625" style="403" customWidth="1"/>
    <col min="3" max="6" width="27.42578125" style="403" customWidth="1"/>
    <col min="7" max="7" width="15.28515625" style="403" customWidth="1"/>
    <col min="8" max="8" width="13.7109375" style="238" bestFit="1" customWidth="1"/>
    <col min="9" max="9" width="15.28515625" style="403" customWidth="1"/>
    <col min="10" max="10" width="18.85546875" style="238" customWidth="1"/>
    <col min="11" max="11" width="11.42578125" style="403"/>
    <col min="12" max="12" width="13.7109375" style="238" bestFit="1" customWidth="1"/>
    <col min="13" max="13" width="11.42578125" style="403"/>
    <col min="14" max="14" width="13.7109375" style="238" bestFit="1" customWidth="1"/>
    <col min="15" max="15" width="15.28515625" style="403" customWidth="1"/>
    <col min="16" max="16" width="18.28515625" style="238" customWidth="1"/>
    <col min="17" max="20" width="14.140625" style="403" customWidth="1"/>
    <col min="21" max="21" width="17" style="403" customWidth="1"/>
    <col min="22" max="16384" width="11.42578125" style="403"/>
  </cols>
  <sheetData>
    <row r="1" spans="1:21" ht="18.75">
      <c r="B1" s="290"/>
      <c r="C1" s="290"/>
      <c r="D1" s="290"/>
      <c r="E1" s="290"/>
      <c r="F1" s="290"/>
      <c r="G1" s="290" t="s">
        <v>1479</v>
      </c>
      <c r="J1" s="290"/>
      <c r="K1" s="290"/>
      <c r="L1" s="290"/>
      <c r="M1" s="290"/>
      <c r="N1" s="290"/>
      <c r="O1" s="290"/>
      <c r="P1" s="290"/>
      <c r="Q1" s="290"/>
      <c r="R1" s="290"/>
      <c r="S1" s="290"/>
      <c r="T1" s="290"/>
      <c r="U1" s="290"/>
    </row>
    <row r="2" spans="1:21" ht="18.75">
      <c r="A2" s="276" t="s">
        <v>1368</v>
      </c>
      <c r="B2" s="290"/>
      <c r="C2" s="290"/>
      <c r="D2" s="290"/>
      <c r="E2" s="290"/>
      <c r="F2" s="290"/>
      <c r="G2" s="290"/>
      <c r="J2" s="290"/>
      <c r="K2" s="290"/>
      <c r="L2" s="290"/>
      <c r="M2" s="290"/>
      <c r="N2" s="290"/>
      <c r="O2" s="290"/>
      <c r="P2" s="290"/>
      <c r="Q2" s="290"/>
      <c r="R2" s="290"/>
      <c r="S2" s="290"/>
      <c r="T2" s="290"/>
      <c r="U2" s="290"/>
    </row>
    <row r="3" spans="1:21">
      <c r="A3" s="697" t="s">
        <v>1478</v>
      </c>
      <c r="B3" s="697"/>
      <c r="C3" s="697"/>
      <c r="D3" s="697"/>
      <c r="E3" s="697"/>
      <c r="F3" s="697"/>
      <c r="G3" s="697"/>
      <c r="H3" s="697"/>
      <c r="I3" s="697"/>
      <c r="J3" s="697"/>
      <c r="K3" s="697"/>
      <c r="L3" s="697"/>
      <c r="M3" s="697"/>
      <c r="N3" s="697"/>
      <c r="O3" s="697"/>
      <c r="P3" s="697"/>
      <c r="Q3" s="697"/>
      <c r="R3" s="697"/>
      <c r="S3" s="697"/>
      <c r="T3" s="697"/>
      <c r="U3" s="697"/>
    </row>
    <row r="4" spans="1:21" ht="15" customHeight="1">
      <c r="A4" s="677" t="s">
        <v>98</v>
      </c>
      <c r="B4" s="638" t="s">
        <v>113</v>
      </c>
      <c r="C4" s="647" t="s">
        <v>87</v>
      </c>
      <c r="D4" s="647" t="s">
        <v>88</v>
      </c>
      <c r="E4" s="653" t="s">
        <v>401</v>
      </c>
      <c r="F4" s="647" t="s">
        <v>89</v>
      </c>
      <c r="G4" s="677" t="s">
        <v>101</v>
      </c>
      <c r="H4" s="677"/>
      <c r="I4" s="677"/>
      <c r="J4" s="677"/>
      <c r="K4" s="677"/>
      <c r="L4" s="677"/>
      <c r="M4" s="677"/>
      <c r="N4" s="677"/>
      <c r="O4" s="676" t="s">
        <v>102</v>
      </c>
      <c r="P4" s="676"/>
      <c r="Q4" s="638" t="s">
        <v>103</v>
      </c>
      <c r="R4" s="638" t="s">
        <v>104</v>
      </c>
      <c r="S4" s="638" t="s">
        <v>111</v>
      </c>
      <c r="T4" s="638" t="s">
        <v>110</v>
      </c>
      <c r="U4" s="650" t="s">
        <v>90</v>
      </c>
    </row>
    <row r="5" spans="1:21" ht="15" customHeight="1">
      <c r="A5" s="677"/>
      <c r="B5" s="636"/>
      <c r="C5" s="648"/>
      <c r="D5" s="648"/>
      <c r="E5" s="654"/>
      <c r="F5" s="648"/>
      <c r="G5" s="677" t="s">
        <v>105</v>
      </c>
      <c r="H5" s="677"/>
      <c r="I5" s="677" t="s">
        <v>106</v>
      </c>
      <c r="J5" s="677"/>
      <c r="K5" s="677" t="s">
        <v>107</v>
      </c>
      <c r="L5" s="677"/>
      <c r="M5" s="677" t="s">
        <v>108</v>
      </c>
      <c r="N5" s="677"/>
      <c r="O5" s="676"/>
      <c r="P5" s="676"/>
      <c r="Q5" s="636"/>
      <c r="R5" s="636"/>
      <c r="S5" s="636"/>
      <c r="T5" s="636"/>
      <c r="U5" s="651"/>
    </row>
    <row r="6" spans="1:21" ht="25.5">
      <c r="A6" s="677"/>
      <c r="B6" s="637"/>
      <c r="C6" s="649"/>
      <c r="D6" s="649"/>
      <c r="E6" s="655"/>
      <c r="F6" s="649"/>
      <c r="G6" s="339" t="s">
        <v>109</v>
      </c>
      <c r="H6" s="236" t="s">
        <v>12</v>
      </c>
      <c r="I6" s="339" t="s">
        <v>109</v>
      </c>
      <c r="J6" s="236" t="s">
        <v>12</v>
      </c>
      <c r="K6" s="339" t="s">
        <v>109</v>
      </c>
      <c r="L6" s="236" t="s">
        <v>12</v>
      </c>
      <c r="M6" s="339" t="s">
        <v>109</v>
      </c>
      <c r="N6" s="236" t="s">
        <v>12</v>
      </c>
      <c r="O6" s="339" t="s">
        <v>109</v>
      </c>
      <c r="P6" s="236" t="s">
        <v>12</v>
      </c>
      <c r="Q6" s="637"/>
      <c r="R6" s="637"/>
      <c r="S6" s="637"/>
      <c r="T6" s="637"/>
      <c r="U6" s="652"/>
    </row>
    <row r="7" spans="1:21" ht="42" customHeight="1">
      <c r="A7" s="698" t="s">
        <v>1472</v>
      </c>
      <c r="B7" s="700" t="s">
        <v>1470</v>
      </c>
      <c r="C7" s="286"/>
      <c r="D7" s="286"/>
      <c r="E7" s="286"/>
      <c r="F7" s="287"/>
      <c r="G7" s="287"/>
      <c r="H7" s="396"/>
      <c r="I7" s="287"/>
      <c r="J7" s="396"/>
      <c r="K7" s="287"/>
      <c r="L7" s="396"/>
      <c r="M7" s="287"/>
      <c r="N7" s="396"/>
      <c r="O7" s="287"/>
      <c r="P7" s="396"/>
      <c r="Q7" s="287"/>
      <c r="R7" s="287"/>
      <c r="S7" s="287"/>
      <c r="T7" s="287"/>
      <c r="U7" s="287"/>
    </row>
    <row r="8" spans="1:21" ht="42" customHeight="1">
      <c r="A8" s="699"/>
      <c r="B8" s="700"/>
      <c r="C8" s="286"/>
      <c r="D8" s="286"/>
      <c r="E8" s="286"/>
      <c r="F8" s="287"/>
      <c r="G8" s="287"/>
      <c r="H8" s="396"/>
      <c r="I8" s="287"/>
      <c r="J8" s="396"/>
      <c r="K8" s="287"/>
      <c r="L8" s="396"/>
      <c r="M8" s="287"/>
      <c r="N8" s="396"/>
      <c r="O8" s="287"/>
      <c r="P8" s="396"/>
      <c r="Q8" s="287"/>
      <c r="R8" s="287"/>
      <c r="S8" s="287"/>
      <c r="T8" s="287"/>
      <c r="U8" s="287"/>
    </row>
    <row r="9" spans="1:21" ht="42" customHeight="1">
      <c r="A9" s="699"/>
      <c r="B9" s="700"/>
      <c r="C9" s="286"/>
      <c r="D9" s="286"/>
      <c r="E9" s="286"/>
      <c r="F9" s="287"/>
      <c r="G9" s="287"/>
      <c r="H9" s="396"/>
      <c r="I9" s="287"/>
      <c r="J9" s="396"/>
      <c r="K9" s="287"/>
      <c r="L9" s="396"/>
      <c r="M9" s="287"/>
      <c r="N9" s="396"/>
      <c r="O9" s="287"/>
      <c r="P9" s="396"/>
      <c r="Q9" s="287"/>
      <c r="R9" s="287"/>
      <c r="S9" s="287"/>
      <c r="T9" s="287"/>
      <c r="U9" s="287"/>
    </row>
    <row r="10" spans="1:21" ht="42" customHeight="1">
      <c r="A10" s="699"/>
      <c r="B10" s="700"/>
      <c r="C10" s="286"/>
      <c r="D10" s="286"/>
      <c r="E10" s="286"/>
      <c r="F10" s="287"/>
      <c r="G10" s="287"/>
      <c r="H10" s="396"/>
      <c r="I10" s="287"/>
      <c r="J10" s="396"/>
      <c r="K10" s="287"/>
      <c r="L10" s="396"/>
      <c r="M10" s="287"/>
      <c r="N10" s="396"/>
      <c r="O10" s="287"/>
      <c r="P10" s="396"/>
      <c r="Q10" s="287"/>
      <c r="R10" s="287"/>
      <c r="S10" s="287"/>
      <c r="T10" s="287"/>
      <c r="U10" s="287"/>
    </row>
    <row r="11" spans="1:21" ht="42" customHeight="1">
      <c r="A11" s="699"/>
      <c r="B11" s="700"/>
      <c r="C11" s="286"/>
      <c r="D11" s="286"/>
      <c r="E11" s="286"/>
      <c r="F11" s="287"/>
      <c r="G11" s="287"/>
      <c r="H11" s="396"/>
      <c r="I11" s="287"/>
      <c r="J11" s="396"/>
      <c r="K11" s="287"/>
      <c r="L11" s="396"/>
      <c r="M11" s="287"/>
      <c r="N11" s="396"/>
      <c r="O11" s="287"/>
      <c r="P11" s="396"/>
      <c r="Q11" s="287"/>
      <c r="R11" s="287"/>
      <c r="S11" s="287"/>
      <c r="T11" s="287"/>
      <c r="U11" s="287"/>
    </row>
    <row r="12" spans="1:21" ht="40.5" customHeight="1">
      <c r="A12" s="699"/>
      <c r="B12" s="700" t="s">
        <v>1477</v>
      </c>
      <c r="C12" s="286"/>
      <c r="D12" s="286"/>
      <c r="E12" s="286"/>
      <c r="F12" s="287"/>
      <c r="G12" s="287"/>
      <c r="H12" s="396"/>
      <c r="I12" s="287"/>
      <c r="J12" s="396"/>
      <c r="K12" s="287"/>
      <c r="L12" s="396"/>
      <c r="M12" s="287"/>
      <c r="N12" s="396"/>
      <c r="O12" s="287"/>
      <c r="P12" s="396"/>
      <c r="Q12" s="287"/>
      <c r="R12" s="287"/>
      <c r="S12" s="287"/>
      <c r="T12" s="287"/>
      <c r="U12" s="287"/>
    </row>
    <row r="13" spans="1:21" ht="40.5" customHeight="1">
      <c r="A13" s="699"/>
      <c r="B13" s="700"/>
      <c r="C13" s="286"/>
      <c r="D13" s="286"/>
      <c r="E13" s="286"/>
      <c r="F13" s="287"/>
      <c r="G13" s="287"/>
      <c r="H13" s="396"/>
      <c r="I13" s="287"/>
      <c r="J13" s="396"/>
      <c r="K13" s="287"/>
      <c r="L13" s="396"/>
      <c r="M13" s="287"/>
      <c r="N13" s="396"/>
      <c r="O13" s="287"/>
      <c r="P13" s="396"/>
      <c r="Q13" s="287"/>
      <c r="R13" s="287"/>
      <c r="S13" s="287"/>
      <c r="T13" s="287"/>
      <c r="U13" s="397"/>
    </row>
    <row r="14" spans="1:21" ht="40.5" customHeight="1">
      <c r="A14" s="699"/>
      <c r="B14" s="700"/>
      <c r="C14" s="286"/>
      <c r="D14" s="286"/>
      <c r="E14" s="286"/>
      <c r="F14" s="287"/>
      <c r="G14" s="287"/>
      <c r="H14" s="396"/>
      <c r="I14" s="287"/>
      <c r="J14" s="396"/>
      <c r="K14" s="287"/>
      <c r="L14" s="396"/>
      <c r="M14" s="287"/>
      <c r="N14" s="396"/>
      <c r="O14" s="287"/>
      <c r="P14" s="396"/>
      <c r="Q14" s="287"/>
      <c r="R14" s="287"/>
      <c r="S14" s="287"/>
      <c r="T14" s="287"/>
      <c r="U14" s="397"/>
    </row>
    <row r="15" spans="1:21" ht="40.5" customHeight="1">
      <c r="A15" s="699"/>
      <c r="B15" s="700"/>
      <c r="C15" s="286"/>
      <c r="D15" s="286"/>
      <c r="E15" s="286"/>
      <c r="F15" s="287"/>
      <c r="G15" s="287"/>
      <c r="H15" s="396"/>
      <c r="I15" s="287"/>
      <c r="J15" s="396"/>
      <c r="K15" s="287"/>
      <c r="L15" s="396"/>
      <c r="M15" s="287"/>
      <c r="N15" s="396"/>
      <c r="O15" s="287"/>
      <c r="P15" s="396"/>
      <c r="Q15" s="287"/>
      <c r="R15" s="287"/>
      <c r="S15" s="287"/>
      <c r="T15" s="287"/>
      <c r="U15" s="397"/>
    </row>
    <row r="16" spans="1:21" ht="40.5" customHeight="1">
      <c r="A16" s="699"/>
      <c r="B16" s="700"/>
      <c r="C16" s="286"/>
      <c r="D16" s="286"/>
      <c r="E16" s="286"/>
      <c r="F16" s="287"/>
      <c r="G16" s="287"/>
      <c r="H16" s="396"/>
      <c r="I16" s="287"/>
      <c r="J16" s="396"/>
      <c r="K16" s="398"/>
      <c r="L16" s="396"/>
      <c r="M16" s="287"/>
      <c r="N16" s="396"/>
      <c r="O16" s="399"/>
      <c r="P16" s="396"/>
      <c r="Q16" s="287"/>
      <c r="R16" s="287"/>
      <c r="S16" s="287"/>
      <c r="T16" s="287"/>
      <c r="U16" s="287"/>
    </row>
    <row r="17" spans="1:21" ht="53.25" customHeight="1">
      <c r="A17" s="699"/>
      <c r="B17" s="700" t="s">
        <v>1471</v>
      </c>
      <c r="C17" s="286"/>
      <c r="D17" s="286"/>
      <c r="E17" s="286"/>
      <c r="F17" s="287"/>
      <c r="G17" s="287"/>
      <c r="H17" s="396"/>
      <c r="I17" s="287"/>
      <c r="J17" s="396"/>
      <c r="K17" s="398"/>
      <c r="L17" s="396"/>
      <c r="M17" s="287"/>
      <c r="N17" s="396"/>
      <c r="O17" s="399"/>
      <c r="P17" s="396"/>
      <c r="Q17" s="287"/>
      <c r="R17" s="287"/>
      <c r="S17" s="287"/>
      <c r="T17" s="287"/>
      <c r="U17" s="287"/>
    </row>
    <row r="18" spans="1:21" ht="53.25" customHeight="1">
      <c r="A18" s="699"/>
      <c r="B18" s="700"/>
      <c r="C18" s="286"/>
      <c r="D18" s="286"/>
      <c r="E18" s="286"/>
      <c r="F18" s="287"/>
      <c r="G18" s="287"/>
      <c r="H18" s="396"/>
      <c r="I18" s="287"/>
      <c r="J18" s="396"/>
      <c r="K18" s="398"/>
      <c r="L18" s="396"/>
      <c r="M18" s="287"/>
      <c r="N18" s="396"/>
      <c r="O18" s="399"/>
      <c r="P18" s="396"/>
      <c r="Q18" s="287"/>
      <c r="R18" s="287"/>
      <c r="S18" s="287"/>
      <c r="T18" s="287"/>
      <c r="U18" s="287"/>
    </row>
    <row r="19" spans="1:21" ht="53.25" customHeight="1">
      <c r="A19" s="699"/>
      <c r="B19" s="700"/>
      <c r="C19" s="286"/>
      <c r="D19" s="286"/>
      <c r="E19" s="286"/>
      <c r="F19" s="287"/>
      <c r="G19" s="287"/>
      <c r="H19" s="396"/>
      <c r="I19" s="287"/>
      <c r="J19" s="396"/>
      <c r="K19" s="398"/>
      <c r="L19" s="396"/>
      <c r="M19" s="287"/>
      <c r="N19" s="396"/>
      <c r="O19" s="399"/>
      <c r="P19" s="396"/>
      <c r="Q19" s="287"/>
      <c r="R19" s="287"/>
      <c r="S19" s="287"/>
      <c r="T19" s="287"/>
      <c r="U19" s="287"/>
    </row>
    <row r="20" spans="1:21" ht="53.25" customHeight="1">
      <c r="A20" s="699"/>
      <c r="B20" s="700"/>
      <c r="C20" s="286"/>
      <c r="D20" s="286"/>
      <c r="E20" s="286"/>
      <c r="F20" s="287"/>
      <c r="G20" s="287"/>
      <c r="H20" s="396"/>
      <c r="I20" s="287"/>
      <c r="J20" s="396"/>
      <c r="K20" s="398"/>
      <c r="L20" s="396"/>
      <c r="M20" s="287"/>
      <c r="N20" s="396"/>
      <c r="O20" s="399"/>
      <c r="P20" s="396"/>
      <c r="Q20" s="287"/>
      <c r="R20" s="287"/>
      <c r="S20" s="287"/>
      <c r="T20" s="287"/>
      <c r="U20" s="287"/>
    </row>
    <row r="21" spans="1:21" ht="53.25" customHeight="1">
      <c r="A21" s="699"/>
      <c r="B21" s="700"/>
      <c r="C21" s="286"/>
      <c r="D21" s="286"/>
      <c r="E21" s="411"/>
      <c r="F21" s="287"/>
      <c r="G21" s="287"/>
      <c r="H21" s="396"/>
      <c r="I21" s="287"/>
      <c r="J21" s="396"/>
      <c r="K21" s="398"/>
      <c r="L21" s="396"/>
      <c r="M21" s="287"/>
      <c r="N21" s="396"/>
      <c r="O21" s="399"/>
      <c r="P21" s="396"/>
      <c r="Q21" s="287"/>
      <c r="R21" s="287"/>
      <c r="S21" s="287"/>
      <c r="T21" s="287"/>
      <c r="U21" s="287"/>
    </row>
    <row r="22" spans="1:21" ht="15.75">
      <c r="A22" s="699"/>
      <c r="B22" s="698" t="s">
        <v>1473</v>
      </c>
      <c r="C22" s="286"/>
      <c r="D22" s="286"/>
      <c r="E22" s="411"/>
      <c r="F22" s="287"/>
      <c r="G22" s="287"/>
      <c r="H22" s="396"/>
      <c r="I22" s="287"/>
      <c r="J22" s="396"/>
      <c r="K22" s="398"/>
      <c r="L22" s="396"/>
      <c r="M22" s="287"/>
      <c r="N22" s="396"/>
      <c r="O22" s="399"/>
      <c r="P22" s="396"/>
      <c r="Q22" s="287"/>
      <c r="R22" s="287"/>
      <c r="S22" s="287"/>
      <c r="T22" s="287"/>
      <c r="U22" s="287"/>
    </row>
    <row r="23" spans="1:21" ht="15.75">
      <c r="A23" s="699"/>
      <c r="B23" s="699"/>
      <c r="C23" s="286"/>
      <c r="D23" s="286"/>
      <c r="E23" s="411"/>
      <c r="F23" s="287"/>
      <c r="G23" s="287"/>
      <c r="H23" s="396"/>
      <c r="I23" s="287"/>
      <c r="J23" s="396"/>
      <c r="K23" s="398"/>
      <c r="L23" s="396"/>
      <c r="M23" s="287"/>
      <c r="N23" s="396"/>
      <c r="O23" s="399"/>
      <c r="P23" s="396"/>
      <c r="Q23" s="287"/>
      <c r="R23" s="287"/>
      <c r="S23" s="287"/>
      <c r="T23" s="287"/>
      <c r="U23" s="287"/>
    </row>
    <row r="24" spans="1:21" ht="15.75">
      <c r="A24" s="699"/>
      <c r="B24" s="699"/>
      <c r="C24" s="286"/>
      <c r="D24" s="286"/>
      <c r="E24" s="411"/>
      <c r="F24" s="287"/>
      <c r="G24" s="287"/>
      <c r="H24" s="396"/>
      <c r="I24" s="287"/>
      <c r="J24" s="396"/>
      <c r="K24" s="398"/>
      <c r="L24" s="396"/>
      <c r="M24" s="287"/>
      <c r="N24" s="396"/>
      <c r="O24" s="399"/>
      <c r="P24" s="396"/>
      <c r="Q24" s="287"/>
      <c r="R24" s="287"/>
      <c r="S24" s="287"/>
      <c r="T24" s="287"/>
      <c r="U24" s="287"/>
    </row>
    <row r="25" spans="1:21" ht="15.75">
      <c r="A25" s="699"/>
      <c r="B25" s="699"/>
      <c r="C25" s="286"/>
      <c r="D25" s="286"/>
      <c r="E25" s="411"/>
      <c r="F25" s="287"/>
      <c r="G25" s="287"/>
      <c r="H25" s="396"/>
      <c r="I25" s="287"/>
      <c r="J25" s="396"/>
      <c r="K25" s="398"/>
      <c r="L25" s="396"/>
      <c r="M25" s="287"/>
      <c r="N25" s="396"/>
      <c r="O25" s="399"/>
      <c r="P25" s="396"/>
      <c r="Q25" s="287"/>
      <c r="R25" s="287"/>
      <c r="S25" s="287"/>
      <c r="T25" s="287"/>
      <c r="U25" s="287"/>
    </row>
    <row r="26" spans="1:21" ht="15.75">
      <c r="A26" s="699"/>
      <c r="B26" s="701"/>
      <c r="C26" s="286"/>
      <c r="D26" s="286"/>
      <c r="E26" s="411"/>
      <c r="F26" s="287"/>
      <c r="G26" s="287"/>
      <c r="H26" s="396"/>
      <c r="I26" s="287"/>
      <c r="J26" s="396"/>
      <c r="K26" s="398"/>
      <c r="L26" s="396"/>
      <c r="M26" s="287"/>
      <c r="N26" s="396"/>
      <c r="O26" s="399"/>
      <c r="P26" s="396"/>
      <c r="Q26" s="287"/>
      <c r="R26" s="287"/>
      <c r="S26" s="287"/>
      <c r="T26" s="287"/>
      <c r="U26" s="287"/>
    </row>
    <row r="27" spans="1:21" ht="15.75">
      <c r="A27" s="699"/>
      <c r="B27" s="698" t="s">
        <v>1474</v>
      </c>
      <c r="C27" s="286"/>
      <c r="D27" s="286"/>
      <c r="E27" s="411"/>
      <c r="F27" s="287"/>
      <c r="G27" s="287"/>
      <c r="H27" s="396"/>
      <c r="I27" s="287"/>
      <c r="J27" s="396"/>
      <c r="K27" s="398"/>
      <c r="L27" s="396"/>
      <c r="M27" s="287"/>
      <c r="N27" s="396"/>
      <c r="O27" s="399"/>
      <c r="P27" s="396"/>
      <c r="Q27" s="287"/>
      <c r="R27" s="287"/>
      <c r="S27" s="287"/>
      <c r="T27" s="287"/>
      <c r="U27" s="287"/>
    </row>
    <row r="28" spans="1:21" ht="15.75">
      <c r="A28" s="699"/>
      <c r="B28" s="699"/>
      <c r="C28" s="286"/>
      <c r="D28" s="286"/>
      <c r="E28" s="411"/>
      <c r="F28" s="287"/>
      <c r="G28" s="287"/>
      <c r="H28" s="396"/>
      <c r="I28" s="287"/>
      <c r="J28" s="396"/>
      <c r="K28" s="398"/>
      <c r="L28" s="396"/>
      <c r="M28" s="287"/>
      <c r="N28" s="396"/>
      <c r="O28" s="399"/>
      <c r="P28" s="396"/>
      <c r="Q28" s="287"/>
      <c r="R28" s="287"/>
      <c r="S28" s="287"/>
      <c r="T28" s="287"/>
      <c r="U28" s="287"/>
    </row>
    <row r="29" spans="1:21" ht="15.75">
      <c r="A29" s="699"/>
      <c r="B29" s="699"/>
      <c r="C29" s="286"/>
      <c r="D29" s="286"/>
      <c r="E29" s="286"/>
      <c r="F29" s="287"/>
      <c r="G29" s="287"/>
      <c r="H29" s="396"/>
      <c r="I29" s="287"/>
      <c r="J29" s="396"/>
      <c r="K29" s="398"/>
      <c r="L29" s="396"/>
      <c r="M29" s="287"/>
      <c r="N29" s="396"/>
      <c r="O29" s="399"/>
      <c r="P29" s="396"/>
      <c r="Q29" s="287"/>
      <c r="R29" s="287"/>
      <c r="S29" s="287"/>
      <c r="T29" s="287"/>
      <c r="U29" s="287"/>
    </row>
    <row r="30" spans="1:21" ht="15.75">
      <c r="A30" s="699"/>
      <c r="B30" s="699"/>
      <c r="C30" s="286"/>
      <c r="D30" s="286"/>
      <c r="E30" s="286"/>
      <c r="F30" s="287"/>
      <c r="G30" s="287"/>
      <c r="H30" s="396"/>
      <c r="I30" s="287"/>
      <c r="J30" s="396"/>
      <c r="K30" s="398"/>
      <c r="L30" s="396"/>
      <c r="M30" s="287"/>
      <c r="N30" s="396"/>
      <c r="O30" s="399"/>
      <c r="P30" s="396"/>
      <c r="Q30" s="287"/>
      <c r="R30" s="287"/>
      <c r="S30" s="287"/>
      <c r="T30" s="287"/>
      <c r="U30" s="287"/>
    </row>
    <row r="31" spans="1:21" ht="15.75">
      <c r="A31" s="699"/>
      <c r="B31" s="701"/>
      <c r="C31" s="286"/>
      <c r="D31" s="286"/>
      <c r="E31" s="286"/>
      <c r="F31" s="287"/>
      <c r="G31" s="287"/>
      <c r="H31" s="396"/>
      <c r="I31" s="287"/>
      <c r="J31" s="396"/>
      <c r="K31" s="398"/>
      <c r="L31" s="396"/>
      <c r="M31" s="287"/>
      <c r="N31" s="396"/>
      <c r="O31" s="399"/>
      <c r="P31" s="396"/>
      <c r="Q31" s="287"/>
      <c r="R31" s="287"/>
      <c r="S31" s="287"/>
      <c r="T31" s="287"/>
      <c r="U31" s="287"/>
    </row>
    <row r="32" spans="1:21" ht="15.75">
      <c r="A32" s="699"/>
      <c r="B32" s="700" t="s">
        <v>1475</v>
      </c>
      <c r="C32" s="410"/>
      <c r="D32" s="286"/>
      <c r="E32" s="286"/>
      <c r="F32" s="287"/>
      <c r="G32" s="287"/>
      <c r="H32" s="396"/>
      <c r="I32" s="287"/>
      <c r="J32" s="396"/>
      <c r="K32" s="398"/>
      <c r="L32" s="396"/>
      <c r="M32" s="287"/>
      <c r="N32" s="396"/>
      <c r="O32" s="399"/>
      <c r="P32" s="396"/>
      <c r="Q32" s="287"/>
      <c r="R32" s="287"/>
      <c r="S32" s="287"/>
      <c r="T32" s="287"/>
      <c r="U32" s="287"/>
    </row>
    <row r="33" spans="1:21" ht="15.75">
      <c r="A33" s="699"/>
      <c r="B33" s="700"/>
      <c r="C33" s="410"/>
      <c r="D33" s="286"/>
      <c r="E33" s="286"/>
      <c r="F33" s="287"/>
      <c r="G33" s="287"/>
      <c r="H33" s="396"/>
      <c r="I33" s="287"/>
      <c r="J33" s="396"/>
      <c r="K33" s="398"/>
      <c r="L33" s="396"/>
      <c r="M33" s="287"/>
      <c r="N33" s="396"/>
      <c r="O33" s="399"/>
      <c r="P33" s="396"/>
      <c r="Q33" s="287"/>
      <c r="R33" s="287"/>
      <c r="S33" s="287"/>
      <c r="T33" s="287"/>
      <c r="U33" s="287"/>
    </row>
    <row r="34" spans="1:21" ht="15.75">
      <c r="A34" s="699"/>
      <c r="B34" s="700"/>
      <c r="C34" s="410"/>
      <c r="D34" s="286"/>
      <c r="E34" s="286"/>
      <c r="F34" s="287"/>
      <c r="G34" s="287"/>
      <c r="H34" s="396"/>
      <c r="I34" s="287"/>
      <c r="J34" s="396"/>
      <c r="K34" s="398"/>
      <c r="L34" s="396"/>
      <c r="M34" s="287"/>
      <c r="N34" s="396"/>
      <c r="O34" s="399"/>
      <c r="P34" s="396"/>
      <c r="Q34" s="287"/>
      <c r="R34" s="287"/>
      <c r="S34" s="287"/>
      <c r="T34" s="287"/>
      <c r="U34" s="287"/>
    </row>
    <row r="35" spans="1:21" ht="15.75">
      <c r="A35" s="699"/>
      <c r="B35" s="700"/>
      <c r="C35" s="410"/>
      <c r="D35" s="286"/>
      <c r="E35" s="286"/>
      <c r="F35" s="287"/>
      <c r="G35" s="287"/>
      <c r="H35" s="396"/>
      <c r="I35" s="287"/>
      <c r="J35" s="396"/>
      <c r="K35" s="398"/>
      <c r="L35" s="396"/>
      <c r="M35" s="287"/>
      <c r="N35" s="396"/>
      <c r="O35" s="399"/>
      <c r="P35" s="396"/>
      <c r="Q35" s="287"/>
      <c r="R35" s="287"/>
      <c r="S35" s="287"/>
      <c r="T35" s="287"/>
      <c r="U35" s="287"/>
    </row>
    <row r="36" spans="1:21" ht="15.75">
      <c r="A36" s="699"/>
      <c r="B36" s="700"/>
      <c r="C36" s="410"/>
      <c r="D36" s="286"/>
      <c r="E36" s="286"/>
      <c r="F36" s="287"/>
      <c r="G36" s="287"/>
      <c r="H36" s="396"/>
      <c r="I36" s="287"/>
      <c r="J36" s="396"/>
      <c r="K36" s="398"/>
      <c r="L36" s="396"/>
      <c r="M36" s="287"/>
      <c r="N36" s="396"/>
      <c r="O36" s="399"/>
      <c r="P36" s="396"/>
      <c r="Q36" s="287"/>
      <c r="R36" s="287"/>
      <c r="S36" s="287"/>
      <c r="T36" s="287"/>
      <c r="U36" s="287"/>
    </row>
    <row r="37" spans="1:21" ht="39.75" customHeight="1">
      <c r="A37" s="699"/>
      <c r="B37" s="700" t="s">
        <v>1476</v>
      </c>
      <c r="C37" s="410"/>
      <c r="D37" s="286"/>
      <c r="E37" s="286"/>
      <c r="F37" s="287"/>
      <c r="G37" s="287"/>
      <c r="H37" s="396"/>
      <c r="I37" s="287"/>
      <c r="J37" s="396"/>
      <c r="K37" s="398"/>
      <c r="L37" s="396"/>
      <c r="M37" s="287"/>
      <c r="N37" s="396"/>
      <c r="O37" s="399"/>
      <c r="P37" s="396"/>
      <c r="Q37" s="287"/>
      <c r="R37" s="287"/>
      <c r="S37" s="287"/>
      <c r="T37" s="287"/>
      <c r="U37" s="287"/>
    </row>
    <row r="38" spans="1:21" ht="39.75" customHeight="1">
      <c r="A38" s="699"/>
      <c r="B38" s="700"/>
      <c r="C38" s="410"/>
      <c r="D38" s="286"/>
      <c r="E38" s="286"/>
      <c r="F38" s="287"/>
      <c r="G38" s="287"/>
      <c r="H38" s="396"/>
      <c r="I38" s="287"/>
      <c r="J38" s="396"/>
      <c r="K38" s="398"/>
      <c r="L38" s="396"/>
      <c r="M38" s="287"/>
      <c r="N38" s="396"/>
      <c r="O38" s="399"/>
      <c r="P38" s="396"/>
      <c r="Q38" s="287"/>
      <c r="R38" s="287"/>
      <c r="S38" s="287"/>
      <c r="T38" s="287"/>
      <c r="U38" s="287"/>
    </row>
    <row r="39" spans="1:21" ht="39.75" customHeight="1">
      <c r="A39" s="699"/>
      <c r="B39" s="700"/>
      <c r="C39" s="410"/>
      <c r="D39" s="286"/>
      <c r="E39" s="286"/>
      <c r="F39" s="287"/>
      <c r="G39" s="287"/>
      <c r="H39" s="396"/>
      <c r="I39" s="287"/>
      <c r="J39" s="396"/>
      <c r="K39" s="398"/>
      <c r="L39" s="396"/>
      <c r="M39" s="287"/>
      <c r="N39" s="396"/>
      <c r="O39" s="399"/>
      <c r="P39" s="396"/>
      <c r="Q39" s="287"/>
      <c r="R39" s="287"/>
      <c r="S39" s="287"/>
      <c r="T39" s="287"/>
      <c r="U39" s="287"/>
    </row>
    <row r="40" spans="1:21" ht="39.75" customHeight="1">
      <c r="A40" s="699"/>
      <c r="B40" s="700"/>
      <c r="C40" s="410"/>
      <c r="D40" s="286"/>
      <c r="E40" s="286"/>
      <c r="F40" s="287"/>
      <c r="G40" s="287"/>
      <c r="H40" s="396"/>
      <c r="I40" s="287"/>
      <c r="J40" s="396"/>
      <c r="K40" s="398"/>
      <c r="L40" s="396"/>
      <c r="M40" s="287"/>
      <c r="N40" s="396"/>
      <c r="O40" s="399"/>
      <c r="P40" s="396"/>
      <c r="Q40" s="287"/>
      <c r="R40" s="287"/>
      <c r="S40" s="287"/>
      <c r="T40" s="287"/>
      <c r="U40" s="287"/>
    </row>
    <row r="41" spans="1:21" ht="39.75" customHeight="1">
      <c r="A41" s="699"/>
      <c r="B41" s="700"/>
      <c r="C41" s="410"/>
      <c r="D41" s="286"/>
      <c r="E41" s="286"/>
      <c r="F41" s="287"/>
      <c r="G41" s="287"/>
      <c r="H41" s="396"/>
      <c r="I41" s="287"/>
      <c r="J41" s="396"/>
      <c r="K41" s="398"/>
      <c r="L41" s="396"/>
      <c r="M41" s="287"/>
      <c r="N41" s="396"/>
      <c r="O41" s="399"/>
      <c r="P41" s="396"/>
      <c r="Q41" s="287"/>
      <c r="R41" s="287"/>
      <c r="S41" s="287"/>
      <c r="T41" s="287"/>
      <c r="U41" s="287"/>
    </row>
    <row r="42" spans="1:21" ht="15.75">
      <c r="A42" s="298"/>
      <c r="B42" s="299"/>
      <c r="C42" s="298" t="s">
        <v>1480</v>
      </c>
      <c r="D42" s="299"/>
      <c r="E42" s="299"/>
      <c r="F42" s="300"/>
      <c r="G42" s="288">
        <f t="shared" ref="G42:P42" si="0">SUM(G7:G41)</f>
        <v>0</v>
      </c>
      <c r="H42" s="289">
        <f t="shared" si="0"/>
        <v>0</v>
      </c>
      <c r="I42" s="288">
        <f t="shared" si="0"/>
        <v>0</v>
      </c>
      <c r="J42" s="289">
        <f t="shared" si="0"/>
        <v>0</v>
      </c>
      <c r="K42" s="288">
        <f t="shared" si="0"/>
        <v>0</v>
      </c>
      <c r="L42" s="289">
        <f t="shared" si="0"/>
        <v>0</v>
      </c>
      <c r="M42" s="288">
        <f t="shared" si="0"/>
        <v>0</v>
      </c>
      <c r="N42" s="289">
        <f t="shared" si="0"/>
        <v>0</v>
      </c>
      <c r="O42" s="289">
        <f t="shared" si="0"/>
        <v>0</v>
      </c>
      <c r="P42" s="289">
        <f t="shared" si="0"/>
        <v>0</v>
      </c>
      <c r="Q42" s="270"/>
      <c r="R42" s="270"/>
      <c r="S42" s="270"/>
      <c r="T42" s="270"/>
      <c r="U42" s="270"/>
    </row>
    <row r="48" spans="1:21">
      <c r="H48" s="403"/>
      <c r="J48" s="403"/>
      <c r="L48" s="403"/>
      <c r="N48" s="403"/>
      <c r="P48" s="403"/>
    </row>
    <row r="49" spans="8:16">
      <c r="H49" s="403"/>
      <c r="J49" s="403"/>
      <c r="L49" s="403"/>
      <c r="N49" s="403"/>
      <c r="P49" s="403"/>
    </row>
    <row r="50" spans="8:16">
      <c r="H50" s="403"/>
      <c r="J50" s="403"/>
      <c r="L50" s="403"/>
      <c r="N50" s="403"/>
      <c r="P50" s="403"/>
    </row>
    <row r="51" spans="8:16">
      <c r="H51" s="403"/>
      <c r="J51" s="403"/>
      <c r="L51" s="403"/>
      <c r="N51" s="403"/>
      <c r="P51" s="403"/>
    </row>
    <row r="52" spans="8:16">
      <c r="H52" s="403"/>
      <c r="J52" s="403"/>
      <c r="L52" s="403"/>
      <c r="N52" s="403"/>
      <c r="P52" s="403"/>
    </row>
    <row r="53" spans="8:16">
      <c r="H53" s="403"/>
      <c r="J53" s="403"/>
      <c r="L53" s="403"/>
      <c r="N53" s="403"/>
      <c r="P53" s="403"/>
    </row>
    <row r="54" spans="8:16">
      <c r="H54" s="403"/>
      <c r="J54" s="403"/>
      <c r="L54" s="403"/>
      <c r="N54" s="403"/>
      <c r="P54" s="403"/>
    </row>
    <row r="55" spans="8:16">
      <c r="H55" s="403"/>
      <c r="J55" s="403"/>
      <c r="L55" s="403"/>
      <c r="N55" s="403"/>
      <c r="P55" s="403"/>
    </row>
    <row r="56" spans="8:16">
      <c r="H56" s="403"/>
      <c r="J56" s="403"/>
      <c r="L56" s="403"/>
      <c r="N56" s="403"/>
      <c r="P56" s="403"/>
    </row>
    <row r="57" spans="8:16">
      <c r="H57" s="403"/>
      <c r="J57" s="403"/>
      <c r="L57" s="403"/>
      <c r="N57" s="403"/>
      <c r="P57" s="403"/>
    </row>
    <row r="58" spans="8:16">
      <c r="H58" s="403"/>
      <c r="J58" s="403"/>
      <c r="L58" s="403"/>
      <c r="N58" s="403"/>
      <c r="P58" s="403"/>
    </row>
    <row r="59" spans="8:16">
      <c r="H59" s="403"/>
      <c r="J59" s="403"/>
      <c r="L59" s="403"/>
      <c r="N59" s="403"/>
      <c r="P59" s="403"/>
    </row>
    <row r="60" spans="8:16">
      <c r="H60" s="403"/>
      <c r="J60" s="403"/>
      <c r="L60" s="403"/>
      <c r="N60" s="403"/>
      <c r="P60" s="403"/>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V69"/>
  <sheetViews>
    <sheetView topLeftCell="E1" zoomScale="80" zoomScaleNormal="80" workbookViewId="0">
      <pane ySplit="7" topLeftCell="A30" activePane="bottomLeft" state="frozen"/>
      <selection activeCell="Q6" sqref="Q6"/>
      <selection pane="bottomLeft" activeCell="P16" sqref="P16"/>
    </sheetView>
  </sheetViews>
  <sheetFormatPr baseColWidth="10" defaultRowHeight="15"/>
  <cols>
    <col min="1" max="2" width="21.7109375" customWidth="1"/>
    <col min="3" max="6" width="27.42578125" customWidth="1"/>
    <col min="7" max="7" width="15.28515625" customWidth="1"/>
    <col min="8" max="8" width="20.5703125" customWidth="1"/>
    <col min="9" max="9" width="15.28515625" customWidth="1"/>
    <col min="10" max="10" width="18.5703125" customWidth="1"/>
    <col min="11" max="11" width="15.28515625" customWidth="1"/>
    <col min="12" max="12" width="16.8554687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 min="22" max="22" width="16.5703125" customWidth="1"/>
  </cols>
  <sheetData>
    <row r="1" spans="1:21" s="282" customFormat="1" ht="18.75">
      <c r="G1" s="285" t="s">
        <v>1437</v>
      </c>
      <c r="L1" s="285"/>
      <c r="M1" s="285"/>
      <c r="N1" s="285"/>
      <c r="O1" s="285"/>
      <c r="P1" s="285"/>
      <c r="Q1" s="285"/>
      <c r="R1" s="285"/>
      <c r="S1" s="285"/>
      <c r="T1" s="285"/>
      <c r="U1" s="285"/>
    </row>
    <row r="2" spans="1:21" s="282" customFormat="1" ht="18.75">
      <c r="A2" s="335" t="s">
        <v>1373</v>
      </c>
      <c r="G2" s="285"/>
      <c r="L2" s="285"/>
      <c r="M2" s="285"/>
      <c r="N2" s="285"/>
      <c r="O2" s="285"/>
      <c r="P2" s="285"/>
      <c r="Q2" s="285"/>
      <c r="R2" s="285"/>
      <c r="S2" s="285"/>
      <c r="T2" s="285"/>
      <c r="U2" s="285"/>
    </row>
    <row r="3" spans="1:21" s="282" customFormat="1" ht="27.75" customHeight="1">
      <c r="A3" s="702" t="s">
        <v>1439</v>
      </c>
      <c r="B3" s="702"/>
      <c r="C3" s="702"/>
      <c r="D3" s="702"/>
      <c r="E3" s="702"/>
      <c r="F3" s="702"/>
      <c r="G3" s="702"/>
      <c r="H3" s="702"/>
      <c r="I3" s="702"/>
      <c r="J3" s="702"/>
      <c r="K3" s="702"/>
      <c r="L3" s="702"/>
      <c r="M3" s="702"/>
      <c r="N3" s="702"/>
      <c r="O3" s="702"/>
      <c r="P3" s="702"/>
      <c r="Q3" s="702"/>
      <c r="R3" s="702"/>
      <c r="S3" s="702"/>
      <c r="T3" s="702"/>
      <c r="U3" s="702"/>
    </row>
    <row r="4" spans="1:21" s="334" customFormat="1">
      <c r="A4" s="703" t="s">
        <v>1445</v>
      </c>
      <c r="B4" s="703"/>
      <c r="C4" s="703"/>
      <c r="D4" s="703"/>
      <c r="E4" s="703"/>
      <c r="F4" s="703"/>
      <c r="G4" s="703"/>
      <c r="H4" s="703"/>
      <c r="I4" s="703"/>
      <c r="J4" s="703"/>
      <c r="K4" s="703"/>
      <c r="L4" s="703"/>
      <c r="M4" s="703"/>
      <c r="N4" s="703"/>
      <c r="O4" s="703"/>
      <c r="P4" s="703"/>
      <c r="Q4" s="703"/>
      <c r="R4" s="703"/>
      <c r="S4" s="703"/>
      <c r="T4" s="703"/>
      <c r="U4" s="703"/>
    </row>
    <row r="5" spans="1:21" s="66" customFormat="1" ht="23.25" customHeight="1">
      <c r="A5" s="677" t="s">
        <v>98</v>
      </c>
      <c r="B5" s="677" t="s">
        <v>113</v>
      </c>
      <c r="C5" s="647" t="s">
        <v>87</v>
      </c>
      <c r="D5" s="647" t="s">
        <v>88</v>
      </c>
      <c r="E5" s="653" t="s">
        <v>401</v>
      </c>
      <c r="F5" s="647" t="s">
        <v>89</v>
      </c>
      <c r="G5" s="677" t="s">
        <v>101</v>
      </c>
      <c r="H5" s="677"/>
      <c r="I5" s="677"/>
      <c r="J5" s="677"/>
      <c r="K5" s="677"/>
      <c r="L5" s="677"/>
      <c r="M5" s="677"/>
      <c r="N5" s="677"/>
      <c r="O5" s="676" t="s">
        <v>102</v>
      </c>
      <c r="P5" s="676"/>
      <c r="Q5" s="638" t="s">
        <v>103</v>
      </c>
      <c r="R5" s="638" t="s">
        <v>104</v>
      </c>
      <c r="S5" s="638" t="s">
        <v>111</v>
      </c>
      <c r="T5" s="638" t="s">
        <v>110</v>
      </c>
      <c r="U5" s="650" t="s">
        <v>90</v>
      </c>
    </row>
    <row r="6" spans="1:21" s="66" customFormat="1" ht="15" customHeight="1">
      <c r="A6" s="677"/>
      <c r="B6" s="677"/>
      <c r="C6" s="648"/>
      <c r="D6" s="648"/>
      <c r="E6" s="654"/>
      <c r="F6" s="648"/>
      <c r="G6" s="677" t="s">
        <v>105</v>
      </c>
      <c r="H6" s="677"/>
      <c r="I6" s="677" t="s">
        <v>106</v>
      </c>
      <c r="J6" s="677"/>
      <c r="K6" s="677" t="s">
        <v>107</v>
      </c>
      <c r="L6" s="677"/>
      <c r="M6" s="677" t="s">
        <v>108</v>
      </c>
      <c r="N6" s="677"/>
      <c r="O6" s="676"/>
      <c r="P6" s="676"/>
      <c r="Q6" s="636"/>
      <c r="R6" s="636"/>
      <c r="S6" s="636"/>
      <c r="T6" s="636"/>
      <c r="U6" s="651"/>
    </row>
    <row r="7" spans="1:21" s="67" customFormat="1" ht="24" customHeight="1">
      <c r="A7" s="677"/>
      <c r="B7" s="677"/>
      <c r="C7" s="649"/>
      <c r="D7" s="649"/>
      <c r="E7" s="655"/>
      <c r="F7" s="649"/>
      <c r="G7" s="325" t="s">
        <v>109</v>
      </c>
      <c r="H7" s="236" t="s">
        <v>12</v>
      </c>
      <c r="I7" s="325" t="s">
        <v>109</v>
      </c>
      <c r="J7" s="236" t="s">
        <v>12</v>
      </c>
      <c r="K7" s="325" t="s">
        <v>109</v>
      </c>
      <c r="L7" s="236" t="s">
        <v>12</v>
      </c>
      <c r="M7" s="325" t="s">
        <v>109</v>
      </c>
      <c r="N7" s="236" t="s">
        <v>12</v>
      </c>
      <c r="O7" s="325" t="s">
        <v>109</v>
      </c>
      <c r="P7" s="236" t="s">
        <v>12</v>
      </c>
      <c r="Q7" s="637"/>
      <c r="R7" s="637"/>
      <c r="S7" s="637"/>
      <c r="T7" s="637"/>
      <c r="U7" s="652"/>
    </row>
    <row r="8" spans="1:21" s="267" customFormat="1" ht="15.75">
      <c r="A8" s="304"/>
      <c r="B8" s="305"/>
      <c r="C8" s="305"/>
      <c r="D8" s="305"/>
      <c r="E8" s="305"/>
      <c r="F8" s="305"/>
      <c r="G8" s="305"/>
      <c r="H8" s="304" t="s">
        <v>1437</v>
      </c>
      <c r="I8" s="305"/>
      <c r="J8" s="305"/>
      <c r="K8" s="305"/>
      <c r="L8" s="305"/>
      <c r="M8" s="305"/>
      <c r="N8" s="305"/>
      <c r="O8" s="305"/>
      <c r="P8" s="305"/>
      <c r="Q8" s="305"/>
      <c r="R8" s="305"/>
      <c r="S8" s="305"/>
      <c r="T8" s="305"/>
      <c r="U8" s="306"/>
    </row>
    <row r="9" spans="1:21" ht="94.5" customHeight="1">
      <c r="A9" s="666" t="s">
        <v>1440</v>
      </c>
      <c r="B9" s="523" t="s">
        <v>1441</v>
      </c>
      <c r="C9" s="283" t="s">
        <v>1498</v>
      </c>
      <c r="D9" s="283" t="s">
        <v>1497</v>
      </c>
      <c r="E9" s="283" t="s">
        <v>1973</v>
      </c>
      <c r="F9" s="283" t="s">
        <v>1929</v>
      </c>
      <c r="G9" s="400">
        <v>0.25</v>
      </c>
      <c r="H9" s="401"/>
      <c r="I9" s="400">
        <v>0.25</v>
      </c>
      <c r="J9" s="401"/>
      <c r="K9" s="400">
        <v>0.25</v>
      </c>
      <c r="L9" s="401"/>
      <c r="M9" s="400">
        <v>0.25</v>
      </c>
      <c r="N9" s="401"/>
      <c r="O9" s="405">
        <f>SUM(G9,I9,K9,M9)</f>
        <v>1</v>
      </c>
      <c r="P9" s="396"/>
      <c r="Q9" s="283" t="s">
        <v>1930</v>
      </c>
      <c r="R9" s="283" t="s">
        <v>1931</v>
      </c>
      <c r="S9" s="283" t="s">
        <v>1932</v>
      </c>
      <c r="T9" s="283" t="s">
        <v>1917</v>
      </c>
      <c r="U9" s="283" t="s">
        <v>1933</v>
      </c>
    </row>
    <row r="10" spans="1:21" ht="140.25">
      <c r="A10" s="666"/>
      <c r="B10" s="663" t="s">
        <v>1442</v>
      </c>
      <c r="C10" s="283" t="s">
        <v>1499</v>
      </c>
      <c r="D10" s="283"/>
      <c r="E10" s="283" t="s">
        <v>1974</v>
      </c>
      <c r="F10" s="283" t="s">
        <v>1500</v>
      </c>
      <c r="G10" s="400"/>
      <c r="H10" s="401">
        <f>+G10*P10</f>
        <v>0</v>
      </c>
      <c r="I10" s="400">
        <v>0.5</v>
      </c>
      <c r="J10" s="401">
        <f>+I10*P10</f>
        <v>883975</v>
      </c>
      <c r="K10" s="283"/>
      <c r="L10" s="401">
        <f>+K10*P10</f>
        <v>0</v>
      </c>
      <c r="M10" s="400">
        <v>0.5</v>
      </c>
      <c r="N10" s="401">
        <f>+M10*P10</f>
        <v>883975</v>
      </c>
      <c r="O10" s="405">
        <f>+G10+I10+K10+M10</f>
        <v>1</v>
      </c>
      <c r="P10" s="396">
        <f>+'7. Infraestructura'!D10</f>
        <v>1767950</v>
      </c>
      <c r="Q10" s="495" t="s">
        <v>1934</v>
      </c>
      <c r="R10" s="495" t="s">
        <v>1935</v>
      </c>
      <c r="S10" s="495" t="s">
        <v>1936</v>
      </c>
      <c r="T10" s="495" t="s">
        <v>1532</v>
      </c>
      <c r="U10" s="496" t="s">
        <v>1940</v>
      </c>
    </row>
    <row r="11" spans="1:21" s="403" customFormat="1" ht="110.25">
      <c r="A11" s="666"/>
      <c r="B11" s="664"/>
      <c r="C11" s="283"/>
      <c r="D11" s="283"/>
      <c r="E11" s="283" t="s">
        <v>1975</v>
      </c>
      <c r="F11" s="450" t="s">
        <v>1502</v>
      </c>
      <c r="G11" s="400">
        <v>0.25</v>
      </c>
      <c r="H11" s="401">
        <f>+G11*P11</f>
        <v>1500000</v>
      </c>
      <c r="I11" s="400">
        <v>0.25</v>
      </c>
      <c r="J11" s="401">
        <f>+I11*P11</f>
        <v>1500000</v>
      </c>
      <c r="K11" s="400">
        <v>0.25</v>
      </c>
      <c r="L11" s="401">
        <f>+K11*P11</f>
        <v>1500000</v>
      </c>
      <c r="M11" s="400">
        <v>0.25</v>
      </c>
      <c r="N11" s="401">
        <f>+M11*P11</f>
        <v>1500000</v>
      </c>
      <c r="O11" s="405">
        <f>+G11+I11+K11+M11</f>
        <v>1</v>
      </c>
      <c r="P11" s="396">
        <f>+'7. Infraestructura'!D41</f>
        <v>6000000</v>
      </c>
      <c r="Q11" s="495" t="s">
        <v>1934</v>
      </c>
      <c r="R11" s="283" t="s">
        <v>1938</v>
      </c>
      <c r="S11" s="283" t="s">
        <v>1939</v>
      </c>
      <c r="T11" s="495" t="s">
        <v>1532</v>
      </c>
      <c r="U11" s="496" t="s">
        <v>1940</v>
      </c>
    </row>
    <row r="12" spans="1:21" s="403" customFormat="1" ht="153">
      <c r="A12" s="666"/>
      <c r="B12" s="664"/>
      <c r="C12" s="283"/>
      <c r="D12" s="283"/>
      <c r="E12" s="283" t="s">
        <v>1976</v>
      </c>
      <c r="F12" s="283" t="s">
        <v>1501</v>
      </c>
      <c r="G12" s="400">
        <v>0.25</v>
      </c>
      <c r="H12" s="401">
        <f>+G12*P12</f>
        <v>3612210.4940830171</v>
      </c>
      <c r="I12" s="400">
        <v>0.25</v>
      </c>
      <c r="J12" s="401">
        <f>+I12*P12</f>
        <v>3612210.4940830171</v>
      </c>
      <c r="K12" s="400">
        <v>0.25</v>
      </c>
      <c r="L12" s="401">
        <f>+K12*P12</f>
        <v>3612210.4940830171</v>
      </c>
      <c r="M12" s="400">
        <v>0.25</v>
      </c>
      <c r="N12" s="401">
        <f>+M12*P12</f>
        <v>3612210.4940830171</v>
      </c>
      <c r="O12" s="405">
        <f>+G12+I12+K12+M12</f>
        <v>1</v>
      </c>
      <c r="P12" s="396">
        <f>+'7. Infraestructura'!D54+'5. ACTIVIDADES ESPECIALES'!D132</f>
        <v>14448841.976332068</v>
      </c>
      <c r="Q12" s="495" t="s">
        <v>1945</v>
      </c>
      <c r="R12" s="495" t="s">
        <v>1946</v>
      </c>
      <c r="S12" s="495" t="s">
        <v>1947</v>
      </c>
      <c r="T12" s="495" t="s">
        <v>1948</v>
      </c>
      <c r="U12" s="495" t="s">
        <v>1937</v>
      </c>
    </row>
    <row r="13" spans="1:21" s="403" customFormat="1" ht="153">
      <c r="A13" s="666"/>
      <c r="B13" s="664"/>
      <c r="C13" s="283"/>
      <c r="D13" s="283"/>
      <c r="E13" s="450" t="s">
        <v>1977</v>
      </c>
      <c r="F13" s="452" t="s">
        <v>1949</v>
      </c>
      <c r="G13" s="400">
        <v>0.25</v>
      </c>
      <c r="H13" s="401">
        <f>+G13*P13</f>
        <v>1375000</v>
      </c>
      <c r="I13" s="400">
        <v>0.25</v>
      </c>
      <c r="J13" s="401">
        <f>+I13*P13</f>
        <v>1375000</v>
      </c>
      <c r="K13" s="400">
        <v>0.25</v>
      </c>
      <c r="L13" s="401">
        <f>+K13*P13</f>
        <v>1375000</v>
      </c>
      <c r="M13" s="400">
        <v>0.25</v>
      </c>
      <c r="N13" s="401">
        <f>+M13*P13</f>
        <v>1375000</v>
      </c>
      <c r="O13" s="405">
        <f>+G13+I13+K13+M13</f>
        <v>1</v>
      </c>
      <c r="P13" s="396">
        <f>+'7. Infraestructura'!D65</f>
        <v>5500000</v>
      </c>
      <c r="Q13" s="495" t="s">
        <v>1934</v>
      </c>
      <c r="R13" s="502" t="s">
        <v>1941</v>
      </c>
      <c r="S13" s="502" t="s">
        <v>1936</v>
      </c>
      <c r="T13" s="502" t="s">
        <v>1942</v>
      </c>
      <c r="U13" s="496" t="s">
        <v>1937</v>
      </c>
    </row>
    <row r="14" spans="1:21" ht="102">
      <c r="A14" s="666"/>
      <c r="B14" s="664"/>
      <c r="C14" s="283"/>
      <c r="D14" s="283"/>
      <c r="E14" s="450" t="s">
        <v>1978</v>
      </c>
      <c r="F14" s="452" t="s">
        <v>1944</v>
      </c>
      <c r="G14" s="400">
        <v>0.25</v>
      </c>
      <c r="H14" s="401">
        <f>+G14*P14</f>
        <v>262500</v>
      </c>
      <c r="I14" s="400">
        <v>0.25</v>
      </c>
      <c r="J14" s="401">
        <f>+I14*P14</f>
        <v>262500</v>
      </c>
      <c r="K14" s="400">
        <v>0.25</v>
      </c>
      <c r="L14" s="401">
        <f>+K14*P14</f>
        <v>262500</v>
      </c>
      <c r="M14" s="400">
        <v>0.25</v>
      </c>
      <c r="N14" s="401">
        <f>+M14*P14</f>
        <v>262500</v>
      </c>
      <c r="O14" s="405">
        <f>+G14+I14+K14+M14</f>
        <v>1</v>
      </c>
      <c r="P14" s="396">
        <f>+'7. Infraestructura'!D76</f>
        <v>1050000</v>
      </c>
      <c r="Q14" s="495" t="s">
        <v>1934</v>
      </c>
      <c r="R14" s="495" t="s">
        <v>1943</v>
      </c>
      <c r="S14" s="494" t="s">
        <v>1936</v>
      </c>
      <c r="T14" s="494" t="s">
        <v>1942</v>
      </c>
      <c r="U14" s="496" t="s">
        <v>1937</v>
      </c>
    </row>
    <row r="15" spans="1:21" ht="102">
      <c r="A15" s="666"/>
      <c r="B15" s="665"/>
      <c r="C15" s="283"/>
      <c r="D15" s="283"/>
      <c r="E15" s="283" t="s">
        <v>1602</v>
      </c>
      <c r="F15" s="495" t="s">
        <v>1603</v>
      </c>
      <c r="G15" s="400"/>
      <c r="H15" s="401">
        <f>P15*G15</f>
        <v>0</v>
      </c>
      <c r="I15" s="400"/>
      <c r="J15" s="401">
        <f>I15*P15</f>
        <v>0</v>
      </c>
      <c r="K15" s="400">
        <v>1</v>
      </c>
      <c r="L15" s="401">
        <f>K15*P15</f>
        <v>90400</v>
      </c>
      <c r="M15" s="400"/>
      <c r="N15" s="401">
        <f>M15*P15</f>
        <v>0</v>
      </c>
      <c r="O15" s="405">
        <v>1</v>
      </c>
      <c r="P15" s="396">
        <f>'5. ACTIVIDADES ESPECIALES'!D37</f>
        <v>90400</v>
      </c>
      <c r="Q15" s="495" t="s">
        <v>1604</v>
      </c>
      <c r="R15" s="495" t="s">
        <v>1605</v>
      </c>
      <c r="S15" s="495" t="s">
        <v>1606</v>
      </c>
      <c r="T15" s="495" t="s">
        <v>1607</v>
      </c>
      <c r="U15" s="496" t="s">
        <v>1608</v>
      </c>
    </row>
    <row r="16" spans="1:21" s="403" customFormat="1" ht="140.25">
      <c r="A16" s="666"/>
      <c r="B16" s="663" t="s">
        <v>1443</v>
      </c>
      <c r="C16" s="283"/>
      <c r="D16" s="283"/>
      <c r="E16" s="450" t="s">
        <v>1979</v>
      </c>
      <c r="F16" s="497" t="s">
        <v>1955</v>
      </c>
      <c r="G16" s="400">
        <v>0.25</v>
      </c>
      <c r="H16" s="401">
        <f>+G16*P16</f>
        <v>689050</v>
      </c>
      <c r="I16" s="400">
        <v>0.25</v>
      </c>
      <c r="J16" s="401">
        <f>+I16*P16</f>
        <v>689050</v>
      </c>
      <c r="K16" s="400">
        <v>0.25</v>
      </c>
      <c r="L16" s="401">
        <f>+K16*P16</f>
        <v>689050</v>
      </c>
      <c r="M16" s="400">
        <v>0.25</v>
      </c>
      <c r="N16" s="401">
        <f>+M16*P16</f>
        <v>689050</v>
      </c>
      <c r="O16" s="405">
        <f>+G16+I16+K16+M16</f>
        <v>1</v>
      </c>
      <c r="P16" s="396">
        <f>+'3. EQUIPO DE OFICINA'!D10+'4. EQUIPO TECNOLÓGICOS'!D10+'7. Infraestructura'!D90</f>
        <v>2756200</v>
      </c>
      <c r="Q16" s="494" t="s">
        <v>1950</v>
      </c>
      <c r="R16" s="502" t="s">
        <v>1951</v>
      </c>
      <c r="S16" s="494" t="s">
        <v>1952</v>
      </c>
      <c r="T16" s="494" t="s">
        <v>1953</v>
      </c>
      <c r="U16" s="496" t="s">
        <v>1954</v>
      </c>
    </row>
    <row r="17" spans="1:22" s="403" customFormat="1" ht="178.5">
      <c r="A17" s="666"/>
      <c r="B17" s="664"/>
      <c r="C17" s="283"/>
      <c r="D17" s="283"/>
      <c r="E17" s="450" t="s">
        <v>1980</v>
      </c>
      <c r="F17" s="502" t="s">
        <v>1956</v>
      </c>
      <c r="G17" s="400"/>
      <c r="H17" s="401">
        <f>+G17*P17</f>
        <v>0</v>
      </c>
      <c r="I17" s="400"/>
      <c r="J17" s="401">
        <f>+I17*P17</f>
        <v>0</v>
      </c>
      <c r="K17" s="400">
        <v>1</v>
      </c>
      <c r="L17" s="401">
        <f>+K17*P17</f>
        <v>193200</v>
      </c>
      <c r="M17" s="400"/>
      <c r="N17" s="401">
        <f>+M17*P17</f>
        <v>0</v>
      </c>
      <c r="O17" s="405">
        <f>+G17+I17+K17+M17</f>
        <v>1</v>
      </c>
      <c r="P17" s="396">
        <f>+'3. EQUIPO DE OFICINA'!D26+'4. EQUIPO TECNOLÓGICOS'!D25+'5. ACTIVIDADES ESPECIALES'!D303</f>
        <v>193200</v>
      </c>
      <c r="Q17" s="495" t="s">
        <v>1957</v>
      </c>
      <c r="R17" s="497" t="s">
        <v>1958</v>
      </c>
      <c r="S17" s="495" t="s">
        <v>1959</v>
      </c>
      <c r="T17" s="495" t="s">
        <v>1960</v>
      </c>
      <c r="U17" s="496" t="s">
        <v>1961</v>
      </c>
    </row>
    <row r="18" spans="1:22" s="403" customFormat="1" ht="168.75" customHeight="1">
      <c r="A18" s="666"/>
      <c r="B18" s="664"/>
      <c r="C18" s="283"/>
      <c r="D18" s="283"/>
      <c r="E18" s="450" t="s">
        <v>1981</v>
      </c>
      <c r="F18" s="283" t="s">
        <v>1962</v>
      </c>
      <c r="G18" s="400"/>
      <c r="H18" s="401">
        <f>+G18*P18</f>
        <v>0</v>
      </c>
      <c r="I18" s="400"/>
      <c r="J18" s="401">
        <f>+I18*P18</f>
        <v>0</v>
      </c>
      <c r="K18" s="400">
        <v>1</v>
      </c>
      <c r="L18" s="401">
        <f>+K18*P18</f>
        <v>555200</v>
      </c>
      <c r="M18" s="400"/>
      <c r="N18" s="401">
        <f>+M18*P18</f>
        <v>0</v>
      </c>
      <c r="O18" s="405">
        <f>+G18+I18+K18+M18</f>
        <v>1</v>
      </c>
      <c r="P18" s="396">
        <f>+'3. EQUIPO DE OFICINA'!D41+'4. EQUIPO TECNOLÓGICOS'!D36</f>
        <v>555200</v>
      </c>
      <c r="Q18" s="495" t="s">
        <v>1957</v>
      </c>
      <c r="R18" s="497" t="s">
        <v>1963</v>
      </c>
      <c r="S18" s="495" t="s">
        <v>1959</v>
      </c>
      <c r="T18" s="495" t="s">
        <v>1964</v>
      </c>
      <c r="U18" s="496" t="s">
        <v>1965</v>
      </c>
    </row>
    <row r="19" spans="1:22" s="403" customFormat="1" ht="102">
      <c r="A19" s="666"/>
      <c r="B19" s="664"/>
      <c r="C19" s="283"/>
      <c r="D19" s="283"/>
      <c r="E19" s="450" t="s">
        <v>1982</v>
      </c>
      <c r="F19" s="548" t="s">
        <v>1966</v>
      </c>
      <c r="G19" s="400">
        <v>0.25</v>
      </c>
      <c r="H19" s="401">
        <f>+G19*P19</f>
        <v>496659.69699999999</v>
      </c>
      <c r="I19" s="400">
        <v>0.25</v>
      </c>
      <c r="J19" s="401">
        <f>+I19*P19</f>
        <v>496659.69699999999</v>
      </c>
      <c r="K19" s="400">
        <v>0.25</v>
      </c>
      <c r="L19" s="401">
        <f>+K19*P19</f>
        <v>496659.69699999999</v>
      </c>
      <c r="M19" s="400">
        <v>0.25</v>
      </c>
      <c r="N19" s="401">
        <f>+M19*P19</f>
        <v>496659.69699999999</v>
      </c>
      <c r="O19" s="405">
        <f>+G19+I19+K19+M19</f>
        <v>1</v>
      </c>
      <c r="P19" s="396">
        <f>+'7. Infraestructura'!D102</f>
        <v>1986638.7879999999</v>
      </c>
      <c r="Q19" s="495" t="s">
        <v>1934</v>
      </c>
      <c r="R19" s="495" t="s">
        <v>1967</v>
      </c>
      <c r="S19" s="495" t="s">
        <v>1936</v>
      </c>
      <c r="T19" s="495" t="s">
        <v>1532</v>
      </c>
      <c r="U19" s="496" t="s">
        <v>1937</v>
      </c>
    </row>
    <row r="20" spans="1:22" s="403" customFormat="1" ht="140.25">
      <c r="A20" s="666"/>
      <c r="B20" s="664"/>
      <c r="C20" s="283"/>
      <c r="D20" s="283"/>
      <c r="E20" s="450" t="s">
        <v>1983</v>
      </c>
      <c r="F20" s="549" t="s">
        <v>1968</v>
      </c>
      <c r="G20" s="400"/>
      <c r="H20" s="401">
        <f>+G20*P20</f>
        <v>0</v>
      </c>
      <c r="I20" s="400"/>
      <c r="J20" s="401">
        <f>+I20*P20</f>
        <v>0</v>
      </c>
      <c r="K20" s="400"/>
      <c r="L20" s="401">
        <f>+K20*P20</f>
        <v>0</v>
      </c>
      <c r="M20" s="400">
        <v>1</v>
      </c>
      <c r="N20" s="401">
        <f>+M20*P20</f>
        <v>840000</v>
      </c>
      <c r="O20" s="405">
        <f>+G20+I20+K20+M20</f>
        <v>1</v>
      </c>
      <c r="P20" s="396">
        <f>+'5. ACTIVIDADES ESPECIALES'!D318</f>
        <v>840000</v>
      </c>
      <c r="Q20" s="495" t="s">
        <v>1934</v>
      </c>
      <c r="R20" s="550" t="s">
        <v>1969</v>
      </c>
      <c r="S20" s="550" t="s">
        <v>1970</v>
      </c>
      <c r="T20" s="550" t="s">
        <v>1971</v>
      </c>
      <c r="U20" s="551" t="s">
        <v>1972</v>
      </c>
    </row>
    <row r="21" spans="1:22" ht="15.75">
      <c r="A21" s="666"/>
      <c r="B21" s="665"/>
      <c r="C21" s="283"/>
      <c r="D21" s="283"/>
      <c r="E21" s="283"/>
      <c r="F21" s="283"/>
      <c r="G21" s="283"/>
      <c r="H21" s="401"/>
      <c r="I21" s="283"/>
      <c r="J21" s="401"/>
      <c r="K21" s="283"/>
      <c r="L21" s="401"/>
      <c r="M21" s="283"/>
      <c r="N21" s="401"/>
      <c r="O21" s="287"/>
      <c r="P21" s="396"/>
      <c r="Q21" s="283"/>
      <c r="R21" s="283"/>
      <c r="S21" s="283"/>
      <c r="T21" s="283"/>
      <c r="U21" s="283"/>
    </row>
    <row r="22" spans="1:22" ht="89.25">
      <c r="A22" s="663" t="s">
        <v>1444</v>
      </c>
      <c r="B22" s="663" t="s">
        <v>1446</v>
      </c>
      <c r="C22" s="283" t="s">
        <v>2216</v>
      </c>
      <c r="D22" s="283"/>
      <c r="E22" s="283" t="s">
        <v>1610</v>
      </c>
      <c r="F22" s="497" t="s">
        <v>1611</v>
      </c>
      <c r="G22" s="600">
        <v>0.5</v>
      </c>
      <c r="H22" s="601">
        <f>G22*P22</f>
        <v>993973.84500000009</v>
      </c>
      <c r="I22" s="72"/>
      <c r="J22" s="601"/>
      <c r="K22" s="600">
        <v>0.5</v>
      </c>
      <c r="L22" s="601">
        <f>K22*P22</f>
        <v>993973.84500000009</v>
      </c>
      <c r="M22" s="72"/>
      <c r="N22" s="601"/>
      <c r="O22" s="260"/>
      <c r="P22" s="277">
        <f>'2. CONTRATACION DE PERSONAL'!D10</f>
        <v>1987947.6900000002</v>
      </c>
      <c r="Q22" s="495" t="s">
        <v>1616</v>
      </c>
      <c r="R22" s="495" t="s">
        <v>1612</v>
      </c>
      <c r="S22" s="495" t="s">
        <v>1613</v>
      </c>
      <c r="T22" s="495" t="s">
        <v>1607</v>
      </c>
      <c r="U22" s="497" t="s">
        <v>1614</v>
      </c>
      <c r="V22" s="498" t="s">
        <v>1615</v>
      </c>
    </row>
    <row r="23" spans="1:22" s="403" customFormat="1" ht="114.75">
      <c r="A23" s="664"/>
      <c r="B23" s="664"/>
      <c r="C23" s="283"/>
      <c r="D23" s="283"/>
      <c r="E23" s="283" t="s">
        <v>1668</v>
      </c>
      <c r="F23" s="72" t="s">
        <v>1667</v>
      </c>
      <c r="G23" s="600">
        <v>0.33</v>
      </c>
      <c r="H23" s="601">
        <f t="shared" ref="H23:H29" si="0">G23*$P$23</f>
        <v>656022.73770000006</v>
      </c>
      <c r="I23" s="600">
        <v>0.33</v>
      </c>
      <c r="J23" s="601">
        <f t="shared" ref="J23:J29" si="1">I23*$P$23</f>
        <v>656022.73770000006</v>
      </c>
      <c r="K23" s="600">
        <v>0.34</v>
      </c>
      <c r="L23" s="601">
        <f t="shared" ref="L23:L29" si="2">K23*$P$23</f>
        <v>675902.21460000006</v>
      </c>
      <c r="M23" s="600">
        <v>0</v>
      </c>
      <c r="N23" s="601">
        <f t="shared" ref="N23:N29" si="3">M23*$P$23</f>
        <v>0</v>
      </c>
      <c r="O23" s="504">
        <f t="shared" ref="O23:O29" si="4">SUM(G23,I23,K23,M23)</f>
        <v>1</v>
      </c>
      <c r="P23" s="277">
        <f>+'2. CONTRATACION DE PERSONAL'!D38</f>
        <v>1987947.6900000002</v>
      </c>
      <c r="Q23" s="452" t="s">
        <v>2185</v>
      </c>
      <c r="R23" s="494" t="s">
        <v>2186</v>
      </c>
      <c r="S23" s="452" t="s">
        <v>2187</v>
      </c>
      <c r="T23" s="452" t="s">
        <v>2188</v>
      </c>
      <c r="U23" s="452" t="s">
        <v>2189</v>
      </c>
      <c r="V23" s="602" t="s">
        <v>2190</v>
      </c>
    </row>
    <row r="24" spans="1:22" s="403" customFormat="1" ht="153">
      <c r="A24" s="664"/>
      <c r="B24" s="664"/>
      <c r="C24" s="283"/>
      <c r="D24" s="283"/>
      <c r="E24" s="450" t="s">
        <v>2217</v>
      </c>
      <c r="F24" s="497" t="s">
        <v>2194</v>
      </c>
      <c r="G24" s="600">
        <v>0.33</v>
      </c>
      <c r="H24" s="601">
        <f t="shared" si="0"/>
        <v>656022.73770000006</v>
      </c>
      <c r="I24" s="600">
        <v>0.33</v>
      </c>
      <c r="J24" s="601">
        <f t="shared" si="1"/>
        <v>656022.73770000006</v>
      </c>
      <c r="K24" s="600">
        <v>0.34</v>
      </c>
      <c r="L24" s="601">
        <f t="shared" si="2"/>
        <v>675902.21460000006</v>
      </c>
      <c r="M24" s="600">
        <v>0</v>
      </c>
      <c r="N24" s="601">
        <f t="shared" si="3"/>
        <v>0</v>
      </c>
      <c r="O24" s="504">
        <f t="shared" si="4"/>
        <v>1</v>
      </c>
      <c r="P24" s="277">
        <f>+'2. CONTRATACION DE PERSONAL'!D67</f>
        <v>711959.49</v>
      </c>
      <c r="Q24" s="452" t="s">
        <v>2195</v>
      </c>
      <c r="R24" s="497" t="s">
        <v>2196</v>
      </c>
      <c r="S24" s="497" t="s">
        <v>2197</v>
      </c>
      <c r="T24" s="497" t="s">
        <v>2198</v>
      </c>
      <c r="U24" s="452" t="s">
        <v>2199</v>
      </c>
      <c r="V24" s="603"/>
    </row>
    <row r="25" spans="1:22" s="403" customFormat="1" ht="76.5">
      <c r="A25" s="664"/>
      <c r="B25" s="664"/>
      <c r="C25" s="283"/>
      <c r="D25" s="283"/>
      <c r="E25" s="450" t="s">
        <v>2218</v>
      </c>
      <c r="F25" s="497" t="s">
        <v>2191</v>
      </c>
      <c r="G25" s="600">
        <v>0.33</v>
      </c>
      <c r="H25" s="601">
        <f t="shared" si="0"/>
        <v>656022.73770000006</v>
      </c>
      <c r="I25" s="600">
        <v>0.33</v>
      </c>
      <c r="J25" s="601">
        <f t="shared" si="1"/>
        <v>656022.73770000006</v>
      </c>
      <c r="K25" s="600">
        <v>0.34</v>
      </c>
      <c r="L25" s="601">
        <f t="shared" si="2"/>
        <v>675902.21460000006</v>
      </c>
      <c r="M25" s="600">
        <v>0</v>
      </c>
      <c r="N25" s="601">
        <f t="shared" si="3"/>
        <v>0</v>
      </c>
      <c r="O25" s="504">
        <f t="shared" si="4"/>
        <v>1</v>
      </c>
      <c r="P25" s="277">
        <f>+'2. CONTRATACION DE PERSONAL'!D80</f>
        <v>425329.39999999997</v>
      </c>
      <c r="Q25" s="502" t="s">
        <v>1669</v>
      </c>
      <c r="R25" s="502" t="s">
        <v>2200</v>
      </c>
      <c r="S25" s="502" t="s">
        <v>2201</v>
      </c>
      <c r="T25" s="502" t="s">
        <v>2202</v>
      </c>
      <c r="U25" s="452" t="s">
        <v>2199</v>
      </c>
      <c r="V25" s="603"/>
    </row>
    <row r="26" spans="1:22" s="403" customFormat="1" ht="216.75">
      <c r="A26" s="664"/>
      <c r="B26" s="664"/>
      <c r="C26" s="283"/>
      <c r="D26" s="283"/>
      <c r="E26" s="450" t="s">
        <v>2219</v>
      </c>
      <c r="F26" s="497" t="s">
        <v>2223</v>
      </c>
      <c r="G26" s="600">
        <v>0.33</v>
      </c>
      <c r="H26" s="601">
        <f t="shared" si="0"/>
        <v>656022.73770000006</v>
      </c>
      <c r="I26" s="600">
        <v>0.33</v>
      </c>
      <c r="J26" s="601">
        <f t="shared" si="1"/>
        <v>656022.73770000006</v>
      </c>
      <c r="K26" s="600">
        <v>0.34</v>
      </c>
      <c r="L26" s="601">
        <f t="shared" si="2"/>
        <v>675902.21460000006</v>
      </c>
      <c r="M26" s="600">
        <v>0</v>
      </c>
      <c r="N26" s="601">
        <f t="shared" si="3"/>
        <v>0</v>
      </c>
      <c r="O26" s="504">
        <f t="shared" si="4"/>
        <v>1</v>
      </c>
      <c r="P26" s="277">
        <f>+'2. CONTRATACION DE PERSONAL'!D99</f>
        <v>526111.505</v>
      </c>
      <c r="Q26" s="494" t="s">
        <v>2203</v>
      </c>
      <c r="R26" s="502" t="s">
        <v>2204</v>
      </c>
      <c r="S26" s="502" t="s">
        <v>2205</v>
      </c>
      <c r="T26" s="452" t="s">
        <v>2206</v>
      </c>
      <c r="U26" s="452" t="s">
        <v>2207</v>
      </c>
      <c r="V26" s="603"/>
    </row>
    <row r="27" spans="1:22" s="403" customFormat="1" ht="216.75">
      <c r="A27" s="664"/>
      <c r="B27" s="665"/>
      <c r="C27" s="283"/>
      <c r="D27" s="283"/>
      <c r="E27" s="450" t="s">
        <v>2220</v>
      </c>
      <c r="F27" s="497" t="s">
        <v>2192</v>
      </c>
      <c r="G27" s="600">
        <v>0.33</v>
      </c>
      <c r="H27" s="601">
        <f t="shared" si="0"/>
        <v>656022.73770000006</v>
      </c>
      <c r="I27" s="600">
        <v>0.33</v>
      </c>
      <c r="J27" s="601">
        <f t="shared" si="1"/>
        <v>656022.73770000006</v>
      </c>
      <c r="K27" s="600">
        <v>0.34</v>
      </c>
      <c r="L27" s="601">
        <f t="shared" si="2"/>
        <v>675902.21460000006</v>
      </c>
      <c r="M27" s="600">
        <v>0</v>
      </c>
      <c r="N27" s="601">
        <f t="shared" si="3"/>
        <v>0</v>
      </c>
      <c r="O27" s="504">
        <f t="shared" si="4"/>
        <v>1</v>
      </c>
      <c r="P27" s="277">
        <f>+'2. CONTRATACION DE PERSONAL'!D113</f>
        <v>170131.75999999998</v>
      </c>
      <c r="Q27" s="494" t="s">
        <v>2203</v>
      </c>
      <c r="R27" s="502" t="s">
        <v>2208</v>
      </c>
      <c r="S27" s="502" t="s">
        <v>2205</v>
      </c>
      <c r="T27" s="452" t="s">
        <v>2209</v>
      </c>
      <c r="U27" s="452" t="s">
        <v>2210</v>
      </c>
      <c r="V27" s="603"/>
    </row>
    <row r="28" spans="1:22" ht="140.25">
      <c r="A28" s="664"/>
      <c r="B28" s="663" t="s">
        <v>1447</v>
      </c>
      <c r="C28" s="283"/>
      <c r="D28" s="283"/>
      <c r="E28" s="450" t="s">
        <v>2221</v>
      </c>
      <c r="F28" s="497" t="s">
        <v>2193</v>
      </c>
      <c r="G28" s="600">
        <v>0.33</v>
      </c>
      <c r="H28" s="601">
        <f t="shared" si="0"/>
        <v>656022.73770000006</v>
      </c>
      <c r="I28" s="600">
        <v>0.33</v>
      </c>
      <c r="J28" s="601">
        <f t="shared" si="1"/>
        <v>656022.73770000006</v>
      </c>
      <c r="K28" s="600">
        <v>0.34</v>
      </c>
      <c r="L28" s="601">
        <f t="shared" si="2"/>
        <v>675902.21460000006</v>
      </c>
      <c r="M28" s="600">
        <v>0</v>
      </c>
      <c r="N28" s="601">
        <f t="shared" si="3"/>
        <v>0</v>
      </c>
      <c r="O28" s="504">
        <f t="shared" si="4"/>
        <v>1</v>
      </c>
      <c r="P28" s="277">
        <f>+'2. CONTRATACION DE PERSONAL'!D126</f>
        <v>167126.625</v>
      </c>
      <c r="Q28" s="494" t="s">
        <v>2211</v>
      </c>
      <c r="R28" s="494" t="s">
        <v>2212</v>
      </c>
      <c r="S28" s="502" t="s">
        <v>2205</v>
      </c>
      <c r="T28" s="452" t="s">
        <v>2209</v>
      </c>
      <c r="U28" s="494" t="s">
        <v>2213</v>
      </c>
      <c r="V28" s="603"/>
    </row>
    <row r="29" spans="1:22" s="403" customFormat="1" ht="229.5">
      <c r="A29" s="664"/>
      <c r="B29" s="664"/>
      <c r="C29" s="283"/>
      <c r="D29" s="283"/>
      <c r="E29" s="450" t="s">
        <v>2222</v>
      </c>
      <c r="F29" s="497" t="s">
        <v>2214</v>
      </c>
      <c r="G29" s="600">
        <v>0.33</v>
      </c>
      <c r="H29" s="601">
        <f t="shared" si="0"/>
        <v>656022.73770000006</v>
      </c>
      <c r="I29" s="600">
        <v>0.33</v>
      </c>
      <c r="J29" s="601">
        <f t="shared" si="1"/>
        <v>656022.73770000006</v>
      </c>
      <c r="K29" s="600">
        <v>0.34</v>
      </c>
      <c r="L29" s="601">
        <f t="shared" si="2"/>
        <v>675902.21460000006</v>
      </c>
      <c r="M29" s="600">
        <v>0</v>
      </c>
      <c r="N29" s="601">
        <f t="shared" si="3"/>
        <v>0</v>
      </c>
      <c r="O29" s="504">
        <f t="shared" si="4"/>
        <v>1</v>
      </c>
      <c r="P29" s="277">
        <f>+'2. CONTRATACION DE PERSONAL'!D138</f>
        <v>531661.75</v>
      </c>
      <c r="Q29" s="494" t="s">
        <v>2203</v>
      </c>
      <c r="R29" s="502" t="s">
        <v>2215</v>
      </c>
      <c r="S29" s="502" t="s">
        <v>2205</v>
      </c>
      <c r="T29" s="452" t="s">
        <v>2209</v>
      </c>
      <c r="U29" s="452" t="s">
        <v>2210</v>
      </c>
      <c r="V29" s="603"/>
    </row>
    <row r="30" spans="1:22" s="403" customFormat="1" ht="114.75">
      <c r="A30" s="664"/>
      <c r="B30" s="664"/>
      <c r="C30" s="283"/>
      <c r="D30" s="283"/>
      <c r="E30" s="283" t="s">
        <v>2225</v>
      </c>
      <c r="F30" s="497" t="s">
        <v>2224</v>
      </c>
      <c r="G30" s="400">
        <v>0.25</v>
      </c>
      <c r="H30" s="401">
        <f>+G30*P30</f>
        <v>234765.67500000002</v>
      </c>
      <c r="I30" s="400">
        <v>0.25</v>
      </c>
      <c r="J30" s="401">
        <f>+I30*P30</f>
        <v>234765.67500000002</v>
      </c>
      <c r="K30" s="400">
        <v>0.25</v>
      </c>
      <c r="L30" s="401">
        <f>+K30*P30</f>
        <v>234765.67500000002</v>
      </c>
      <c r="M30" s="400">
        <v>0.25</v>
      </c>
      <c r="N30" s="401">
        <f>+M30*P30</f>
        <v>234765.67500000002</v>
      </c>
      <c r="O30" s="405">
        <f>+G30+I30+K30+M30</f>
        <v>1</v>
      </c>
      <c r="P30" s="396">
        <f>+'2. CONTRATACION DE PERSONAL'!D158</f>
        <v>939062.70000000007</v>
      </c>
      <c r="Q30" s="494" t="s">
        <v>2226</v>
      </c>
      <c r="R30" s="494" t="s">
        <v>2227</v>
      </c>
      <c r="S30" s="494" t="s">
        <v>2228</v>
      </c>
      <c r="T30" s="494" t="s">
        <v>2229</v>
      </c>
      <c r="U30" s="497" t="s">
        <v>1614</v>
      </c>
    </row>
    <row r="31" spans="1:22" s="403" customFormat="1" ht="15.75">
      <c r="A31" s="664"/>
      <c r="B31" s="664"/>
      <c r="C31" s="283"/>
      <c r="D31" s="283"/>
      <c r="E31" s="283"/>
      <c r="F31" s="283"/>
      <c r="G31" s="283"/>
      <c r="H31" s="401"/>
      <c r="I31" s="283"/>
      <c r="J31" s="401"/>
      <c r="K31" s="283"/>
      <c r="L31" s="401"/>
      <c r="M31" s="283"/>
      <c r="N31" s="401"/>
      <c r="O31" s="287"/>
      <c r="P31" s="396"/>
      <c r="Q31" s="283"/>
      <c r="R31" s="283"/>
      <c r="S31" s="283"/>
      <c r="T31" s="283"/>
      <c r="U31" s="283"/>
    </row>
    <row r="32" spans="1:22" ht="15.75">
      <c r="A32" s="664"/>
      <c r="B32" s="664"/>
      <c r="C32" s="283"/>
      <c r="D32" s="283"/>
      <c r="E32" s="283"/>
      <c r="F32" s="283"/>
      <c r="G32" s="283"/>
      <c r="H32" s="401"/>
      <c r="I32" s="283"/>
      <c r="J32" s="401"/>
      <c r="K32" s="283"/>
      <c r="L32" s="401"/>
      <c r="M32" s="283"/>
      <c r="N32" s="401"/>
      <c r="O32" s="287"/>
      <c r="P32" s="396"/>
      <c r="Q32" s="283"/>
      <c r="R32" s="283"/>
      <c r="S32" s="283"/>
      <c r="T32" s="283"/>
      <c r="U32" s="283"/>
    </row>
    <row r="33" spans="1:21" ht="15.75">
      <c r="A33" s="665"/>
      <c r="B33" s="665"/>
      <c r="C33" s="283"/>
      <c r="D33" s="283"/>
      <c r="E33" s="283"/>
      <c r="F33" s="283"/>
      <c r="G33" s="283"/>
      <c r="H33" s="401"/>
      <c r="I33" s="283"/>
      <c r="J33" s="401"/>
      <c r="K33" s="283"/>
      <c r="L33" s="401"/>
      <c r="M33" s="283"/>
      <c r="N33" s="401"/>
      <c r="O33" s="287"/>
      <c r="P33" s="396"/>
      <c r="Q33" s="283"/>
      <c r="R33" s="283"/>
      <c r="S33" s="283"/>
      <c r="T33" s="283"/>
      <c r="U33" s="397"/>
    </row>
    <row r="34" spans="1:21" ht="15.75">
      <c r="A34" s="307"/>
      <c r="B34" s="308"/>
      <c r="C34" s="307" t="s">
        <v>1438</v>
      </c>
      <c r="D34" s="308"/>
      <c r="E34" s="308"/>
      <c r="F34" s="309"/>
      <c r="G34" s="271"/>
      <c r="H34" s="237">
        <f t="shared" ref="H34:P34" si="5">SUM(H9:H33)</f>
        <v>13756318.87498302</v>
      </c>
      <c r="I34" s="271"/>
      <c r="J34" s="237">
        <f t="shared" si="5"/>
        <v>13646320.029983021</v>
      </c>
      <c r="K34" s="271"/>
      <c r="L34" s="237">
        <f t="shared" si="5"/>
        <v>14734275.213283023</v>
      </c>
      <c r="M34" s="271"/>
      <c r="N34" s="237">
        <f t="shared" si="5"/>
        <v>9894160.8660830185</v>
      </c>
      <c r="O34" s="237"/>
      <c r="P34" s="237">
        <f t="shared" si="5"/>
        <v>42635709.37433207</v>
      </c>
      <c r="Q34" s="271"/>
      <c r="R34" s="271"/>
      <c r="S34" s="271"/>
      <c r="T34" s="271"/>
      <c r="U34" s="284"/>
    </row>
    <row r="54" s="267" customFormat="1" ht="12"/>
    <row r="55" s="267" customFormat="1" ht="12"/>
    <row r="68" s="267" customFormat="1" ht="12"/>
    <row r="69" s="267" customFormat="1" ht="12"/>
  </sheetData>
  <mergeCells count="25">
    <mergeCell ref="U5:U7"/>
    <mergeCell ref="O5:P6"/>
    <mergeCell ref="Q5:Q7"/>
    <mergeCell ref="R5:R7"/>
    <mergeCell ref="F5:F7"/>
    <mergeCell ref="G5:N5"/>
    <mergeCell ref="G6:H6"/>
    <mergeCell ref="S5:S7"/>
    <mergeCell ref="T5:T7"/>
    <mergeCell ref="A3:U3"/>
    <mergeCell ref="B10:B15"/>
    <mergeCell ref="B16:B21"/>
    <mergeCell ref="B28:B33"/>
    <mergeCell ref="B22:B27"/>
    <mergeCell ref="A5:A7"/>
    <mergeCell ref="B5:B7"/>
    <mergeCell ref="C5:C7"/>
    <mergeCell ref="D5:D7"/>
    <mergeCell ref="A9:A21"/>
    <mergeCell ref="A22:A33"/>
    <mergeCell ref="A4:U4"/>
    <mergeCell ref="E5:E7"/>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dimension ref="A1:U15"/>
  <sheetViews>
    <sheetView topLeftCell="G1" workbookViewId="0">
      <pane ySplit="6" topLeftCell="A10" activePane="bottomLeft" state="frozen"/>
      <selection activeCell="R5" sqref="R5"/>
      <selection pane="bottomLeft" activeCell="B7" sqref="B7:B14"/>
    </sheetView>
  </sheetViews>
  <sheetFormatPr baseColWidth="10" defaultRowHeight="15"/>
  <cols>
    <col min="1" max="2" width="21.7109375" customWidth="1"/>
    <col min="3" max="6" width="27.42578125" customWidth="1"/>
    <col min="7" max="7" width="15.28515625" customWidth="1"/>
    <col min="8" max="8" width="11.5703125" style="238"/>
    <col min="9" max="9" width="15.28515625" customWidth="1"/>
    <col min="10" max="10" width="18.85546875" style="238" customWidth="1"/>
    <col min="12" max="12" width="11.5703125" style="238"/>
    <col min="14" max="14" width="11.5703125" style="238"/>
    <col min="15" max="15" width="15.28515625" customWidth="1"/>
    <col min="16" max="16" width="18.28515625" style="238" customWidth="1"/>
    <col min="17" max="20" width="14.140625" customWidth="1"/>
    <col min="21" max="21" width="17" customWidth="1"/>
  </cols>
  <sheetData>
    <row r="1" spans="1:21" ht="18.75">
      <c r="B1" s="290"/>
      <c r="C1" s="290"/>
      <c r="D1" s="290"/>
      <c r="E1" s="290"/>
      <c r="G1" s="290" t="s">
        <v>1448</v>
      </c>
      <c r="I1" s="290"/>
      <c r="J1" s="290"/>
      <c r="K1" s="290"/>
      <c r="L1" s="290"/>
      <c r="M1" s="290"/>
      <c r="N1" s="290"/>
      <c r="O1" s="290"/>
      <c r="P1" s="290"/>
      <c r="Q1" s="290"/>
      <c r="R1" s="290"/>
      <c r="S1" s="290"/>
      <c r="T1" s="290"/>
      <c r="U1" s="290"/>
    </row>
    <row r="2" spans="1:21" s="403" customFormat="1" ht="18.75">
      <c r="A2" s="403" t="s">
        <v>1369</v>
      </c>
      <c r="B2" s="290"/>
      <c r="C2" s="290"/>
      <c r="D2" s="290"/>
      <c r="E2" s="290"/>
      <c r="G2" s="290"/>
      <c r="H2" s="238"/>
      <c r="I2" s="290"/>
      <c r="J2" s="290"/>
      <c r="K2" s="290"/>
      <c r="L2" s="290"/>
      <c r="M2" s="290"/>
      <c r="N2" s="290"/>
      <c r="O2" s="290"/>
      <c r="P2" s="290"/>
      <c r="Q2" s="290"/>
      <c r="R2" s="290"/>
      <c r="S2" s="290"/>
      <c r="T2" s="290"/>
      <c r="U2" s="290"/>
    </row>
    <row r="3" spans="1:21">
      <c r="A3" s="276" t="s">
        <v>1451</v>
      </c>
      <c r="B3" s="276"/>
      <c r="C3" s="276"/>
      <c r="D3" s="276"/>
      <c r="E3" s="276"/>
      <c r="F3" s="276"/>
      <c r="G3" s="276"/>
      <c r="H3" s="276"/>
      <c r="I3" s="276"/>
      <c r="J3" s="276"/>
      <c r="K3" s="276"/>
      <c r="L3" s="276"/>
      <c r="M3" s="276"/>
      <c r="N3" s="276"/>
      <c r="O3" s="276"/>
      <c r="P3" s="276"/>
      <c r="Q3" s="276"/>
      <c r="R3" s="276"/>
      <c r="S3" s="276"/>
      <c r="T3" s="276"/>
      <c r="U3" s="276"/>
    </row>
    <row r="4" spans="1:21" ht="15" customHeight="1">
      <c r="A4" s="677" t="s">
        <v>98</v>
      </c>
      <c r="B4" s="638" t="s">
        <v>113</v>
      </c>
      <c r="C4" s="647" t="s">
        <v>87</v>
      </c>
      <c r="D4" s="647" t="s">
        <v>88</v>
      </c>
      <c r="E4" s="653" t="s">
        <v>401</v>
      </c>
      <c r="F4" s="647" t="s">
        <v>89</v>
      </c>
      <c r="G4" s="677" t="s">
        <v>101</v>
      </c>
      <c r="H4" s="677"/>
      <c r="I4" s="677"/>
      <c r="J4" s="677"/>
      <c r="K4" s="677"/>
      <c r="L4" s="677"/>
      <c r="M4" s="677"/>
      <c r="N4" s="677"/>
      <c r="O4" s="676" t="s">
        <v>102</v>
      </c>
      <c r="P4" s="676"/>
      <c r="Q4" s="638" t="s">
        <v>103</v>
      </c>
      <c r="R4" s="638" t="s">
        <v>104</v>
      </c>
      <c r="S4" s="638" t="s">
        <v>111</v>
      </c>
      <c r="T4" s="638" t="s">
        <v>110</v>
      </c>
      <c r="U4" s="650" t="s">
        <v>90</v>
      </c>
    </row>
    <row r="5" spans="1:21" ht="15" customHeight="1">
      <c r="A5" s="677"/>
      <c r="B5" s="636"/>
      <c r="C5" s="648"/>
      <c r="D5" s="648"/>
      <c r="E5" s="654"/>
      <c r="F5" s="648"/>
      <c r="G5" s="677" t="s">
        <v>105</v>
      </c>
      <c r="H5" s="677"/>
      <c r="I5" s="677" t="s">
        <v>106</v>
      </c>
      <c r="J5" s="677"/>
      <c r="K5" s="677" t="s">
        <v>107</v>
      </c>
      <c r="L5" s="677"/>
      <c r="M5" s="677" t="s">
        <v>108</v>
      </c>
      <c r="N5" s="677"/>
      <c r="O5" s="676"/>
      <c r="P5" s="676"/>
      <c r="Q5" s="636"/>
      <c r="R5" s="636"/>
      <c r="S5" s="636"/>
      <c r="T5" s="636"/>
      <c r="U5" s="651"/>
    </row>
    <row r="6" spans="1:21" ht="25.5">
      <c r="A6" s="677"/>
      <c r="B6" s="637"/>
      <c r="C6" s="649"/>
      <c r="D6" s="649"/>
      <c r="E6" s="655"/>
      <c r="F6" s="649"/>
      <c r="G6" s="249" t="s">
        <v>109</v>
      </c>
      <c r="H6" s="236" t="s">
        <v>12</v>
      </c>
      <c r="I6" s="249" t="s">
        <v>109</v>
      </c>
      <c r="J6" s="236" t="s">
        <v>12</v>
      </c>
      <c r="K6" s="249" t="s">
        <v>109</v>
      </c>
      <c r="L6" s="236" t="s">
        <v>12</v>
      </c>
      <c r="M6" s="249" t="s">
        <v>109</v>
      </c>
      <c r="N6" s="236" t="s">
        <v>12</v>
      </c>
      <c r="O6" s="249" t="s">
        <v>109</v>
      </c>
      <c r="P6" s="236" t="s">
        <v>12</v>
      </c>
      <c r="Q6" s="637"/>
      <c r="R6" s="637"/>
      <c r="S6" s="637"/>
      <c r="T6" s="637"/>
      <c r="U6" s="652"/>
    </row>
    <row r="7" spans="1:21" ht="15.75" customHeight="1">
      <c r="A7" s="666" t="s">
        <v>1449</v>
      </c>
      <c r="B7" s="663" t="s">
        <v>1450</v>
      </c>
      <c r="C7" s="340"/>
      <c r="D7" s="340"/>
      <c r="E7" s="340"/>
      <c r="F7" s="340"/>
      <c r="G7" s="393"/>
      <c r="H7" s="394"/>
      <c r="I7" s="393"/>
      <c r="J7" s="394"/>
      <c r="K7" s="393"/>
      <c r="L7" s="394"/>
      <c r="M7" s="393"/>
      <c r="N7" s="394"/>
      <c r="O7" s="405"/>
      <c r="P7" s="396"/>
      <c r="Q7" s="340"/>
      <c r="R7" s="340"/>
      <c r="S7" s="340"/>
      <c r="T7" s="340"/>
      <c r="U7" s="340"/>
    </row>
    <row r="8" spans="1:21" ht="140.25">
      <c r="A8" s="666"/>
      <c r="B8" s="664"/>
      <c r="C8" s="340" t="s">
        <v>2238</v>
      </c>
      <c r="D8" s="340" t="s">
        <v>2239</v>
      </c>
      <c r="E8" s="340" t="s">
        <v>2249</v>
      </c>
      <c r="F8" s="611" t="s">
        <v>2237</v>
      </c>
      <c r="G8" s="387"/>
      <c r="H8" s="390"/>
      <c r="I8" s="387"/>
      <c r="J8" s="390"/>
      <c r="K8" s="395">
        <v>1</v>
      </c>
      <c r="L8" s="390"/>
      <c r="M8" s="387"/>
      <c r="N8" s="390"/>
      <c r="O8" s="408">
        <v>1</v>
      </c>
      <c r="P8" s="396"/>
      <c r="Q8" s="612" t="s">
        <v>2240</v>
      </c>
      <c r="R8" s="612" t="s">
        <v>2241</v>
      </c>
      <c r="S8" s="612" t="s">
        <v>2242</v>
      </c>
      <c r="T8" s="612" t="s">
        <v>2243</v>
      </c>
      <c r="U8" s="613" t="s">
        <v>2244</v>
      </c>
    </row>
    <row r="9" spans="1:21" ht="191.25">
      <c r="A9" s="666"/>
      <c r="B9" s="664"/>
      <c r="C9" s="340"/>
      <c r="D9" s="340"/>
      <c r="E9" s="340" t="s">
        <v>2250</v>
      </c>
      <c r="F9" s="611" t="s">
        <v>2245</v>
      </c>
      <c r="G9" s="387"/>
      <c r="H9" s="390"/>
      <c r="I9" s="395">
        <v>1</v>
      </c>
      <c r="J9" s="390"/>
      <c r="K9" s="387"/>
      <c r="L9" s="390"/>
      <c r="M9" s="387"/>
      <c r="N9" s="390"/>
      <c r="O9" s="408">
        <v>1</v>
      </c>
      <c r="P9" s="396"/>
      <c r="Q9" s="612" t="s">
        <v>2240</v>
      </c>
      <c r="R9" s="612" t="s">
        <v>2246</v>
      </c>
      <c r="S9" s="612" t="s">
        <v>2242</v>
      </c>
      <c r="T9" s="612" t="s">
        <v>2247</v>
      </c>
      <c r="U9" s="613" t="s">
        <v>2248</v>
      </c>
    </row>
    <row r="10" spans="1:21" ht="15.75">
      <c r="A10" s="666"/>
      <c r="B10" s="664"/>
      <c r="C10" s="340"/>
      <c r="D10" s="340"/>
      <c r="E10" s="340"/>
      <c r="F10" s="340"/>
      <c r="G10" s="393"/>
      <c r="H10" s="394"/>
      <c r="I10" s="393"/>
      <c r="J10" s="394"/>
      <c r="K10" s="393"/>
      <c r="L10" s="394"/>
      <c r="M10" s="393"/>
      <c r="N10" s="394"/>
      <c r="O10" s="405"/>
      <c r="P10" s="396"/>
      <c r="Q10" s="340"/>
      <c r="R10" s="340"/>
      <c r="S10" s="340"/>
      <c r="T10" s="340"/>
      <c r="U10" s="340"/>
    </row>
    <row r="11" spans="1:21" ht="15.75">
      <c r="A11" s="666"/>
      <c r="B11" s="664"/>
      <c r="C11" s="340"/>
      <c r="D11" s="340"/>
      <c r="E11" s="340"/>
      <c r="F11" s="340"/>
      <c r="G11" s="393"/>
      <c r="H11" s="394"/>
      <c r="I11" s="393"/>
      <c r="J11" s="394"/>
      <c r="K11" s="393"/>
      <c r="L11" s="394"/>
      <c r="M11" s="393"/>
      <c r="N11" s="394"/>
      <c r="O11" s="405"/>
      <c r="P11" s="396"/>
      <c r="Q11" s="340"/>
      <c r="R11" s="340"/>
      <c r="S11" s="340"/>
      <c r="T11" s="340"/>
      <c r="U11" s="340"/>
    </row>
    <row r="12" spans="1:21" ht="15.75">
      <c r="A12" s="666"/>
      <c r="B12" s="664"/>
      <c r="C12" s="340"/>
      <c r="D12" s="340"/>
      <c r="E12" s="340"/>
      <c r="F12" s="340"/>
      <c r="G12" s="393"/>
      <c r="H12" s="394"/>
      <c r="I12" s="393"/>
      <c r="J12" s="394"/>
      <c r="K12" s="393"/>
      <c r="L12" s="394"/>
      <c r="M12" s="393"/>
      <c r="N12" s="394"/>
      <c r="O12" s="405"/>
      <c r="P12" s="396"/>
      <c r="Q12" s="340"/>
      <c r="R12" s="340"/>
      <c r="S12" s="340"/>
      <c r="T12" s="340"/>
      <c r="U12" s="340"/>
    </row>
    <row r="13" spans="1:21" ht="15.75">
      <c r="A13" s="666"/>
      <c r="B13" s="664"/>
      <c r="C13" s="340"/>
      <c r="D13" s="340"/>
      <c r="E13" s="340"/>
      <c r="F13" s="340"/>
      <c r="G13" s="393"/>
      <c r="H13" s="394"/>
      <c r="I13" s="393"/>
      <c r="J13" s="394"/>
      <c r="K13" s="393"/>
      <c r="L13" s="394"/>
      <c r="M13" s="393"/>
      <c r="N13" s="394"/>
      <c r="O13" s="405"/>
      <c r="P13" s="396"/>
      <c r="Q13" s="340"/>
      <c r="R13" s="340"/>
      <c r="S13" s="340"/>
      <c r="T13" s="340"/>
      <c r="U13" s="340"/>
    </row>
    <row r="14" spans="1:21" ht="15.75">
      <c r="A14" s="666"/>
      <c r="B14" s="665"/>
      <c r="C14" s="340"/>
      <c r="D14" s="340"/>
      <c r="E14" s="340"/>
      <c r="F14" s="340"/>
      <c r="G14" s="393"/>
      <c r="H14" s="394"/>
      <c r="I14" s="393"/>
      <c r="J14" s="394"/>
      <c r="K14" s="393"/>
      <c r="L14" s="394"/>
      <c r="M14" s="393"/>
      <c r="N14" s="394"/>
      <c r="O14" s="287"/>
      <c r="P14" s="396"/>
      <c r="Q14" s="340"/>
      <c r="R14" s="340"/>
      <c r="S14" s="340"/>
      <c r="T14" s="340"/>
      <c r="U14" s="340"/>
    </row>
    <row r="15" spans="1:21" ht="15.6" customHeight="1">
      <c r="A15" s="298"/>
      <c r="B15" s="299"/>
      <c r="C15" s="298" t="s">
        <v>491</v>
      </c>
      <c r="D15" s="299"/>
      <c r="E15" s="299"/>
      <c r="F15" s="300"/>
      <c r="G15" s="293">
        <f t="shared" ref="G15:P15" si="0">SUM(G7:G14)</f>
        <v>0</v>
      </c>
      <c r="H15" s="240">
        <f t="shared" si="0"/>
        <v>0</v>
      </c>
      <c r="I15" s="293">
        <f t="shared" si="0"/>
        <v>1</v>
      </c>
      <c r="J15" s="240">
        <f t="shared" si="0"/>
        <v>0</v>
      </c>
      <c r="K15" s="293">
        <f t="shared" si="0"/>
        <v>1</v>
      </c>
      <c r="L15" s="240">
        <f t="shared" si="0"/>
        <v>0</v>
      </c>
      <c r="M15" s="293">
        <f t="shared" si="0"/>
        <v>0</v>
      </c>
      <c r="N15" s="240">
        <f t="shared" si="0"/>
        <v>0</v>
      </c>
      <c r="O15" s="240">
        <f t="shared" si="0"/>
        <v>2</v>
      </c>
      <c r="P15" s="240">
        <f t="shared" si="0"/>
        <v>0</v>
      </c>
      <c r="Q15" s="271"/>
      <c r="R15" s="271"/>
      <c r="S15" s="271"/>
      <c r="T15" s="271"/>
      <c r="U15" s="271"/>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12"/>
  <sheetViews>
    <sheetView topLeftCell="I1" workbookViewId="0">
      <pane ySplit="7" topLeftCell="A8" activePane="bottomLeft" state="frozen"/>
      <selection activeCell="A7" sqref="A7"/>
      <selection pane="bottomLeft" activeCell="C9" sqref="C9"/>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8" bestFit="1" customWidth="1"/>
    <col min="9" max="9" width="15.28515625" customWidth="1"/>
    <col min="10" max="10" width="18.85546875" style="238" customWidth="1"/>
    <col min="12" max="12" width="14.85546875" style="238" bestFit="1" customWidth="1"/>
    <col min="14" max="14" width="14.85546875" style="238" bestFit="1" customWidth="1"/>
    <col min="15" max="15" width="15.28515625" customWidth="1"/>
    <col min="16" max="16" width="18.28515625" style="238" customWidth="1"/>
    <col min="17" max="20" width="14.140625" customWidth="1"/>
    <col min="21" max="21" width="17" customWidth="1"/>
  </cols>
  <sheetData>
    <row r="1" spans="1:21" ht="18" customHeight="1">
      <c r="B1" s="246"/>
      <c r="C1" s="246"/>
      <c r="D1" s="246"/>
      <c r="E1" s="251"/>
      <c r="F1" s="246"/>
      <c r="G1" s="297" t="s">
        <v>1375</v>
      </c>
      <c r="J1" s="246"/>
      <c r="K1" s="246"/>
      <c r="L1" s="246"/>
      <c r="M1" s="246"/>
      <c r="N1" s="246"/>
      <c r="O1" s="246"/>
      <c r="P1" s="246"/>
      <c r="Q1" s="246"/>
      <c r="R1" s="246"/>
      <c r="S1" s="246"/>
      <c r="T1" s="246"/>
      <c r="U1" s="246"/>
    </row>
    <row r="2" spans="1:21" ht="18" customHeight="1">
      <c r="B2" s="251"/>
      <c r="C2" s="251"/>
      <c r="D2" s="251"/>
      <c r="E2" s="251"/>
      <c r="F2" s="251"/>
      <c r="G2" s="297"/>
      <c r="J2" s="251"/>
      <c r="K2" s="251"/>
      <c r="L2" s="251"/>
      <c r="M2" s="251"/>
      <c r="N2" s="251"/>
      <c r="O2" s="251"/>
      <c r="P2" s="251"/>
      <c r="Q2" s="251"/>
      <c r="R2" s="251"/>
      <c r="S2" s="251"/>
      <c r="T2" s="251"/>
      <c r="U2" s="251"/>
    </row>
    <row r="3" spans="1:21" ht="18" customHeight="1">
      <c r="A3" s="330" t="s">
        <v>1368</v>
      </c>
      <c r="B3" s="251"/>
      <c r="C3" s="251"/>
      <c r="D3" s="251"/>
      <c r="E3" s="251"/>
      <c r="F3" s="251"/>
      <c r="G3" s="297"/>
      <c r="J3" s="251"/>
      <c r="K3" s="251"/>
      <c r="L3" s="251"/>
      <c r="M3" s="251"/>
      <c r="N3" s="251"/>
      <c r="O3" s="251"/>
      <c r="P3" s="251"/>
      <c r="Q3" s="251"/>
      <c r="R3" s="251"/>
      <c r="S3" s="251"/>
      <c r="T3" s="251"/>
      <c r="U3" s="251"/>
    </row>
    <row r="4" spans="1:21" ht="33" customHeight="1">
      <c r="A4" s="706" t="s">
        <v>1374</v>
      </c>
      <c r="B4" s="706"/>
      <c r="C4" s="706"/>
      <c r="D4" s="706"/>
      <c r="E4" s="706"/>
      <c r="F4" s="706"/>
      <c r="G4" s="706"/>
      <c r="H4" s="706"/>
      <c r="I4" s="706"/>
      <c r="J4" s="706"/>
      <c r="K4" s="706"/>
      <c r="L4" s="706"/>
      <c r="M4" s="706"/>
      <c r="N4" s="706"/>
      <c r="O4" s="706"/>
      <c r="P4" s="706"/>
      <c r="Q4" s="706"/>
      <c r="R4" s="706"/>
      <c r="S4" s="706"/>
      <c r="T4" s="706"/>
      <c r="U4" s="706"/>
    </row>
    <row r="5" spans="1:21" ht="14.45" customHeight="1">
      <c r="A5" s="638" t="s">
        <v>98</v>
      </c>
      <c r="B5" s="638" t="s">
        <v>113</v>
      </c>
      <c r="C5" s="647" t="s">
        <v>87</v>
      </c>
      <c r="D5" s="647" t="s">
        <v>88</v>
      </c>
      <c r="E5" s="653" t="s">
        <v>401</v>
      </c>
      <c r="F5" s="647" t="s">
        <v>89</v>
      </c>
      <c r="G5" s="656" t="s">
        <v>101</v>
      </c>
      <c r="H5" s="662"/>
      <c r="I5" s="662"/>
      <c r="J5" s="662"/>
      <c r="K5" s="662"/>
      <c r="L5" s="662"/>
      <c r="M5" s="662"/>
      <c r="N5" s="657"/>
      <c r="O5" s="676" t="s">
        <v>102</v>
      </c>
      <c r="P5" s="676"/>
      <c r="Q5" s="638" t="s">
        <v>103</v>
      </c>
      <c r="R5" s="638" t="s">
        <v>104</v>
      </c>
      <c r="S5" s="638" t="s">
        <v>111</v>
      </c>
      <c r="T5" s="638" t="s">
        <v>110</v>
      </c>
      <c r="U5" s="650" t="s">
        <v>90</v>
      </c>
    </row>
    <row r="6" spans="1:21" ht="14.45" customHeight="1">
      <c r="A6" s="636"/>
      <c r="B6" s="636"/>
      <c r="C6" s="648"/>
      <c r="D6" s="648"/>
      <c r="E6" s="654"/>
      <c r="F6" s="648"/>
      <c r="G6" s="248" t="s">
        <v>105</v>
      </c>
      <c r="H6" s="248"/>
      <c r="I6" s="248" t="s">
        <v>106</v>
      </c>
      <c r="J6" s="248"/>
      <c r="K6" s="248" t="s">
        <v>107</v>
      </c>
      <c r="L6" s="248"/>
      <c r="M6" s="248" t="s">
        <v>108</v>
      </c>
      <c r="N6" s="248"/>
      <c r="O6" s="676"/>
      <c r="P6" s="676"/>
      <c r="Q6" s="636"/>
      <c r="R6" s="636"/>
      <c r="S6" s="636"/>
      <c r="T6" s="636"/>
      <c r="U6" s="651"/>
    </row>
    <row r="7" spans="1:21" ht="25.5">
      <c r="A7" s="637"/>
      <c r="B7" s="637"/>
      <c r="C7" s="649"/>
      <c r="D7" s="649"/>
      <c r="E7" s="655"/>
      <c r="F7" s="649"/>
      <c r="G7" s="249" t="s">
        <v>109</v>
      </c>
      <c r="H7" s="236" t="s">
        <v>12</v>
      </c>
      <c r="I7" s="249" t="s">
        <v>109</v>
      </c>
      <c r="J7" s="236" t="s">
        <v>12</v>
      </c>
      <c r="K7" s="249" t="s">
        <v>109</v>
      </c>
      <c r="L7" s="236" t="s">
        <v>12</v>
      </c>
      <c r="M7" s="249" t="s">
        <v>109</v>
      </c>
      <c r="N7" s="236" t="s">
        <v>12</v>
      </c>
      <c r="O7" s="341" t="s">
        <v>109</v>
      </c>
      <c r="P7" s="236" t="s">
        <v>12</v>
      </c>
      <c r="Q7" s="637"/>
      <c r="R7" s="637"/>
      <c r="S7" s="637"/>
      <c r="T7" s="637"/>
      <c r="U7" s="652"/>
    </row>
    <row r="8" spans="1:21" ht="15.6" customHeight="1">
      <c r="A8" s="337"/>
      <c r="B8" s="250"/>
      <c r="C8" s="250"/>
      <c r="D8" s="250"/>
      <c r="E8" s="250"/>
      <c r="F8" s="250"/>
      <c r="G8" s="250"/>
      <c r="H8" s="310" t="s">
        <v>116</v>
      </c>
      <c r="I8" s="250"/>
      <c r="J8" s="250"/>
      <c r="K8" s="250"/>
      <c r="L8" s="250"/>
      <c r="M8" s="250"/>
      <c r="N8" s="250"/>
      <c r="O8" s="250"/>
      <c r="P8" s="250"/>
      <c r="Q8" s="250"/>
      <c r="R8" s="250"/>
      <c r="S8" s="250"/>
      <c r="T8" s="250"/>
      <c r="U8" s="250"/>
    </row>
    <row r="9" spans="1:21" ht="15.75">
      <c r="A9" s="707" t="s">
        <v>1452</v>
      </c>
      <c r="B9" s="704" t="s">
        <v>1453</v>
      </c>
      <c r="C9" s="340"/>
      <c r="D9" s="340"/>
      <c r="E9" s="340"/>
      <c r="F9" s="340"/>
      <c r="G9" s="387"/>
      <c r="H9" s="390"/>
      <c r="I9" s="387"/>
      <c r="J9" s="390"/>
      <c r="K9" s="387"/>
      <c r="L9" s="390"/>
      <c r="M9" s="387"/>
      <c r="N9" s="390"/>
      <c r="O9" s="404"/>
      <c r="P9" s="396"/>
      <c r="Q9" s="340"/>
      <c r="R9" s="340"/>
      <c r="S9" s="340"/>
      <c r="T9" s="340"/>
      <c r="U9" s="340"/>
    </row>
    <row r="10" spans="1:21">
      <c r="A10" s="708"/>
      <c r="B10" s="705"/>
      <c r="C10" s="614"/>
      <c r="D10" s="614"/>
      <c r="E10" s="614"/>
      <c r="F10" s="614"/>
      <c r="G10" s="614"/>
      <c r="H10" s="534"/>
      <c r="I10" s="614"/>
      <c r="J10" s="534"/>
      <c r="K10" s="614"/>
      <c r="L10" s="534"/>
      <c r="M10" s="614"/>
      <c r="N10" s="534"/>
      <c r="O10" s="614"/>
      <c r="P10" s="534"/>
      <c r="Q10" s="614"/>
      <c r="R10" s="614"/>
      <c r="S10" s="614"/>
      <c r="T10" s="614"/>
      <c r="U10" s="614"/>
    </row>
    <row r="11" spans="1:21">
      <c r="A11" s="708"/>
      <c r="B11" s="705"/>
      <c r="C11" s="614"/>
      <c r="D11" s="614"/>
      <c r="E11" s="614"/>
      <c r="F11" s="614"/>
      <c r="G11" s="614"/>
      <c r="H11" s="534"/>
      <c r="I11" s="614"/>
      <c r="J11" s="534"/>
      <c r="K11" s="614"/>
      <c r="L11" s="534"/>
      <c r="M11" s="614"/>
      <c r="N11" s="534"/>
      <c r="O11" s="614"/>
      <c r="P11" s="534"/>
      <c r="Q11" s="614"/>
      <c r="R11" s="614"/>
      <c r="S11" s="614"/>
      <c r="T11" s="614"/>
      <c r="U11" s="614"/>
    </row>
    <row r="12" spans="1:21" ht="15.6" customHeight="1">
      <c r="A12" s="311" t="s">
        <v>117</v>
      </c>
      <c r="B12" s="247"/>
      <c r="C12" s="247"/>
      <c r="D12" s="247"/>
      <c r="E12" s="247"/>
      <c r="F12" s="247"/>
      <c r="G12" s="78">
        <f>SUM(G9:G9)</f>
        <v>0</v>
      </c>
      <c r="H12" s="239">
        <f>SUM(H9:H9)</f>
        <v>0</v>
      </c>
      <c r="I12" s="78">
        <f>SUM(I9:I9)</f>
        <v>0</v>
      </c>
      <c r="J12" s="239">
        <f>SUM(J9:J9)</f>
        <v>0</v>
      </c>
      <c r="K12" s="78"/>
      <c r="L12" s="239">
        <f>SUM(L9:L9)</f>
        <v>0</v>
      </c>
      <c r="M12" s="78">
        <f>SUM(M9:M9)</f>
        <v>0</v>
      </c>
      <c r="N12" s="239">
        <f>SUM(N9:N9)</f>
        <v>0</v>
      </c>
      <c r="O12" s="239"/>
      <c r="P12" s="239">
        <f>SUM(P9:P9)</f>
        <v>0</v>
      </c>
      <c r="Q12" s="68"/>
      <c r="R12" s="68"/>
      <c r="S12" s="68"/>
      <c r="T12" s="68"/>
      <c r="U12" s="68"/>
    </row>
  </sheetData>
  <mergeCells count="16">
    <mergeCell ref="B9:B11"/>
    <mergeCell ref="A4:U4"/>
    <mergeCell ref="A9:A11"/>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U51"/>
  <sheetViews>
    <sheetView topLeftCell="F1" workbookViewId="0">
      <pane ySplit="6" topLeftCell="A25" activePane="bottomLeft" state="frozen"/>
      <selection activeCell="R7" sqref="R7"/>
      <selection pane="bottomLeft" activeCell="D22" sqref="D22"/>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ht="18.75">
      <c r="A1" s="718" t="s">
        <v>1359</v>
      </c>
      <c r="B1" s="718"/>
      <c r="C1" s="718"/>
      <c r="D1" s="718"/>
      <c r="E1" s="718"/>
      <c r="F1" s="718"/>
      <c r="G1" s="718"/>
      <c r="H1" s="718"/>
      <c r="I1" s="718"/>
      <c r="J1" s="718"/>
      <c r="K1" s="718"/>
      <c r="L1" s="718"/>
      <c r="M1" s="718"/>
      <c r="N1" s="718"/>
      <c r="O1" s="718"/>
      <c r="P1" s="718"/>
      <c r="Q1" s="718"/>
      <c r="R1" s="718"/>
      <c r="S1" s="718"/>
      <c r="T1" s="718"/>
      <c r="U1" s="718"/>
    </row>
    <row r="2" spans="1:21">
      <c r="A2" s="719" t="s">
        <v>1454</v>
      </c>
      <c r="B2" s="719"/>
      <c r="C2" s="719"/>
      <c r="D2" s="719"/>
      <c r="E2" s="719"/>
      <c r="F2" s="719"/>
      <c r="G2" s="719"/>
      <c r="H2" s="719"/>
      <c r="I2" s="719"/>
      <c r="J2" s="719"/>
      <c r="K2" s="719"/>
      <c r="L2" s="719"/>
      <c r="M2" s="719"/>
      <c r="N2" s="719"/>
      <c r="O2" s="719"/>
      <c r="P2" s="719"/>
      <c r="Q2" s="719"/>
      <c r="R2" s="719"/>
      <c r="S2" s="719"/>
      <c r="T2" s="719"/>
      <c r="U2" s="719"/>
    </row>
    <row r="3" spans="1:21" ht="13.5" customHeight="1">
      <c r="A3" s="327" t="s">
        <v>1455</v>
      </c>
      <c r="B3" s="328"/>
      <c r="C3" s="328"/>
      <c r="D3" s="328"/>
      <c r="E3" s="328"/>
      <c r="F3" s="328"/>
      <c r="G3" s="328"/>
      <c r="H3" s="328"/>
      <c r="I3" s="328"/>
      <c r="J3" s="328"/>
      <c r="K3" s="328"/>
      <c r="L3" s="328"/>
      <c r="M3" s="328"/>
      <c r="N3" s="328"/>
      <c r="O3" s="328"/>
      <c r="P3" s="328"/>
      <c r="Q3" s="328"/>
      <c r="R3" s="328"/>
      <c r="S3" s="328"/>
      <c r="T3" s="328"/>
      <c r="U3" s="328"/>
    </row>
    <row r="4" spans="1:21" ht="15" customHeight="1">
      <c r="A4" s="677" t="s">
        <v>98</v>
      </c>
      <c r="B4" s="677" t="s">
        <v>113</v>
      </c>
      <c r="C4" s="647" t="s">
        <v>87</v>
      </c>
      <c r="D4" s="647" t="s">
        <v>88</v>
      </c>
      <c r="E4" s="653" t="s">
        <v>401</v>
      </c>
      <c r="F4" s="647" t="s">
        <v>89</v>
      </c>
      <c r="G4" s="677" t="s">
        <v>101</v>
      </c>
      <c r="H4" s="677"/>
      <c r="I4" s="677"/>
      <c r="J4" s="677"/>
      <c r="K4" s="677"/>
      <c r="L4" s="677"/>
      <c r="M4" s="677"/>
      <c r="N4" s="677"/>
      <c r="O4" s="676" t="s">
        <v>102</v>
      </c>
      <c r="P4" s="676"/>
      <c r="Q4" s="638" t="s">
        <v>103</v>
      </c>
      <c r="R4" s="638" t="s">
        <v>104</v>
      </c>
      <c r="S4" s="638" t="s">
        <v>111</v>
      </c>
      <c r="T4" s="638" t="s">
        <v>110</v>
      </c>
      <c r="U4" s="650" t="s">
        <v>90</v>
      </c>
    </row>
    <row r="5" spans="1:21" ht="15" customHeight="1">
      <c r="A5" s="677"/>
      <c r="B5" s="677"/>
      <c r="C5" s="648"/>
      <c r="D5" s="648"/>
      <c r="E5" s="654"/>
      <c r="F5" s="648"/>
      <c r="G5" s="677" t="s">
        <v>105</v>
      </c>
      <c r="H5" s="677"/>
      <c r="I5" s="677" t="s">
        <v>106</v>
      </c>
      <c r="J5" s="677"/>
      <c r="K5" s="677" t="s">
        <v>107</v>
      </c>
      <c r="L5" s="677"/>
      <c r="M5" s="677" t="s">
        <v>108</v>
      </c>
      <c r="N5" s="677"/>
      <c r="O5" s="676"/>
      <c r="P5" s="676"/>
      <c r="Q5" s="636"/>
      <c r="R5" s="636"/>
      <c r="S5" s="636"/>
      <c r="T5" s="636"/>
      <c r="U5" s="651"/>
    </row>
    <row r="6" spans="1:21" ht="25.5">
      <c r="A6" s="677"/>
      <c r="B6" s="677"/>
      <c r="C6" s="649"/>
      <c r="D6" s="649"/>
      <c r="E6" s="655"/>
      <c r="F6" s="649"/>
      <c r="G6" s="325" t="s">
        <v>109</v>
      </c>
      <c r="H6" s="236" t="s">
        <v>12</v>
      </c>
      <c r="I6" s="325" t="s">
        <v>109</v>
      </c>
      <c r="J6" s="236" t="s">
        <v>12</v>
      </c>
      <c r="K6" s="325" t="s">
        <v>109</v>
      </c>
      <c r="L6" s="236" t="s">
        <v>12</v>
      </c>
      <c r="M6" s="325" t="s">
        <v>109</v>
      </c>
      <c r="N6" s="236" t="s">
        <v>12</v>
      </c>
      <c r="O6" s="325" t="s">
        <v>109</v>
      </c>
      <c r="P6" s="236" t="s">
        <v>12</v>
      </c>
      <c r="Q6" s="637"/>
      <c r="R6" s="637"/>
      <c r="S6" s="637"/>
      <c r="T6" s="637"/>
      <c r="U6" s="652"/>
    </row>
    <row r="7" spans="1:21" ht="15.75">
      <c r="A7" s="720" t="s">
        <v>1359</v>
      </c>
      <c r="B7" s="721"/>
      <c r="C7" s="721"/>
      <c r="D7" s="721"/>
      <c r="E7" s="721"/>
      <c r="F7" s="721"/>
      <c r="G7" s="721"/>
      <c r="H7" s="721"/>
      <c r="I7" s="721"/>
      <c r="J7" s="721"/>
      <c r="K7" s="721"/>
      <c r="L7" s="721"/>
      <c r="M7" s="721"/>
      <c r="N7" s="721"/>
      <c r="O7" s="721"/>
      <c r="P7" s="721"/>
      <c r="Q7" s="721"/>
      <c r="R7" s="721"/>
      <c r="S7" s="721"/>
      <c r="T7" s="721"/>
      <c r="U7" s="722"/>
    </row>
    <row r="8" spans="1:21" ht="15.75">
      <c r="A8" s="723" t="s">
        <v>1456</v>
      </c>
      <c r="B8" s="711" t="s">
        <v>1360</v>
      </c>
      <c r="C8" s="407"/>
      <c r="D8" s="283"/>
      <c r="E8" s="283"/>
      <c r="F8" s="283"/>
      <c r="G8" s="400"/>
      <c r="H8" s="401"/>
      <c r="I8" s="283"/>
      <c r="J8" s="401"/>
      <c r="K8" s="283"/>
      <c r="L8" s="401"/>
      <c r="M8" s="283"/>
      <c r="N8" s="401"/>
      <c r="O8" s="287"/>
      <c r="P8" s="396"/>
      <c r="Q8" s="283"/>
      <c r="R8" s="283"/>
      <c r="S8" s="283"/>
      <c r="T8" s="283"/>
      <c r="U8" s="283"/>
    </row>
    <row r="9" spans="1:21" s="403" customFormat="1" ht="15.75">
      <c r="A9" s="723"/>
      <c r="B9" s="711"/>
      <c r="C9" s="407"/>
      <c r="D9" s="283"/>
      <c r="E9" s="283"/>
      <c r="F9" s="283"/>
      <c r="G9" s="400"/>
      <c r="H9" s="401"/>
      <c r="I9" s="283"/>
      <c r="J9" s="401"/>
      <c r="K9" s="283"/>
      <c r="L9" s="401"/>
      <c r="M9" s="283"/>
      <c r="N9" s="401"/>
      <c r="O9" s="287"/>
      <c r="P9" s="396"/>
      <c r="Q9" s="283"/>
      <c r="R9" s="283"/>
      <c r="S9" s="283"/>
      <c r="T9" s="283"/>
      <c r="U9" s="283"/>
    </row>
    <row r="10" spans="1:21" s="403" customFormat="1" ht="15.75">
      <c r="A10" s="723"/>
      <c r="B10" s="711"/>
      <c r="C10" s="407"/>
      <c r="D10" s="283"/>
      <c r="E10" s="283"/>
      <c r="F10" s="283"/>
      <c r="G10" s="400"/>
      <c r="H10" s="401"/>
      <c r="I10" s="283"/>
      <c r="J10" s="401"/>
      <c r="K10" s="283"/>
      <c r="L10" s="401"/>
      <c r="M10" s="283"/>
      <c r="N10" s="401"/>
      <c r="O10" s="287"/>
      <c r="P10" s="396"/>
      <c r="Q10" s="283"/>
      <c r="R10" s="283"/>
      <c r="S10" s="283"/>
      <c r="T10" s="283"/>
      <c r="U10" s="283"/>
    </row>
    <row r="11" spans="1:21" s="403" customFormat="1" ht="15.75">
      <c r="A11" s="723"/>
      <c r="B11" s="711"/>
      <c r="C11" s="407"/>
      <c r="D11" s="283"/>
      <c r="E11" s="283"/>
      <c r="F11" s="283"/>
      <c r="G11" s="400"/>
      <c r="H11" s="401"/>
      <c r="I11" s="283"/>
      <c r="J11" s="401"/>
      <c r="K11" s="283"/>
      <c r="L11" s="401"/>
      <c r="M11" s="283"/>
      <c r="N11" s="401"/>
      <c r="O11" s="287"/>
      <c r="P11" s="396"/>
      <c r="Q11" s="283"/>
      <c r="R11" s="283"/>
      <c r="S11" s="283"/>
      <c r="T11" s="283"/>
      <c r="U11" s="283"/>
    </row>
    <row r="12" spans="1:21" s="403" customFormat="1" ht="15.75">
      <c r="A12" s="723"/>
      <c r="B12" s="711"/>
      <c r="C12" s="407"/>
      <c r="D12" s="283"/>
      <c r="E12" s="283"/>
      <c r="F12" s="283"/>
      <c r="G12" s="400"/>
      <c r="H12" s="401"/>
      <c r="I12" s="283"/>
      <c r="J12" s="401"/>
      <c r="K12" s="283"/>
      <c r="L12" s="401"/>
      <c r="M12" s="283"/>
      <c r="N12" s="401"/>
      <c r="O12" s="287"/>
      <c r="P12" s="396"/>
      <c r="Q12" s="283"/>
      <c r="R12" s="283"/>
      <c r="S12" s="283"/>
      <c r="T12" s="283"/>
      <c r="U12" s="283"/>
    </row>
    <row r="13" spans="1:21" s="403" customFormat="1" ht="15.75">
      <c r="A13" s="723"/>
      <c r="B13" s="711"/>
      <c r="C13" s="407"/>
      <c r="D13" s="283"/>
      <c r="E13" s="283"/>
      <c r="F13" s="283"/>
      <c r="G13" s="400"/>
      <c r="H13" s="401"/>
      <c r="I13" s="283"/>
      <c r="J13" s="401"/>
      <c r="K13" s="283"/>
      <c r="L13" s="401"/>
      <c r="M13" s="283"/>
      <c r="N13" s="401"/>
      <c r="O13" s="287"/>
      <c r="P13" s="396"/>
      <c r="Q13" s="283"/>
      <c r="R13" s="283"/>
      <c r="S13" s="283"/>
      <c r="T13" s="283"/>
      <c r="U13" s="283"/>
    </row>
    <row r="14" spans="1:21" s="403" customFormat="1" ht="15.75">
      <c r="A14" s="723"/>
      <c r="B14" s="711" t="s">
        <v>1361</v>
      </c>
      <c r="C14" s="407"/>
      <c r="D14" s="283"/>
      <c r="E14" s="283"/>
      <c r="F14" s="283"/>
      <c r="G14" s="400"/>
      <c r="H14" s="401"/>
      <c r="I14" s="283"/>
      <c r="J14" s="401"/>
      <c r="K14" s="283"/>
      <c r="L14" s="401"/>
      <c r="M14" s="283"/>
      <c r="N14" s="401"/>
      <c r="O14" s="287"/>
      <c r="P14" s="396"/>
      <c r="Q14" s="283"/>
      <c r="R14" s="283"/>
      <c r="S14" s="283"/>
      <c r="T14" s="283"/>
      <c r="U14" s="283"/>
    </row>
    <row r="15" spans="1:21" s="403" customFormat="1" ht="15.75">
      <c r="A15" s="723"/>
      <c r="B15" s="711"/>
      <c r="C15" s="407"/>
      <c r="D15" s="283"/>
      <c r="E15" s="283"/>
      <c r="F15" s="283"/>
      <c r="G15" s="400"/>
      <c r="H15" s="401"/>
      <c r="I15" s="283"/>
      <c r="J15" s="401"/>
      <c r="K15" s="283"/>
      <c r="L15" s="401"/>
      <c r="M15" s="283"/>
      <c r="N15" s="401"/>
      <c r="O15" s="287"/>
      <c r="P15" s="396"/>
      <c r="Q15" s="283"/>
      <c r="R15" s="283"/>
      <c r="S15" s="283"/>
      <c r="T15" s="283"/>
      <c r="U15" s="283"/>
    </row>
    <row r="16" spans="1:21" s="403" customFormat="1" ht="15.75">
      <c r="A16" s="723"/>
      <c r="B16" s="711"/>
      <c r="C16" s="407"/>
      <c r="D16" s="283"/>
      <c r="E16" s="283"/>
      <c r="F16" s="283"/>
      <c r="G16" s="400"/>
      <c r="H16" s="401"/>
      <c r="I16" s="283"/>
      <c r="J16" s="401"/>
      <c r="K16" s="283"/>
      <c r="L16" s="401"/>
      <c r="M16" s="283"/>
      <c r="N16" s="401"/>
      <c r="O16" s="287"/>
      <c r="P16" s="396"/>
      <c r="Q16" s="283"/>
      <c r="R16" s="283"/>
      <c r="S16" s="283"/>
      <c r="T16" s="283"/>
      <c r="U16" s="283"/>
    </row>
    <row r="17" spans="1:21" s="403" customFormat="1" ht="15.75">
      <c r="A17" s="723"/>
      <c r="B17" s="711"/>
      <c r="C17" s="407"/>
      <c r="D17" s="283"/>
      <c r="E17" s="283"/>
      <c r="F17" s="283"/>
      <c r="G17" s="400"/>
      <c r="H17" s="401"/>
      <c r="I17" s="283"/>
      <c r="J17" s="401"/>
      <c r="K17" s="283"/>
      <c r="L17" s="401"/>
      <c r="M17" s="283"/>
      <c r="N17" s="401"/>
      <c r="O17" s="287"/>
      <c r="P17" s="396"/>
      <c r="Q17" s="283"/>
      <c r="R17" s="283"/>
      <c r="S17" s="283"/>
      <c r="T17" s="283"/>
      <c r="U17" s="283"/>
    </row>
    <row r="18" spans="1:21" s="403" customFormat="1" ht="15.75">
      <c r="A18" s="723"/>
      <c r="B18" s="711"/>
      <c r="C18" s="407"/>
      <c r="D18" s="283"/>
      <c r="E18" s="283"/>
      <c r="F18" s="283"/>
      <c r="G18" s="400"/>
      <c r="H18" s="401"/>
      <c r="I18" s="283"/>
      <c r="J18" s="401"/>
      <c r="K18" s="283"/>
      <c r="L18" s="401"/>
      <c r="M18" s="283"/>
      <c r="N18" s="401"/>
      <c r="O18" s="287"/>
      <c r="P18" s="396"/>
      <c r="Q18" s="283"/>
      <c r="R18" s="283"/>
      <c r="S18" s="283"/>
      <c r="T18" s="283"/>
      <c r="U18" s="283"/>
    </row>
    <row r="19" spans="1:21" ht="15.75">
      <c r="A19" s="723"/>
      <c r="B19" s="711"/>
      <c r="C19" s="407"/>
      <c r="D19" s="283"/>
      <c r="E19" s="283"/>
      <c r="F19" s="283"/>
      <c r="G19" s="400"/>
      <c r="H19" s="401"/>
      <c r="I19" s="283"/>
      <c r="J19" s="401"/>
      <c r="K19" s="283"/>
      <c r="L19" s="401"/>
      <c r="M19" s="283"/>
      <c r="N19" s="401"/>
      <c r="O19" s="287"/>
      <c r="P19" s="396"/>
      <c r="Q19" s="283"/>
      <c r="R19" s="283"/>
      <c r="S19" s="283"/>
      <c r="T19" s="283"/>
      <c r="U19" s="283"/>
    </row>
    <row r="20" spans="1:21" ht="15.75">
      <c r="A20" s="712" t="s">
        <v>1457</v>
      </c>
      <c r="B20" s="710" t="s">
        <v>1362</v>
      </c>
      <c r="C20" s="283"/>
      <c r="D20" s="283"/>
      <c r="E20" s="322"/>
      <c r="F20" s="283"/>
      <c r="G20" s="400"/>
      <c r="H20" s="401"/>
      <c r="I20" s="283"/>
      <c r="J20" s="401"/>
      <c r="K20" s="283"/>
      <c r="L20" s="401"/>
      <c r="M20" s="283"/>
      <c r="N20" s="401"/>
      <c r="O20" s="287"/>
      <c r="P20" s="396"/>
      <c r="Q20" s="283"/>
      <c r="R20" s="283"/>
      <c r="S20" s="283"/>
      <c r="T20" s="283"/>
      <c r="U20" s="283"/>
    </row>
    <row r="21" spans="1:21" s="403" customFormat="1" ht="15.75">
      <c r="A21" s="713"/>
      <c r="B21" s="710"/>
      <c r="C21" s="283"/>
      <c r="D21" s="283"/>
      <c r="E21" s="322"/>
      <c r="F21" s="283"/>
      <c r="G21" s="400"/>
      <c r="H21" s="401"/>
      <c r="I21" s="283"/>
      <c r="J21" s="401"/>
      <c r="K21" s="283"/>
      <c r="L21" s="401"/>
      <c r="M21" s="283"/>
      <c r="N21" s="401"/>
      <c r="O21" s="287"/>
      <c r="P21" s="396"/>
      <c r="Q21" s="283"/>
      <c r="R21" s="283"/>
      <c r="S21" s="283"/>
      <c r="T21" s="283"/>
      <c r="U21" s="283"/>
    </row>
    <row r="22" spans="1:21" s="403" customFormat="1" ht="15.75">
      <c r="A22" s="713"/>
      <c r="B22" s="710"/>
      <c r="C22" s="283"/>
      <c r="D22" s="283"/>
      <c r="E22" s="322"/>
      <c r="F22" s="283"/>
      <c r="G22" s="400"/>
      <c r="H22" s="401"/>
      <c r="I22" s="283"/>
      <c r="J22" s="401"/>
      <c r="K22" s="283"/>
      <c r="L22" s="401"/>
      <c r="M22" s="283"/>
      <c r="N22" s="401"/>
      <c r="O22" s="287"/>
      <c r="P22" s="396"/>
      <c r="Q22" s="283"/>
      <c r="R22" s="283"/>
      <c r="S22" s="283"/>
      <c r="T22" s="283"/>
      <c r="U22" s="283"/>
    </row>
    <row r="23" spans="1:21" s="403" customFormat="1" ht="15.75">
      <c r="A23" s="713"/>
      <c r="B23" s="710"/>
      <c r="C23" s="283"/>
      <c r="D23" s="283"/>
      <c r="E23" s="322"/>
      <c r="F23" s="283"/>
      <c r="G23" s="400"/>
      <c r="H23" s="401"/>
      <c r="I23" s="283"/>
      <c r="J23" s="401"/>
      <c r="K23" s="283"/>
      <c r="L23" s="401"/>
      <c r="M23" s="283"/>
      <c r="N23" s="401"/>
      <c r="O23" s="287"/>
      <c r="P23" s="396"/>
      <c r="Q23" s="283"/>
      <c r="R23" s="283"/>
      <c r="S23" s="283"/>
      <c r="T23" s="283"/>
      <c r="U23" s="283"/>
    </row>
    <row r="24" spans="1:21" ht="15.75">
      <c r="A24" s="713"/>
      <c r="B24" s="710"/>
      <c r="C24" s="283"/>
      <c r="D24" s="283"/>
      <c r="E24" s="322"/>
      <c r="F24" s="283"/>
      <c r="G24" s="400"/>
      <c r="H24" s="401"/>
      <c r="I24" s="283"/>
      <c r="J24" s="401"/>
      <c r="K24" s="283"/>
      <c r="L24" s="401"/>
      <c r="M24" s="283"/>
      <c r="N24" s="401"/>
      <c r="O24" s="287"/>
      <c r="P24" s="396"/>
      <c r="Q24" s="283"/>
      <c r="R24" s="283"/>
      <c r="S24" s="283"/>
      <c r="T24" s="283"/>
      <c r="U24" s="283"/>
    </row>
    <row r="25" spans="1:21" ht="15.75">
      <c r="A25" s="713"/>
      <c r="B25" s="709" t="s">
        <v>1363</v>
      </c>
      <c r="C25" s="283"/>
      <c r="D25" s="283"/>
      <c r="E25" s="283"/>
      <c r="F25" s="283"/>
      <c r="G25" s="283"/>
      <c r="H25" s="401"/>
      <c r="I25" s="283"/>
      <c r="J25" s="401"/>
      <c r="K25" s="283"/>
      <c r="L25" s="401"/>
      <c r="M25" s="283"/>
      <c r="N25" s="401"/>
      <c r="O25" s="287"/>
      <c r="P25" s="396"/>
      <c r="Q25" s="283"/>
      <c r="R25" s="283"/>
      <c r="S25" s="283"/>
      <c r="T25" s="283"/>
      <c r="U25" s="283"/>
    </row>
    <row r="26" spans="1:21" ht="15.75">
      <c r="A26" s="713"/>
      <c r="B26" s="709"/>
      <c r="C26" s="283"/>
      <c r="D26" s="283"/>
      <c r="E26" s="283"/>
      <c r="F26" s="283"/>
      <c r="G26" s="400"/>
      <c r="H26" s="401"/>
      <c r="I26" s="283"/>
      <c r="J26" s="401"/>
      <c r="K26" s="283"/>
      <c r="L26" s="401"/>
      <c r="M26" s="283"/>
      <c r="N26" s="401"/>
      <c r="O26" s="287"/>
      <c r="P26" s="396"/>
      <c r="Q26" s="283"/>
      <c r="R26" s="283"/>
      <c r="S26" s="283"/>
      <c r="T26" s="283"/>
      <c r="U26" s="283"/>
    </row>
    <row r="27" spans="1:21" ht="15.75">
      <c r="A27" s="713"/>
      <c r="B27" s="709"/>
      <c r="C27" s="283"/>
      <c r="D27" s="283"/>
      <c r="E27" s="283"/>
      <c r="F27" s="283"/>
      <c r="G27" s="283"/>
      <c r="H27" s="401"/>
      <c r="I27" s="283"/>
      <c r="J27" s="401"/>
      <c r="K27" s="283"/>
      <c r="L27" s="401"/>
      <c r="M27" s="283"/>
      <c r="N27" s="401"/>
      <c r="O27" s="287"/>
      <c r="P27" s="396"/>
      <c r="Q27" s="283"/>
      <c r="R27" s="283"/>
      <c r="S27" s="283"/>
      <c r="T27" s="283"/>
      <c r="U27" s="397"/>
    </row>
    <row r="28" spans="1:21" ht="15.75">
      <c r="A28" s="713"/>
      <c r="B28" s="709"/>
      <c r="C28" s="283"/>
      <c r="D28" s="283"/>
      <c r="E28" s="283"/>
      <c r="F28" s="283"/>
      <c r="G28" s="283"/>
      <c r="H28" s="401"/>
      <c r="I28" s="283"/>
      <c r="J28" s="401"/>
      <c r="K28" s="283"/>
      <c r="L28" s="401"/>
      <c r="M28" s="283"/>
      <c r="N28" s="401"/>
      <c r="O28" s="287"/>
      <c r="P28" s="396"/>
      <c r="Q28" s="283"/>
      <c r="R28" s="283"/>
      <c r="S28" s="283"/>
      <c r="T28" s="283"/>
      <c r="U28" s="397"/>
    </row>
    <row r="29" spans="1:21" ht="15.75">
      <c r="A29" s="713"/>
      <c r="B29" s="709"/>
      <c r="C29" s="283"/>
      <c r="D29" s="283"/>
      <c r="E29" s="283"/>
      <c r="F29" s="283"/>
      <c r="G29" s="283"/>
      <c r="H29" s="401"/>
      <c r="I29" s="283"/>
      <c r="J29" s="401"/>
      <c r="K29" s="283"/>
      <c r="L29" s="401"/>
      <c r="M29" s="283"/>
      <c r="N29" s="401"/>
      <c r="O29" s="287"/>
      <c r="P29" s="396"/>
      <c r="Q29" s="283"/>
      <c r="R29" s="283"/>
      <c r="S29" s="283"/>
      <c r="T29" s="283"/>
      <c r="U29" s="397"/>
    </row>
    <row r="30" spans="1:21" ht="15.75">
      <c r="A30" s="713"/>
      <c r="B30" s="709"/>
      <c r="C30" s="283"/>
      <c r="D30" s="283"/>
      <c r="E30" s="283"/>
      <c r="F30" s="283"/>
      <c r="G30" s="283"/>
      <c r="H30" s="401"/>
      <c r="I30" s="283"/>
      <c r="J30" s="401"/>
      <c r="K30" s="283"/>
      <c r="L30" s="401"/>
      <c r="M30" s="283"/>
      <c r="N30" s="401"/>
      <c r="O30" s="287"/>
      <c r="P30" s="396"/>
      <c r="Q30" s="283"/>
      <c r="R30" s="283"/>
      <c r="S30" s="283"/>
      <c r="T30" s="283"/>
      <c r="U30" s="397"/>
    </row>
    <row r="31" spans="1:21" ht="15.75">
      <c r="A31" s="713"/>
      <c r="B31" s="709" t="s">
        <v>1364</v>
      </c>
      <c r="C31" s="283"/>
      <c r="D31" s="283"/>
      <c r="E31" s="283"/>
      <c r="F31" s="283"/>
      <c r="G31" s="283"/>
      <c r="H31" s="401"/>
      <c r="I31" s="283"/>
      <c r="J31" s="401"/>
      <c r="K31" s="283"/>
      <c r="L31" s="401"/>
      <c r="M31" s="283"/>
      <c r="N31" s="401"/>
      <c r="O31" s="287"/>
      <c r="P31" s="396"/>
      <c r="Q31" s="283"/>
      <c r="R31" s="283"/>
      <c r="S31" s="283"/>
      <c r="T31" s="283"/>
      <c r="U31" s="397"/>
    </row>
    <row r="32" spans="1:21" ht="15.75">
      <c r="A32" s="713"/>
      <c r="B32" s="709"/>
      <c r="C32" s="406"/>
      <c r="D32" s="326"/>
      <c r="E32" s="326"/>
      <c r="F32" s="326"/>
      <c r="G32" s="283"/>
      <c r="H32" s="401"/>
      <c r="I32" s="283"/>
      <c r="J32" s="401"/>
      <c r="K32" s="283"/>
      <c r="L32" s="401"/>
      <c r="M32" s="283"/>
      <c r="N32" s="401"/>
      <c r="O32" s="287"/>
      <c r="P32" s="396"/>
      <c r="Q32" s="283"/>
      <c r="R32" s="283"/>
      <c r="S32" s="283"/>
      <c r="T32" s="283"/>
      <c r="U32" s="397"/>
    </row>
    <row r="33" spans="1:21" ht="15.75">
      <c r="A33" s="713"/>
      <c r="B33" s="709"/>
      <c r="C33" s="406"/>
      <c r="D33" s="326"/>
      <c r="E33" s="326"/>
      <c r="F33" s="326"/>
      <c r="G33" s="283"/>
      <c r="H33" s="401"/>
      <c r="I33" s="283"/>
      <c r="J33" s="401"/>
      <c r="K33" s="283"/>
      <c r="L33" s="401"/>
      <c r="M33" s="283"/>
      <c r="N33" s="401"/>
      <c r="O33" s="287"/>
      <c r="P33" s="396"/>
      <c r="Q33" s="283"/>
      <c r="R33" s="283"/>
      <c r="S33" s="283"/>
      <c r="T33" s="283"/>
      <c r="U33" s="397"/>
    </row>
    <row r="34" spans="1:21" ht="15.75">
      <c r="A34" s="713"/>
      <c r="B34" s="709"/>
      <c r="C34" s="406"/>
      <c r="D34" s="326"/>
      <c r="E34" s="321"/>
      <c r="F34" s="326"/>
      <c r="G34" s="283"/>
      <c r="H34" s="401"/>
      <c r="I34" s="283"/>
      <c r="J34" s="401"/>
      <c r="K34" s="283"/>
      <c r="L34" s="401"/>
      <c r="M34" s="283"/>
      <c r="N34" s="401"/>
      <c r="O34" s="287"/>
      <c r="P34" s="396"/>
      <c r="Q34" s="283"/>
      <c r="R34" s="283"/>
      <c r="S34" s="283"/>
      <c r="T34" s="283"/>
      <c r="U34" s="397"/>
    </row>
    <row r="35" spans="1:21" s="403" customFormat="1" ht="15.75">
      <c r="A35" s="713"/>
      <c r="B35" s="709"/>
      <c r="C35" s="406"/>
      <c r="D35" s="326"/>
      <c r="E35" s="321"/>
      <c r="F35" s="326"/>
      <c r="G35" s="283"/>
      <c r="H35" s="401"/>
      <c r="I35" s="283"/>
      <c r="J35" s="401"/>
      <c r="K35" s="283"/>
      <c r="L35" s="401"/>
      <c r="M35" s="283"/>
      <c r="N35" s="401"/>
      <c r="O35" s="287"/>
      <c r="P35" s="396"/>
      <c r="Q35" s="283"/>
      <c r="R35" s="283"/>
      <c r="S35" s="283"/>
      <c r="T35" s="283"/>
      <c r="U35" s="397"/>
    </row>
    <row r="36" spans="1:21" s="403" customFormat="1" ht="15.75">
      <c r="A36" s="713"/>
      <c r="B36" s="709" t="s">
        <v>1365</v>
      </c>
      <c r="C36" s="406"/>
      <c r="D36" s="326"/>
      <c r="E36" s="321"/>
      <c r="F36" s="326"/>
      <c r="G36" s="283"/>
      <c r="H36" s="401"/>
      <c r="I36" s="283"/>
      <c r="J36" s="401"/>
      <c r="K36" s="283"/>
      <c r="L36" s="401"/>
      <c r="M36" s="283"/>
      <c r="N36" s="401"/>
      <c r="O36" s="287"/>
      <c r="P36" s="396"/>
      <c r="Q36" s="283"/>
      <c r="R36" s="283"/>
      <c r="S36" s="283"/>
      <c r="T36" s="283"/>
      <c r="U36" s="397"/>
    </row>
    <row r="37" spans="1:21" s="403" customFormat="1" ht="15.75">
      <c r="A37" s="713"/>
      <c r="B37" s="709"/>
      <c r="C37" s="406"/>
      <c r="D37" s="326"/>
      <c r="E37" s="321"/>
      <c r="F37" s="326"/>
      <c r="G37" s="283"/>
      <c r="H37" s="401"/>
      <c r="I37" s="283"/>
      <c r="J37" s="401"/>
      <c r="K37" s="283"/>
      <c r="L37" s="401"/>
      <c r="M37" s="283"/>
      <c r="N37" s="401"/>
      <c r="O37" s="287"/>
      <c r="P37" s="396"/>
      <c r="Q37" s="283"/>
      <c r="R37" s="283"/>
      <c r="S37" s="283"/>
      <c r="T37" s="283"/>
      <c r="U37" s="397"/>
    </row>
    <row r="38" spans="1:21" s="403" customFormat="1" ht="15.75">
      <c r="A38" s="713"/>
      <c r="B38" s="709"/>
      <c r="C38" s="406"/>
      <c r="D38" s="326"/>
      <c r="E38" s="321"/>
      <c r="F38" s="326"/>
      <c r="G38" s="283"/>
      <c r="H38" s="401"/>
      <c r="I38" s="283"/>
      <c r="J38" s="401"/>
      <c r="K38" s="283"/>
      <c r="L38" s="401"/>
      <c r="M38" s="283"/>
      <c r="N38" s="401"/>
      <c r="O38" s="287"/>
      <c r="P38" s="396"/>
      <c r="Q38" s="283"/>
      <c r="R38" s="283"/>
      <c r="S38" s="283"/>
      <c r="T38" s="283"/>
      <c r="U38" s="397"/>
    </row>
    <row r="39" spans="1:21" s="403" customFormat="1" ht="15.75">
      <c r="A39" s="713"/>
      <c r="B39" s="709"/>
      <c r="C39" s="406"/>
      <c r="D39" s="326"/>
      <c r="E39" s="321"/>
      <c r="F39" s="326"/>
      <c r="G39" s="283"/>
      <c r="H39" s="401"/>
      <c r="I39" s="283"/>
      <c r="J39" s="401"/>
      <c r="K39" s="283"/>
      <c r="L39" s="401"/>
      <c r="M39" s="283"/>
      <c r="N39" s="401"/>
      <c r="O39" s="287"/>
      <c r="P39" s="396"/>
      <c r="Q39" s="283"/>
      <c r="R39" s="283"/>
      <c r="S39" s="283"/>
      <c r="T39" s="283"/>
      <c r="U39" s="397"/>
    </row>
    <row r="40" spans="1:21" s="403" customFormat="1" ht="15.75">
      <c r="A40" s="713"/>
      <c r="B40" s="709"/>
      <c r="C40" s="406"/>
      <c r="D40" s="326"/>
      <c r="E40" s="321"/>
      <c r="F40" s="326"/>
      <c r="G40" s="283"/>
      <c r="H40" s="401"/>
      <c r="I40" s="283"/>
      <c r="J40" s="401"/>
      <c r="K40" s="283"/>
      <c r="L40" s="401"/>
      <c r="M40" s="283"/>
      <c r="N40" s="401"/>
      <c r="O40" s="287"/>
      <c r="P40" s="396"/>
      <c r="Q40" s="283"/>
      <c r="R40" s="283"/>
      <c r="S40" s="283"/>
      <c r="T40" s="283"/>
      <c r="U40" s="397"/>
    </row>
    <row r="41" spans="1:21" s="403" customFormat="1" ht="15.75">
      <c r="A41" s="713"/>
      <c r="B41" s="709" t="s">
        <v>1366</v>
      </c>
      <c r="C41" s="406"/>
      <c r="D41" s="326"/>
      <c r="E41" s="321"/>
      <c r="F41" s="326"/>
      <c r="G41" s="283"/>
      <c r="H41" s="401"/>
      <c r="I41" s="283"/>
      <c r="J41" s="401"/>
      <c r="K41" s="283"/>
      <c r="L41" s="401"/>
      <c r="M41" s="283"/>
      <c r="N41" s="401"/>
      <c r="O41" s="287"/>
      <c r="P41" s="396"/>
      <c r="Q41" s="283"/>
      <c r="R41" s="283"/>
      <c r="S41" s="283"/>
      <c r="T41" s="283"/>
      <c r="U41" s="397"/>
    </row>
    <row r="42" spans="1:21" s="403" customFormat="1" ht="15.75">
      <c r="A42" s="713"/>
      <c r="B42" s="709"/>
      <c r="C42" s="406"/>
      <c r="D42" s="326"/>
      <c r="E42" s="321"/>
      <c r="F42" s="326"/>
      <c r="G42" s="283"/>
      <c r="H42" s="401"/>
      <c r="I42" s="283"/>
      <c r="J42" s="401"/>
      <c r="K42" s="283"/>
      <c r="L42" s="401"/>
      <c r="M42" s="283"/>
      <c r="N42" s="401"/>
      <c r="O42" s="287"/>
      <c r="P42" s="396"/>
      <c r="Q42" s="283"/>
      <c r="R42" s="283"/>
      <c r="S42" s="283"/>
      <c r="T42" s="283"/>
      <c r="U42" s="397"/>
    </row>
    <row r="43" spans="1:21" s="403" customFormat="1" ht="15.75">
      <c r="A43" s="713"/>
      <c r="B43" s="709"/>
      <c r="C43" s="406"/>
      <c r="D43" s="326"/>
      <c r="E43" s="321"/>
      <c r="F43" s="326"/>
      <c r="G43" s="283"/>
      <c r="H43" s="401"/>
      <c r="I43" s="283"/>
      <c r="J43" s="401"/>
      <c r="K43" s="283"/>
      <c r="L43" s="401"/>
      <c r="M43" s="283"/>
      <c r="N43" s="401"/>
      <c r="O43" s="287"/>
      <c r="P43" s="396"/>
      <c r="Q43" s="283"/>
      <c r="R43" s="283"/>
      <c r="S43" s="283"/>
      <c r="T43" s="283"/>
      <c r="U43" s="397"/>
    </row>
    <row r="44" spans="1:21" s="403" customFormat="1" ht="15.75">
      <c r="A44" s="713"/>
      <c r="B44" s="709"/>
      <c r="C44" s="406"/>
      <c r="D44" s="326"/>
      <c r="E44" s="321"/>
      <c r="F44" s="326"/>
      <c r="G44" s="283"/>
      <c r="H44" s="401"/>
      <c r="I44" s="283"/>
      <c r="J44" s="401"/>
      <c r="K44" s="283"/>
      <c r="L44" s="401"/>
      <c r="M44" s="283"/>
      <c r="N44" s="401"/>
      <c r="O44" s="287"/>
      <c r="P44" s="396"/>
      <c r="Q44" s="283"/>
      <c r="R44" s="283"/>
      <c r="S44" s="283"/>
      <c r="T44" s="283"/>
      <c r="U44" s="397"/>
    </row>
    <row r="45" spans="1:21" s="403" customFormat="1" ht="15.75">
      <c r="A45" s="713"/>
      <c r="B45" s="709"/>
      <c r="C45" s="406"/>
      <c r="D45" s="326"/>
      <c r="E45" s="321"/>
      <c r="F45" s="326"/>
      <c r="G45" s="283"/>
      <c r="H45" s="401"/>
      <c r="I45" s="283"/>
      <c r="J45" s="401"/>
      <c r="K45" s="283"/>
      <c r="L45" s="401"/>
      <c r="M45" s="283"/>
      <c r="N45" s="401"/>
      <c r="O45" s="287"/>
      <c r="P45" s="396"/>
      <c r="Q45" s="283"/>
      <c r="R45" s="283"/>
      <c r="S45" s="283"/>
      <c r="T45" s="283"/>
      <c r="U45" s="397"/>
    </row>
    <row r="46" spans="1:21" s="403" customFormat="1" ht="15.75">
      <c r="A46" s="713"/>
      <c r="B46" s="709" t="s">
        <v>1458</v>
      </c>
      <c r="C46" s="406"/>
      <c r="D46" s="326"/>
      <c r="E46" s="321"/>
      <c r="F46" s="326"/>
      <c r="G46" s="283"/>
      <c r="H46" s="401"/>
      <c r="I46" s="283"/>
      <c r="J46" s="401"/>
      <c r="K46" s="283"/>
      <c r="L46" s="401"/>
      <c r="M46" s="283"/>
      <c r="N46" s="401"/>
      <c r="O46" s="287"/>
      <c r="P46" s="396"/>
      <c r="Q46" s="283"/>
      <c r="R46" s="283"/>
      <c r="S46" s="283"/>
      <c r="T46" s="283"/>
      <c r="U46" s="397"/>
    </row>
    <row r="47" spans="1:21" s="403" customFormat="1" ht="15.75">
      <c r="A47" s="713"/>
      <c r="B47" s="709"/>
      <c r="C47" s="406"/>
      <c r="D47" s="326"/>
      <c r="E47" s="321"/>
      <c r="F47" s="326"/>
      <c r="G47" s="283"/>
      <c r="H47" s="401"/>
      <c r="I47" s="283"/>
      <c r="J47" s="401"/>
      <c r="K47" s="283"/>
      <c r="L47" s="401"/>
      <c r="M47" s="283"/>
      <c r="N47" s="401"/>
      <c r="O47" s="287"/>
      <c r="P47" s="396"/>
      <c r="Q47" s="283"/>
      <c r="R47" s="283"/>
      <c r="S47" s="283"/>
      <c r="T47" s="283"/>
      <c r="U47" s="397"/>
    </row>
    <row r="48" spans="1:21" s="403" customFormat="1" ht="15.75">
      <c r="A48" s="713"/>
      <c r="B48" s="709"/>
      <c r="C48" s="406"/>
      <c r="D48" s="326"/>
      <c r="E48" s="321"/>
      <c r="F48" s="326"/>
      <c r="G48" s="283"/>
      <c r="H48" s="401"/>
      <c r="I48" s="283"/>
      <c r="J48" s="401"/>
      <c r="K48" s="283"/>
      <c r="L48" s="401"/>
      <c r="M48" s="283"/>
      <c r="N48" s="401"/>
      <c r="O48" s="287"/>
      <c r="P48" s="396"/>
      <c r="Q48" s="283"/>
      <c r="R48" s="283"/>
      <c r="S48" s="283"/>
      <c r="T48" s="283"/>
      <c r="U48" s="397"/>
    </row>
    <row r="49" spans="1:21" s="403" customFormat="1" ht="15.75">
      <c r="A49" s="713"/>
      <c r="B49" s="709"/>
      <c r="C49" s="406"/>
      <c r="D49" s="326"/>
      <c r="E49" s="321"/>
      <c r="F49" s="326"/>
      <c r="G49" s="283"/>
      <c r="H49" s="401"/>
      <c r="I49" s="283"/>
      <c r="J49" s="401"/>
      <c r="K49" s="283"/>
      <c r="L49" s="401"/>
      <c r="M49" s="283"/>
      <c r="N49" s="401"/>
      <c r="O49" s="287"/>
      <c r="P49" s="396"/>
      <c r="Q49" s="283"/>
      <c r="R49" s="283"/>
      <c r="S49" s="283"/>
      <c r="T49" s="283"/>
      <c r="U49" s="397"/>
    </row>
    <row r="50" spans="1:21" ht="15.75">
      <c r="A50" s="714"/>
      <c r="B50" s="709"/>
      <c r="C50" s="406"/>
      <c r="D50" s="326"/>
      <c r="E50" s="321"/>
      <c r="F50" s="326"/>
      <c r="G50" s="283"/>
      <c r="H50" s="401"/>
      <c r="I50" s="283"/>
      <c r="J50" s="401"/>
      <c r="K50" s="283"/>
      <c r="L50" s="401"/>
      <c r="M50" s="283"/>
      <c r="N50" s="401"/>
      <c r="O50" s="287"/>
      <c r="P50" s="396"/>
      <c r="Q50" s="283"/>
      <c r="R50" s="283"/>
      <c r="S50" s="283"/>
      <c r="T50" s="283"/>
      <c r="U50" s="397"/>
    </row>
    <row r="51" spans="1:21" ht="15.75">
      <c r="A51" s="715" t="s">
        <v>1367</v>
      </c>
      <c r="B51" s="716"/>
      <c r="C51" s="716"/>
      <c r="D51" s="716"/>
      <c r="E51" s="716"/>
      <c r="F51" s="717"/>
      <c r="G51" s="271">
        <f t="shared" ref="G51:P51" si="0">SUM(G8:G27)</f>
        <v>0</v>
      </c>
      <c r="H51" s="237">
        <f t="shared" si="0"/>
        <v>0</v>
      </c>
      <c r="I51" s="271">
        <f t="shared" si="0"/>
        <v>0</v>
      </c>
      <c r="J51" s="237">
        <f t="shared" si="0"/>
        <v>0</v>
      </c>
      <c r="K51" s="271">
        <f t="shared" si="0"/>
        <v>0</v>
      </c>
      <c r="L51" s="237">
        <f t="shared" si="0"/>
        <v>0</v>
      </c>
      <c r="M51" s="271">
        <f t="shared" si="0"/>
        <v>0</v>
      </c>
      <c r="N51" s="237">
        <f t="shared" si="0"/>
        <v>0</v>
      </c>
      <c r="O51" s="237">
        <f t="shared" si="0"/>
        <v>0</v>
      </c>
      <c r="P51" s="237">
        <f t="shared" si="0"/>
        <v>0</v>
      </c>
      <c r="Q51" s="271"/>
      <c r="R51" s="271"/>
      <c r="S51" s="271"/>
      <c r="T51" s="271"/>
      <c r="U51" s="284"/>
    </row>
  </sheetData>
  <mergeCells count="31">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 ref="B46:B50"/>
    <mergeCell ref="Q4:Q6"/>
    <mergeCell ref="A4:A6"/>
    <mergeCell ref="B4:B6"/>
    <mergeCell ref="C4:C6"/>
    <mergeCell ref="D4:D6"/>
    <mergeCell ref="E4:E6"/>
    <mergeCell ref="A20:A50"/>
    <mergeCell ref="B31:B35"/>
    <mergeCell ref="R4:R6"/>
    <mergeCell ref="B25:B30"/>
    <mergeCell ref="B20:B24"/>
    <mergeCell ref="B8:B13"/>
    <mergeCell ref="B14:B19"/>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dimension ref="A1:AA28"/>
  <sheetViews>
    <sheetView topLeftCell="K1" workbookViewId="0">
      <pane ySplit="8" topLeftCell="A9" activePane="bottomLeft" state="frozen"/>
      <selection activeCell="K7" sqref="K7"/>
      <selection pane="bottomLeft" activeCell="C10" sqref="C10"/>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8"/>
    <col min="9" max="9" width="15.28515625" customWidth="1"/>
    <col min="10" max="10" width="18.85546875" style="238" customWidth="1"/>
    <col min="12" max="12" width="11.5703125" style="238"/>
    <col min="14" max="14" width="11.5703125" style="238"/>
    <col min="15" max="15" width="15.28515625" customWidth="1"/>
    <col min="16" max="16" width="18.28515625" style="238" customWidth="1"/>
    <col min="17" max="20" width="14.140625" customWidth="1"/>
    <col min="21" max="21" width="17" customWidth="1"/>
  </cols>
  <sheetData>
    <row r="1" spans="1:27" ht="24.75" customHeight="1">
      <c r="E1" s="726" t="s">
        <v>1377</v>
      </c>
      <c r="F1" s="726"/>
      <c r="G1" s="726"/>
      <c r="H1" s="726"/>
      <c r="I1" s="726"/>
      <c r="J1" s="726"/>
      <c r="K1" s="726"/>
      <c r="L1" s="726"/>
      <c r="M1" s="296"/>
      <c r="N1" s="296"/>
      <c r="O1" s="296"/>
      <c r="P1" s="296"/>
      <c r="Q1" s="296"/>
      <c r="R1" s="296"/>
      <c r="S1" s="296"/>
      <c r="T1" s="296"/>
      <c r="U1" s="296"/>
      <c r="V1" s="296"/>
      <c r="W1" s="296"/>
      <c r="X1" s="296"/>
      <c r="Y1" s="296"/>
      <c r="Z1" s="296"/>
      <c r="AA1" s="296"/>
    </row>
    <row r="2" spans="1:27" ht="18.75">
      <c r="A2" s="332" t="s">
        <v>1376</v>
      </c>
      <c r="G2" s="296"/>
      <c r="I2" s="296"/>
      <c r="J2" s="296"/>
      <c r="K2" s="296"/>
      <c r="L2" s="296"/>
      <c r="M2" s="296"/>
      <c r="N2" s="296"/>
      <c r="O2" s="296"/>
      <c r="P2" s="296"/>
      <c r="Q2" s="296"/>
      <c r="R2" s="296"/>
      <c r="S2" s="296"/>
      <c r="T2" s="296"/>
      <c r="U2" s="296"/>
      <c r="V2" s="296"/>
      <c r="W2" s="296"/>
      <c r="X2" s="296"/>
      <c r="Y2" s="296"/>
      <c r="Z2" s="296"/>
      <c r="AA2" s="296"/>
    </row>
    <row r="3" spans="1:27" s="403" customFormat="1" ht="18.75">
      <c r="A3" s="332" t="s">
        <v>1459</v>
      </c>
      <c r="G3" s="296"/>
      <c r="H3" s="238"/>
      <c r="I3" s="296"/>
      <c r="J3" s="296"/>
      <c r="K3" s="296"/>
      <c r="L3" s="296"/>
      <c r="M3" s="296"/>
      <c r="N3" s="296"/>
      <c r="O3" s="296"/>
      <c r="P3" s="296"/>
      <c r="Q3" s="296"/>
      <c r="R3" s="296"/>
      <c r="S3" s="296"/>
      <c r="T3" s="296"/>
      <c r="U3" s="296"/>
      <c r="V3" s="296"/>
      <c r="W3" s="296"/>
      <c r="X3" s="296"/>
      <c r="Y3" s="296"/>
      <c r="Z3" s="296"/>
      <c r="AA3" s="296"/>
    </row>
    <row r="4" spans="1:27" s="403" customFormat="1" ht="18.75">
      <c r="A4" s="332" t="s">
        <v>1460</v>
      </c>
      <c r="G4" s="296"/>
      <c r="H4" s="238"/>
      <c r="I4" s="296"/>
      <c r="J4" s="296"/>
      <c r="K4" s="296"/>
      <c r="L4" s="296"/>
      <c r="M4" s="296"/>
      <c r="N4" s="296"/>
      <c r="O4" s="296"/>
      <c r="P4" s="296"/>
      <c r="Q4" s="296"/>
      <c r="R4" s="296"/>
      <c r="S4" s="296"/>
      <c r="T4" s="296"/>
      <c r="U4" s="296"/>
      <c r="V4" s="296"/>
      <c r="W4" s="296"/>
      <c r="X4" s="296"/>
      <c r="Y4" s="296"/>
      <c r="Z4" s="296"/>
      <c r="AA4" s="296"/>
    </row>
    <row r="5" spans="1:27" ht="18.75" customHeight="1">
      <c r="A5" s="706" t="s">
        <v>1461</v>
      </c>
      <c r="B5" s="727"/>
      <c r="C5" s="727"/>
      <c r="D5" s="727"/>
      <c r="E5" s="727"/>
      <c r="F5" s="727"/>
      <c r="G5" s="727"/>
      <c r="H5" s="727"/>
      <c r="I5" s="727"/>
      <c r="J5" s="727"/>
      <c r="K5" s="727"/>
      <c r="L5" s="727"/>
      <c r="M5" s="727"/>
      <c r="N5" s="727"/>
      <c r="O5" s="727"/>
      <c r="P5" s="727"/>
      <c r="Q5" s="727"/>
      <c r="R5" s="727"/>
      <c r="S5" s="727"/>
      <c r="T5" s="727"/>
      <c r="U5" s="727"/>
    </row>
    <row r="6" spans="1:27" ht="15" customHeight="1">
      <c r="A6" s="677" t="s">
        <v>98</v>
      </c>
      <c r="B6" s="638" t="s">
        <v>113</v>
      </c>
      <c r="C6" s="647" t="s">
        <v>87</v>
      </c>
      <c r="D6" s="647" t="s">
        <v>88</v>
      </c>
      <c r="E6" s="653" t="s">
        <v>401</v>
      </c>
      <c r="F6" s="647" t="s">
        <v>89</v>
      </c>
      <c r="G6" s="677" t="s">
        <v>101</v>
      </c>
      <c r="H6" s="677"/>
      <c r="I6" s="677"/>
      <c r="J6" s="677"/>
      <c r="K6" s="677"/>
      <c r="L6" s="677"/>
      <c r="M6" s="677"/>
      <c r="N6" s="677"/>
      <c r="O6" s="676" t="s">
        <v>102</v>
      </c>
      <c r="P6" s="676"/>
      <c r="Q6" s="638" t="s">
        <v>103</v>
      </c>
      <c r="R6" s="638" t="s">
        <v>104</v>
      </c>
      <c r="S6" s="638" t="s">
        <v>111</v>
      </c>
      <c r="T6" s="638" t="s">
        <v>110</v>
      </c>
      <c r="U6" s="650" t="s">
        <v>90</v>
      </c>
    </row>
    <row r="7" spans="1:27" ht="15" customHeight="1">
      <c r="A7" s="677"/>
      <c r="B7" s="636"/>
      <c r="C7" s="648"/>
      <c r="D7" s="648"/>
      <c r="E7" s="654"/>
      <c r="F7" s="648"/>
      <c r="G7" s="677" t="s">
        <v>105</v>
      </c>
      <c r="H7" s="677"/>
      <c r="I7" s="677" t="s">
        <v>106</v>
      </c>
      <c r="J7" s="677"/>
      <c r="K7" s="677" t="s">
        <v>107</v>
      </c>
      <c r="L7" s="677"/>
      <c r="M7" s="677" t="s">
        <v>108</v>
      </c>
      <c r="N7" s="677"/>
      <c r="O7" s="676"/>
      <c r="P7" s="676"/>
      <c r="Q7" s="636"/>
      <c r="R7" s="636"/>
      <c r="S7" s="636"/>
      <c r="T7" s="636"/>
      <c r="U7" s="651"/>
    </row>
    <row r="8" spans="1:27" ht="25.5">
      <c r="A8" s="677"/>
      <c r="B8" s="637"/>
      <c r="C8" s="649"/>
      <c r="D8" s="649"/>
      <c r="E8" s="655"/>
      <c r="F8" s="649"/>
      <c r="G8" s="79" t="s">
        <v>109</v>
      </c>
      <c r="H8" s="236" t="s">
        <v>12</v>
      </c>
      <c r="I8" s="79" t="s">
        <v>109</v>
      </c>
      <c r="J8" s="236" t="s">
        <v>12</v>
      </c>
      <c r="K8" s="79" t="s">
        <v>109</v>
      </c>
      <c r="L8" s="236" t="s">
        <v>12</v>
      </c>
      <c r="M8" s="79" t="s">
        <v>109</v>
      </c>
      <c r="N8" s="236" t="s">
        <v>12</v>
      </c>
      <c r="O8" s="79" t="s">
        <v>109</v>
      </c>
      <c r="P8" s="236" t="s">
        <v>12</v>
      </c>
      <c r="Q8" s="637"/>
      <c r="R8" s="637"/>
      <c r="S8" s="637"/>
      <c r="T8" s="637"/>
      <c r="U8" s="652"/>
    </row>
    <row r="9" spans="1:27" ht="15.75">
      <c r="A9" s="724" t="s">
        <v>1463</v>
      </c>
      <c r="B9" s="724" t="s">
        <v>1462</v>
      </c>
      <c r="C9" s="340"/>
      <c r="D9" s="340"/>
      <c r="E9" s="340"/>
      <c r="F9" s="340"/>
      <c r="G9" s="393"/>
      <c r="H9" s="394"/>
      <c r="I9" s="393"/>
      <c r="J9" s="394"/>
      <c r="K9" s="393"/>
      <c r="L9" s="394"/>
      <c r="M9" s="393"/>
      <c r="N9" s="394"/>
      <c r="O9" s="408"/>
      <c r="P9" s="396"/>
      <c r="Q9" s="340"/>
      <c r="R9" s="340"/>
      <c r="S9" s="340"/>
      <c r="T9" s="340"/>
      <c r="U9" s="340"/>
    </row>
    <row r="10" spans="1:27" s="403" customFormat="1" ht="15.75">
      <c r="A10" s="724"/>
      <c r="B10" s="724"/>
      <c r="C10" s="340"/>
      <c r="D10" s="340"/>
      <c r="E10" s="340"/>
      <c r="F10" s="340"/>
      <c r="G10" s="393"/>
      <c r="H10" s="394"/>
      <c r="I10" s="393"/>
      <c r="J10" s="394"/>
      <c r="K10" s="393"/>
      <c r="L10" s="394"/>
      <c r="M10" s="393"/>
      <c r="N10" s="394"/>
      <c r="O10" s="408"/>
      <c r="P10" s="396"/>
      <c r="Q10" s="340"/>
      <c r="R10" s="340"/>
      <c r="S10" s="340"/>
      <c r="T10" s="340"/>
      <c r="U10" s="340"/>
    </row>
    <row r="11" spans="1:27" s="403" customFormat="1" ht="15.75">
      <c r="A11" s="724"/>
      <c r="B11" s="724"/>
      <c r="C11" s="340"/>
      <c r="D11" s="340"/>
      <c r="E11" s="340"/>
      <c r="F11" s="340"/>
      <c r="G11" s="393"/>
      <c r="H11" s="394"/>
      <c r="I11" s="393"/>
      <c r="J11" s="394"/>
      <c r="K11" s="393"/>
      <c r="L11" s="394"/>
      <c r="M11" s="393"/>
      <c r="N11" s="394"/>
      <c r="O11" s="408"/>
      <c r="P11" s="396"/>
      <c r="Q11" s="340"/>
      <c r="R11" s="340"/>
      <c r="S11" s="340"/>
      <c r="T11" s="340"/>
      <c r="U11" s="340"/>
    </row>
    <row r="12" spans="1:27" s="403" customFormat="1" ht="15.75">
      <c r="A12" s="724"/>
      <c r="B12" s="724"/>
      <c r="C12" s="340"/>
      <c r="D12" s="340"/>
      <c r="E12" s="340"/>
      <c r="F12" s="340"/>
      <c r="G12" s="393"/>
      <c r="H12" s="394"/>
      <c r="I12" s="393"/>
      <c r="J12" s="394"/>
      <c r="K12" s="393"/>
      <c r="L12" s="394"/>
      <c r="M12" s="393"/>
      <c r="N12" s="394"/>
      <c r="O12" s="408"/>
      <c r="P12" s="396"/>
      <c r="Q12" s="340"/>
      <c r="R12" s="340"/>
      <c r="S12" s="340"/>
      <c r="T12" s="340"/>
      <c r="U12" s="340"/>
    </row>
    <row r="13" spans="1:27" s="403" customFormat="1" ht="15.75">
      <c r="A13" s="724"/>
      <c r="B13" s="724"/>
      <c r="C13" s="340"/>
      <c r="D13" s="340"/>
      <c r="E13" s="340"/>
      <c r="F13" s="340"/>
      <c r="G13" s="393"/>
      <c r="H13" s="394"/>
      <c r="I13" s="393"/>
      <c r="J13" s="394"/>
      <c r="K13" s="393"/>
      <c r="L13" s="394"/>
      <c r="M13" s="393"/>
      <c r="N13" s="394"/>
      <c r="O13" s="408"/>
      <c r="P13" s="396"/>
      <c r="Q13" s="340"/>
      <c r="R13" s="340"/>
      <c r="S13" s="340"/>
      <c r="T13" s="340"/>
      <c r="U13" s="340"/>
    </row>
    <row r="14" spans="1:27" s="403" customFormat="1" ht="15.75">
      <c r="A14" s="724"/>
      <c r="B14" s="724"/>
      <c r="C14" s="340"/>
      <c r="D14" s="340"/>
      <c r="E14" s="340"/>
      <c r="F14" s="340"/>
      <c r="G14" s="393"/>
      <c r="H14" s="394"/>
      <c r="I14" s="393"/>
      <c r="J14" s="394"/>
      <c r="K14" s="393"/>
      <c r="L14" s="394"/>
      <c r="M14" s="393"/>
      <c r="N14" s="394"/>
      <c r="O14" s="408"/>
      <c r="P14" s="396"/>
      <c r="Q14" s="340"/>
      <c r="R14" s="340"/>
      <c r="S14" s="340"/>
      <c r="T14" s="340"/>
      <c r="U14" s="340"/>
    </row>
    <row r="15" spans="1:27" ht="15.75">
      <c r="A15" s="724"/>
      <c r="B15" s="724"/>
      <c r="C15" s="340"/>
      <c r="D15" s="340"/>
      <c r="E15" s="340"/>
      <c r="F15" s="340"/>
      <c r="G15" s="393"/>
      <c r="H15" s="394"/>
      <c r="I15" s="393"/>
      <c r="J15" s="394"/>
      <c r="K15" s="393"/>
      <c r="L15" s="394"/>
      <c r="M15" s="393"/>
      <c r="N15" s="394"/>
      <c r="O15" s="404"/>
      <c r="P15" s="396"/>
      <c r="Q15" s="340"/>
      <c r="R15" s="340"/>
      <c r="S15" s="340"/>
      <c r="T15" s="340"/>
      <c r="U15" s="340"/>
    </row>
    <row r="16" spans="1:27" s="403" customFormat="1" ht="15.75">
      <c r="A16" s="704" t="s">
        <v>1465</v>
      </c>
      <c r="B16" s="704" t="s">
        <v>118</v>
      </c>
      <c r="C16" s="340"/>
      <c r="D16" s="340"/>
      <c r="E16" s="340"/>
      <c r="F16" s="340"/>
      <c r="G16" s="393"/>
      <c r="H16" s="394"/>
      <c r="I16" s="393"/>
      <c r="J16" s="394"/>
      <c r="K16" s="393"/>
      <c r="L16" s="394"/>
      <c r="M16" s="393"/>
      <c r="N16" s="394"/>
      <c r="O16" s="404"/>
      <c r="P16" s="396"/>
      <c r="Q16" s="340"/>
      <c r="R16" s="340"/>
      <c r="S16" s="340"/>
      <c r="T16" s="340"/>
      <c r="U16" s="340"/>
    </row>
    <row r="17" spans="1:21" s="403" customFormat="1" ht="15.75">
      <c r="A17" s="705"/>
      <c r="B17" s="705"/>
      <c r="C17" s="340"/>
      <c r="D17" s="340"/>
      <c r="E17" s="340"/>
      <c r="F17" s="340"/>
      <c r="G17" s="393"/>
      <c r="H17" s="394"/>
      <c r="I17" s="393"/>
      <c r="J17" s="394"/>
      <c r="K17" s="393"/>
      <c r="L17" s="394"/>
      <c r="M17" s="393"/>
      <c r="N17" s="394"/>
      <c r="O17" s="404"/>
      <c r="P17" s="396"/>
      <c r="Q17" s="340"/>
      <c r="R17" s="340"/>
      <c r="S17" s="340"/>
      <c r="T17" s="340"/>
      <c r="U17" s="340"/>
    </row>
    <row r="18" spans="1:21" s="403" customFormat="1" ht="15.75">
      <c r="A18" s="705"/>
      <c r="B18" s="705"/>
      <c r="C18" s="340"/>
      <c r="D18" s="340"/>
      <c r="E18" s="340"/>
      <c r="F18" s="340"/>
      <c r="G18" s="393"/>
      <c r="H18" s="394"/>
      <c r="I18" s="393"/>
      <c r="J18" s="394"/>
      <c r="K18" s="393"/>
      <c r="L18" s="394"/>
      <c r="M18" s="393"/>
      <c r="N18" s="394"/>
      <c r="O18" s="404"/>
      <c r="P18" s="396"/>
      <c r="Q18" s="340"/>
      <c r="R18" s="340"/>
      <c r="S18" s="340"/>
      <c r="T18" s="340"/>
      <c r="U18" s="340"/>
    </row>
    <row r="19" spans="1:21" s="403" customFormat="1" ht="15.75">
      <c r="A19" s="705"/>
      <c r="B19" s="705"/>
      <c r="C19" s="340"/>
      <c r="D19" s="340"/>
      <c r="E19" s="340"/>
      <c r="F19" s="340"/>
      <c r="G19" s="393"/>
      <c r="H19" s="394"/>
      <c r="I19" s="393"/>
      <c r="J19" s="394"/>
      <c r="K19" s="393"/>
      <c r="L19" s="394"/>
      <c r="M19" s="393"/>
      <c r="N19" s="394"/>
      <c r="O19" s="404"/>
      <c r="P19" s="396"/>
      <c r="Q19" s="340"/>
      <c r="R19" s="340"/>
      <c r="S19" s="340"/>
      <c r="T19" s="340"/>
      <c r="U19" s="340"/>
    </row>
    <row r="20" spans="1:21" s="403" customFormat="1" ht="15.75">
      <c r="A20" s="705"/>
      <c r="B20" s="705"/>
      <c r="C20" s="340"/>
      <c r="D20" s="340"/>
      <c r="E20" s="340"/>
      <c r="F20" s="340"/>
      <c r="G20" s="393"/>
      <c r="H20" s="394"/>
      <c r="I20" s="393"/>
      <c r="J20" s="394"/>
      <c r="K20" s="393"/>
      <c r="L20" s="394"/>
      <c r="M20" s="393"/>
      <c r="N20" s="394"/>
      <c r="O20" s="404"/>
      <c r="P20" s="396"/>
      <c r="Q20" s="340"/>
      <c r="R20" s="340"/>
      <c r="S20" s="340"/>
      <c r="T20" s="340"/>
      <c r="U20" s="340"/>
    </row>
    <row r="21" spans="1:21" s="403" customFormat="1" ht="15.75">
      <c r="A21" s="725"/>
      <c r="B21" s="725"/>
      <c r="C21" s="340"/>
      <c r="D21" s="340"/>
      <c r="E21" s="340"/>
      <c r="F21" s="340"/>
      <c r="G21" s="393"/>
      <c r="H21" s="394"/>
      <c r="I21" s="393"/>
      <c r="J21" s="394"/>
      <c r="K21" s="393"/>
      <c r="L21" s="394"/>
      <c r="M21" s="393"/>
      <c r="N21" s="394"/>
      <c r="O21" s="404"/>
      <c r="P21" s="396"/>
      <c r="Q21" s="340"/>
      <c r="R21" s="340"/>
      <c r="S21" s="340"/>
      <c r="T21" s="340"/>
      <c r="U21" s="340"/>
    </row>
    <row r="22" spans="1:21" s="403" customFormat="1" ht="15.75">
      <c r="A22" s="724" t="s">
        <v>1466</v>
      </c>
      <c r="B22" s="704"/>
      <c r="C22" s="340"/>
      <c r="D22" s="340"/>
      <c r="E22" s="340"/>
      <c r="F22" s="340"/>
      <c r="G22" s="393"/>
      <c r="H22" s="394"/>
      <c r="I22" s="393"/>
      <c r="J22" s="394"/>
      <c r="K22" s="393"/>
      <c r="L22" s="394"/>
      <c r="M22" s="393"/>
      <c r="N22" s="394"/>
      <c r="O22" s="404"/>
      <c r="P22" s="396"/>
      <c r="Q22" s="340"/>
      <c r="R22" s="340"/>
      <c r="S22" s="340"/>
      <c r="T22" s="340"/>
      <c r="U22" s="340"/>
    </row>
    <row r="23" spans="1:21" s="403" customFormat="1" ht="15.75">
      <c r="A23" s="724"/>
      <c r="B23" s="705"/>
      <c r="C23" s="340"/>
      <c r="D23" s="340"/>
      <c r="E23" s="340"/>
      <c r="F23" s="340"/>
      <c r="G23" s="393"/>
      <c r="H23" s="394"/>
      <c r="I23" s="393"/>
      <c r="J23" s="394"/>
      <c r="K23" s="393"/>
      <c r="L23" s="394"/>
      <c r="M23" s="393"/>
      <c r="N23" s="394"/>
      <c r="O23" s="404"/>
      <c r="P23" s="396"/>
      <c r="Q23" s="340"/>
      <c r="R23" s="340"/>
      <c r="S23" s="340"/>
      <c r="T23" s="340"/>
      <c r="U23" s="340"/>
    </row>
    <row r="24" spans="1:21" s="403" customFormat="1" ht="15.75">
      <c r="A24" s="724"/>
      <c r="B24" s="705"/>
      <c r="C24" s="340"/>
      <c r="D24" s="340"/>
      <c r="E24" s="340"/>
      <c r="F24" s="340"/>
      <c r="G24" s="393"/>
      <c r="H24" s="394"/>
      <c r="I24" s="393"/>
      <c r="J24" s="394"/>
      <c r="K24" s="393"/>
      <c r="L24" s="394"/>
      <c r="M24" s="393"/>
      <c r="N24" s="394"/>
      <c r="O24" s="404"/>
      <c r="P24" s="396"/>
      <c r="Q24" s="340"/>
      <c r="R24" s="340"/>
      <c r="S24" s="340"/>
      <c r="T24" s="340"/>
      <c r="U24" s="340"/>
    </row>
    <row r="25" spans="1:21" s="403" customFormat="1" ht="15.75">
      <c r="A25" s="724"/>
      <c r="B25" s="705"/>
      <c r="C25" s="340"/>
      <c r="D25" s="340"/>
      <c r="E25" s="340"/>
      <c r="F25" s="340"/>
      <c r="G25" s="393"/>
      <c r="H25" s="394"/>
      <c r="I25" s="393"/>
      <c r="J25" s="394"/>
      <c r="K25" s="393"/>
      <c r="L25" s="394"/>
      <c r="M25" s="393"/>
      <c r="N25" s="394"/>
      <c r="O25" s="404"/>
      <c r="P25" s="396"/>
      <c r="Q25" s="340"/>
      <c r="R25" s="340"/>
      <c r="S25" s="340"/>
      <c r="T25" s="340"/>
      <c r="U25" s="340"/>
    </row>
    <row r="26" spans="1:21" s="403" customFormat="1" ht="15.75">
      <c r="A26" s="724"/>
      <c r="B26" s="705"/>
      <c r="C26" s="340"/>
      <c r="D26" s="340"/>
      <c r="E26" s="340"/>
      <c r="F26" s="340"/>
      <c r="G26" s="393"/>
      <c r="H26" s="394"/>
      <c r="I26" s="393"/>
      <c r="J26" s="394"/>
      <c r="K26" s="393"/>
      <c r="L26" s="394"/>
      <c r="M26" s="393"/>
      <c r="N26" s="394"/>
      <c r="O26" s="404"/>
      <c r="P26" s="396"/>
      <c r="Q26" s="340"/>
      <c r="R26" s="340"/>
      <c r="S26" s="340"/>
      <c r="T26" s="340"/>
      <c r="U26" s="340"/>
    </row>
    <row r="27" spans="1:21" ht="15.75">
      <c r="A27" s="724"/>
      <c r="B27" s="725"/>
      <c r="C27" s="340"/>
      <c r="D27" s="340"/>
      <c r="E27" s="340"/>
      <c r="F27" s="340"/>
      <c r="G27" s="340"/>
      <c r="H27" s="394"/>
      <c r="I27" s="340"/>
      <c r="J27" s="394"/>
      <c r="K27" s="340"/>
      <c r="L27" s="394"/>
      <c r="M27" s="340"/>
      <c r="N27" s="394"/>
      <c r="O27" s="340"/>
      <c r="P27" s="394"/>
      <c r="Q27" s="340"/>
      <c r="R27" s="71"/>
      <c r="S27" s="340"/>
      <c r="T27" s="340"/>
      <c r="U27" s="340"/>
    </row>
    <row r="28" spans="1:21" ht="15.75">
      <c r="A28" s="301"/>
      <c r="B28" s="302"/>
      <c r="C28" s="302"/>
      <c r="D28" s="301" t="s">
        <v>1464</v>
      </c>
      <c r="E28" s="302"/>
      <c r="F28" s="303"/>
      <c r="G28" s="73">
        <f t="shared" ref="G28:P28" si="0">SUM(G9:G27)</f>
        <v>0</v>
      </c>
      <c r="H28" s="240">
        <f t="shared" si="0"/>
        <v>0</v>
      </c>
      <c r="I28" s="73">
        <f t="shared" si="0"/>
        <v>0</v>
      </c>
      <c r="J28" s="240">
        <f t="shared" si="0"/>
        <v>0</v>
      </c>
      <c r="K28" s="73">
        <f t="shared" si="0"/>
        <v>0</v>
      </c>
      <c r="L28" s="240">
        <f t="shared" si="0"/>
        <v>0</v>
      </c>
      <c r="M28" s="73">
        <f t="shared" si="0"/>
        <v>0</v>
      </c>
      <c r="N28" s="240">
        <f t="shared" si="0"/>
        <v>0</v>
      </c>
      <c r="O28" s="240">
        <f t="shared" si="0"/>
        <v>0</v>
      </c>
      <c r="P28" s="240">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W571"/>
  <sheetViews>
    <sheetView showGridLines="0" zoomScale="80" zoomScaleNormal="80" workbookViewId="0">
      <pane ySplit="11" topLeftCell="A558" activePane="bottomLeft" state="frozen"/>
      <selection activeCell="A11" sqref="A11"/>
      <selection pane="bottomLeft" activeCell="D190" sqref="D190:E190"/>
    </sheetView>
  </sheetViews>
  <sheetFormatPr baseColWidth="10" defaultColWidth="11.5703125" defaultRowHeight="15"/>
  <cols>
    <col min="1" max="1" width="4.5703125" style="85" customWidth="1"/>
    <col min="2" max="2" width="15.85546875" style="75" customWidth="1"/>
    <col min="3" max="3" width="89.42578125" style="85" bestFit="1" customWidth="1"/>
    <col min="4" max="24" width="32" style="175" customWidth="1"/>
    <col min="25" max="25" width="34.28515625" style="175" customWidth="1"/>
    <col min="26" max="35" width="17.85546875" style="175" customWidth="1"/>
    <col min="36" max="36" width="19.5703125" style="175" customWidth="1"/>
    <col min="37" max="38" width="17.85546875" style="175" customWidth="1"/>
    <col min="39" max="39" width="18.7109375" style="175" customWidth="1"/>
    <col min="40" max="41" width="17.85546875" style="175" customWidth="1"/>
    <col min="42" max="42" width="18.28515625" style="175" customWidth="1"/>
    <col min="43" max="16384" width="11.5703125" style="85"/>
  </cols>
  <sheetData>
    <row r="1" spans="1:569" ht="26.25" hidden="1">
      <c r="A1" s="187"/>
      <c r="B1" s="190"/>
      <c r="C1" s="187" t="s">
        <v>260</v>
      </c>
      <c r="D1" s="190" t="s">
        <v>261</v>
      </c>
      <c r="E1" s="181" t="s">
        <v>262</v>
      </c>
      <c r="F1" s="181" t="s">
        <v>509</v>
      </c>
      <c r="G1" s="181" t="s">
        <v>511</v>
      </c>
      <c r="H1" s="181" t="s">
        <v>513</v>
      </c>
      <c r="I1" s="181" t="s">
        <v>515</v>
      </c>
      <c r="J1" s="181" t="s">
        <v>517</v>
      </c>
      <c r="K1" s="181" t="s">
        <v>519</v>
      </c>
      <c r="L1" s="181" t="s">
        <v>263</v>
      </c>
      <c r="M1" s="181" t="s">
        <v>522</v>
      </c>
      <c r="N1" s="181" t="s">
        <v>264</v>
      </c>
      <c r="O1" s="181" t="s">
        <v>524</v>
      </c>
      <c r="P1" s="181" t="s">
        <v>526</v>
      </c>
      <c r="Q1" s="181" t="s">
        <v>528</v>
      </c>
      <c r="R1" s="181" t="s">
        <v>526</v>
      </c>
      <c r="S1" s="181" t="s">
        <v>528</v>
      </c>
      <c r="T1" s="181" t="s">
        <v>528</v>
      </c>
      <c r="U1" s="181" t="s">
        <v>265</v>
      </c>
      <c r="V1" s="181" t="s">
        <v>529</v>
      </c>
      <c r="W1" s="181" t="s">
        <v>532</v>
      </c>
      <c r="X1" s="181" t="s">
        <v>532</v>
      </c>
      <c r="Y1" s="181" t="s">
        <v>266</v>
      </c>
      <c r="Z1" s="181" t="s">
        <v>534</v>
      </c>
      <c r="AA1" s="181" t="s">
        <v>267</v>
      </c>
      <c r="AB1" s="181" t="s">
        <v>535</v>
      </c>
      <c r="AC1" s="181" t="s">
        <v>536</v>
      </c>
      <c r="AD1" s="181" t="s">
        <v>540</v>
      </c>
      <c r="AE1" s="181" t="s">
        <v>283</v>
      </c>
      <c r="AF1" s="181" t="s">
        <v>541</v>
      </c>
      <c r="AG1" s="181" t="s">
        <v>543</v>
      </c>
      <c r="AH1" s="181" t="s">
        <v>545</v>
      </c>
      <c r="AI1" s="181" t="s">
        <v>284</v>
      </c>
      <c r="AJ1" s="181" t="s">
        <v>547</v>
      </c>
      <c r="AK1" s="181" t="s">
        <v>549</v>
      </c>
      <c r="AL1" s="181" t="s">
        <v>551</v>
      </c>
      <c r="AM1" s="181" t="s">
        <v>553</v>
      </c>
      <c r="AN1" s="181" t="s">
        <v>259</v>
      </c>
      <c r="AO1" s="181" t="s">
        <v>555</v>
      </c>
      <c r="AP1" s="190" t="s">
        <v>268</v>
      </c>
      <c r="AQ1" s="181" t="s">
        <v>557</v>
      </c>
      <c r="AR1" s="181" t="s">
        <v>269</v>
      </c>
      <c r="AS1" s="181" t="s">
        <v>559</v>
      </c>
      <c r="AT1" s="181" t="s">
        <v>561</v>
      </c>
      <c r="AU1" s="181" t="s">
        <v>270</v>
      </c>
      <c r="AV1" s="181" t="s">
        <v>563</v>
      </c>
      <c r="AW1" s="181" t="s">
        <v>565</v>
      </c>
      <c r="AX1" s="181" t="s">
        <v>271</v>
      </c>
      <c r="AY1" s="181" t="s">
        <v>566</v>
      </c>
      <c r="AZ1" s="181" t="s">
        <v>568</v>
      </c>
      <c r="BA1" s="181" t="s">
        <v>569</v>
      </c>
      <c r="BB1" s="181" t="s">
        <v>570</v>
      </c>
      <c r="BC1" s="181" t="s">
        <v>572</v>
      </c>
      <c r="BD1" s="181" t="s">
        <v>574</v>
      </c>
      <c r="BE1" s="181" t="s">
        <v>575</v>
      </c>
      <c r="BF1" s="181" t="s">
        <v>272</v>
      </c>
      <c r="BG1" s="181" t="s">
        <v>577</v>
      </c>
      <c r="BH1" s="181" t="s">
        <v>579</v>
      </c>
      <c r="BI1" s="181" t="s">
        <v>581</v>
      </c>
      <c r="BJ1" s="181" t="s">
        <v>583</v>
      </c>
      <c r="BK1" s="181" t="s">
        <v>585</v>
      </c>
      <c r="BL1" s="181" t="s">
        <v>587</v>
      </c>
      <c r="BM1" s="181" t="s">
        <v>589</v>
      </c>
      <c r="BN1" s="181" t="s">
        <v>591</v>
      </c>
      <c r="BO1" s="181" t="s">
        <v>285</v>
      </c>
      <c r="BP1" s="181" t="s">
        <v>593</v>
      </c>
      <c r="BQ1" s="181" t="s">
        <v>595</v>
      </c>
      <c r="BR1" s="181" t="s">
        <v>597</v>
      </c>
      <c r="BS1" s="181" t="s">
        <v>599</v>
      </c>
      <c r="BT1" s="181" t="s">
        <v>601</v>
      </c>
      <c r="BU1" s="181" t="s">
        <v>603</v>
      </c>
      <c r="BV1" s="181" t="s">
        <v>605</v>
      </c>
      <c r="BW1" s="181" t="s">
        <v>607</v>
      </c>
      <c r="BX1" s="181" t="s">
        <v>609</v>
      </c>
      <c r="BY1" s="181" t="s">
        <v>611</v>
      </c>
      <c r="BZ1" s="190" t="s">
        <v>273</v>
      </c>
      <c r="CA1" s="181" t="s">
        <v>274</v>
      </c>
      <c r="CB1" s="181" t="s">
        <v>613</v>
      </c>
      <c r="CC1" s="181" t="s">
        <v>275</v>
      </c>
      <c r="CD1" s="181" t="s">
        <v>615</v>
      </c>
      <c r="CE1" s="181" t="s">
        <v>617</v>
      </c>
      <c r="CF1" s="190" t="s">
        <v>276</v>
      </c>
      <c r="CG1" s="181" t="s">
        <v>277</v>
      </c>
      <c r="CH1" s="181" t="s">
        <v>619</v>
      </c>
      <c r="CI1" s="181" t="s">
        <v>278</v>
      </c>
      <c r="CJ1" s="181" t="s">
        <v>621</v>
      </c>
      <c r="CK1" s="181" t="s">
        <v>623</v>
      </c>
      <c r="CL1" s="181" t="s">
        <v>625</v>
      </c>
      <c r="CM1" s="190" t="s">
        <v>279</v>
      </c>
      <c r="CN1" s="181" t="s">
        <v>631</v>
      </c>
      <c r="CO1" s="181" t="s">
        <v>633</v>
      </c>
      <c r="CP1" s="181" t="s">
        <v>280</v>
      </c>
      <c r="CQ1" s="181" t="s">
        <v>627</v>
      </c>
      <c r="CR1" s="181" t="s">
        <v>629</v>
      </c>
      <c r="CS1" s="181" t="s">
        <v>281</v>
      </c>
      <c r="CT1" s="181" t="s">
        <v>635</v>
      </c>
      <c r="CU1" s="181" t="s">
        <v>282</v>
      </c>
      <c r="CV1" s="181" t="s">
        <v>636</v>
      </c>
      <c r="CW1" s="178" t="s">
        <v>286</v>
      </c>
      <c r="CX1" s="190" t="s">
        <v>287</v>
      </c>
      <c r="CY1" s="181" t="s">
        <v>637</v>
      </c>
      <c r="CZ1" s="181" t="s">
        <v>638</v>
      </c>
      <c r="DA1" s="181" t="s">
        <v>640</v>
      </c>
      <c r="DB1" s="181" t="s">
        <v>288</v>
      </c>
      <c r="DC1" s="181" t="s">
        <v>642</v>
      </c>
      <c r="DD1" s="181" t="s">
        <v>644</v>
      </c>
      <c r="DE1" s="181" t="s">
        <v>646</v>
      </c>
      <c r="DF1" s="181" t="s">
        <v>648</v>
      </c>
      <c r="DG1" s="181" t="s">
        <v>650</v>
      </c>
      <c r="DH1" s="181" t="s">
        <v>652</v>
      </c>
      <c r="DI1" s="190" t="s">
        <v>289</v>
      </c>
      <c r="DJ1" s="181" t="s">
        <v>290</v>
      </c>
      <c r="DK1" s="181" t="s">
        <v>654</v>
      </c>
      <c r="DL1" s="181" t="s">
        <v>291</v>
      </c>
      <c r="DM1" s="181" t="s">
        <v>656</v>
      </c>
      <c r="DN1" s="181" t="s">
        <v>658</v>
      </c>
      <c r="DO1" s="181" t="s">
        <v>660</v>
      </c>
      <c r="DP1" s="181" t="s">
        <v>662</v>
      </c>
      <c r="DQ1" s="181" t="s">
        <v>664</v>
      </c>
      <c r="DR1" s="181" t="s">
        <v>666</v>
      </c>
      <c r="DS1" s="181" t="s">
        <v>668</v>
      </c>
      <c r="DT1" s="181" t="s">
        <v>292</v>
      </c>
      <c r="DU1" s="181" t="s">
        <v>670</v>
      </c>
      <c r="DV1" s="181" t="s">
        <v>672</v>
      </c>
      <c r="DW1" s="181" t="s">
        <v>674</v>
      </c>
      <c r="DX1" s="190" t="s">
        <v>293</v>
      </c>
      <c r="DY1" s="181" t="s">
        <v>676</v>
      </c>
      <c r="DZ1" s="181" t="s">
        <v>294</v>
      </c>
      <c r="EA1" s="181" t="s">
        <v>678</v>
      </c>
      <c r="EB1" s="181" t="s">
        <v>295</v>
      </c>
      <c r="EC1" s="181" t="s">
        <v>680</v>
      </c>
      <c r="ED1" s="181" t="s">
        <v>682</v>
      </c>
      <c r="EE1" s="181" t="s">
        <v>684</v>
      </c>
      <c r="EF1" s="181" t="s">
        <v>686</v>
      </c>
      <c r="EG1" s="181" t="s">
        <v>688</v>
      </c>
      <c r="EH1" s="181" t="s">
        <v>690</v>
      </c>
      <c r="EI1" s="181" t="s">
        <v>692</v>
      </c>
      <c r="EJ1" s="181" t="s">
        <v>694</v>
      </c>
      <c r="EK1" s="181" t="s">
        <v>696</v>
      </c>
      <c r="EL1" s="181" t="s">
        <v>698</v>
      </c>
      <c r="EM1" s="181" t="s">
        <v>700</v>
      </c>
      <c r="EN1" s="190" t="s">
        <v>296</v>
      </c>
      <c r="EO1" s="181" t="s">
        <v>702</v>
      </c>
      <c r="EP1" s="181" t="s">
        <v>297</v>
      </c>
      <c r="EQ1" s="181" t="s">
        <v>704</v>
      </c>
      <c r="ER1" s="181" t="s">
        <v>706</v>
      </c>
      <c r="ES1" s="181" t="s">
        <v>298</v>
      </c>
      <c r="ET1" s="181" t="s">
        <v>708</v>
      </c>
      <c r="EU1" s="181" t="s">
        <v>710</v>
      </c>
      <c r="EV1" s="181" t="s">
        <v>299</v>
      </c>
      <c r="EW1" s="181" t="s">
        <v>712</v>
      </c>
      <c r="EX1" s="181" t="s">
        <v>714</v>
      </c>
      <c r="EY1" s="181" t="s">
        <v>716</v>
      </c>
      <c r="EZ1" s="181" t="s">
        <v>300</v>
      </c>
      <c r="FA1" s="181" t="s">
        <v>718</v>
      </c>
      <c r="FB1" s="181" t="s">
        <v>720</v>
      </c>
      <c r="FC1" s="190" t="s">
        <v>301</v>
      </c>
      <c r="FD1" s="181" t="s">
        <v>302</v>
      </c>
      <c r="FE1" s="181" t="s">
        <v>722</v>
      </c>
      <c r="FF1" s="181" t="s">
        <v>724</v>
      </c>
      <c r="FG1" s="181" t="s">
        <v>726</v>
      </c>
      <c r="FH1" s="181" t="s">
        <v>728</v>
      </c>
      <c r="FI1" s="181" t="s">
        <v>303</v>
      </c>
      <c r="FJ1" s="181" t="s">
        <v>730</v>
      </c>
      <c r="FK1" s="181" t="s">
        <v>732</v>
      </c>
      <c r="FL1" s="181" t="s">
        <v>734</v>
      </c>
      <c r="FM1" s="181" t="s">
        <v>736</v>
      </c>
      <c r="FN1" s="181" t="s">
        <v>738</v>
      </c>
      <c r="FO1" s="181" t="s">
        <v>304</v>
      </c>
      <c r="FP1" s="181" t="s">
        <v>741</v>
      </c>
      <c r="FQ1" s="181" t="s">
        <v>305</v>
      </c>
      <c r="FR1" s="181" t="s">
        <v>744</v>
      </c>
      <c r="FS1" s="181" t="s">
        <v>745</v>
      </c>
      <c r="FT1" s="181" t="s">
        <v>747</v>
      </c>
      <c r="FU1" s="181" t="s">
        <v>306</v>
      </c>
      <c r="FV1" s="181" t="s">
        <v>750</v>
      </c>
      <c r="FW1" s="181" t="s">
        <v>751</v>
      </c>
      <c r="FX1" s="181" t="s">
        <v>753</v>
      </c>
      <c r="FY1" s="181" t="s">
        <v>307</v>
      </c>
      <c r="FZ1" s="181" t="s">
        <v>756</v>
      </c>
      <c r="GA1" s="181" t="s">
        <v>758</v>
      </c>
      <c r="GB1" s="181" t="s">
        <v>760</v>
      </c>
      <c r="GC1" s="190" t="s">
        <v>308</v>
      </c>
      <c r="GD1" s="190" t="s">
        <v>309</v>
      </c>
      <c r="GE1" s="181" t="s">
        <v>315</v>
      </c>
      <c r="GF1" s="181" t="s">
        <v>762</v>
      </c>
      <c r="GG1" s="181" t="s">
        <v>764</v>
      </c>
      <c r="GH1" s="181" t="s">
        <v>766</v>
      </c>
      <c r="GI1" s="181" t="s">
        <v>768</v>
      </c>
      <c r="GJ1" s="181" t="s">
        <v>770</v>
      </c>
      <c r="GK1" s="181" t="s">
        <v>772</v>
      </c>
      <c r="GL1" s="190" t="s">
        <v>310</v>
      </c>
      <c r="GM1" s="181" t="s">
        <v>316</v>
      </c>
      <c r="GN1" s="181" t="s">
        <v>774</v>
      </c>
      <c r="GO1" s="181" t="s">
        <v>776</v>
      </c>
      <c r="GP1" s="181" t="s">
        <v>777</v>
      </c>
      <c r="GQ1" s="181" t="s">
        <v>317</v>
      </c>
      <c r="GR1" s="181" t="s">
        <v>780</v>
      </c>
      <c r="GS1" s="181" t="s">
        <v>781</v>
      </c>
      <c r="GT1" s="190" t="s">
        <v>311</v>
      </c>
      <c r="GU1" s="181" t="s">
        <v>312</v>
      </c>
      <c r="GV1" s="181" t="s">
        <v>783</v>
      </c>
      <c r="GW1" s="181" t="s">
        <v>785</v>
      </c>
      <c r="GX1" s="181" t="s">
        <v>787</v>
      </c>
      <c r="GY1" s="181" t="s">
        <v>789</v>
      </c>
      <c r="GZ1" s="181" t="s">
        <v>791</v>
      </c>
      <c r="HA1" s="190" t="s">
        <v>313</v>
      </c>
      <c r="HB1" s="181" t="s">
        <v>314</v>
      </c>
      <c r="HC1" s="181" t="s">
        <v>793</v>
      </c>
      <c r="HD1" s="181" t="s">
        <v>795</v>
      </c>
      <c r="HE1" s="181" t="s">
        <v>797</v>
      </c>
      <c r="HF1" s="181" t="s">
        <v>799</v>
      </c>
      <c r="HG1" s="181" t="s">
        <v>801</v>
      </c>
      <c r="HH1" s="181" t="s">
        <v>803</v>
      </c>
      <c r="HI1" s="178" t="s">
        <v>318</v>
      </c>
      <c r="HJ1" s="190" t="s">
        <v>319</v>
      </c>
      <c r="HK1" s="181" t="s">
        <v>320</v>
      </c>
      <c r="HL1" s="181" t="s">
        <v>805</v>
      </c>
      <c r="HM1" s="181" t="s">
        <v>807</v>
      </c>
      <c r="HN1" s="181" t="s">
        <v>809</v>
      </c>
      <c r="HO1" s="181" t="s">
        <v>811</v>
      </c>
      <c r="HP1" s="181" t="s">
        <v>321</v>
      </c>
      <c r="HQ1" s="181" t="s">
        <v>814</v>
      </c>
      <c r="HR1" s="181" t="s">
        <v>338</v>
      </c>
      <c r="HS1" s="181" t="s">
        <v>852</v>
      </c>
      <c r="HT1" s="181" t="s">
        <v>854</v>
      </c>
      <c r="HU1" s="181" t="s">
        <v>856</v>
      </c>
      <c r="HV1" s="190" t="s">
        <v>322</v>
      </c>
      <c r="HW1" s="181" t="s">
        <v>816</v>
      </c>
      <c r="HX1" s="181" t="s">
        <v>818</v>
      </c>
      <c r="HY1" s="181" t="s">
        <v>323</v>
      </c>
      <c r="HZ1" s="181" t="s">
        <v>821</v>
      </c>
      <c r="IA1" s="181" t="s">
        <v>823</v>
      </c>
      <c r="IB1" s="181" t="s">
        <v>824</v>
      </c>
      <c r="IC1" s="181" t="s">
        <v>826</v>
      </c>
      <c r="ID1" s="190" t="s">
        <v>324</v>
      </c>
      <c r="IE1" s="181" t="s">
        <v>828</v>
      </c>
      <c r="IF1" s="181" t="s">
        <v>830</v>
      </c>
      <c r="IG1" s="181" t="s">
        <v>832</v>
      </c>
      <c r="IH1" s="181" t="s">
        <v>325</v>
      </c>
      <c r="II1" s="181" t="s">
        <v>834</v>
      </c>
      <c r="IJ1" s="181" t="s">
        <v>836</v>
      </c>
      <c r="IK1" s="181" t="s">
        <v>326</v>
      </c>
      <c r="IL1" s="181" t="s">
        <v>838</v>
      </c>
      <c r="IM1" s="181" t="s">
        <v>840</v>
      </c>
      <c r="IN1" s="181" t="s">
        <v>327</v>
      </c>
      <c r="IO1" s="181" t="s">
        <v>842</v>
      </c>
      <c r="IP1" s="181" t="s">
        <v>844</v>
      </c>
      <c r="IQ1" s="181" t="s">
        <v>846</v>
      </c>
      <c r="IR1" s="181" t="s">
        <v>848</v>
      </c>
      <c r="IS1" s="181" t="s">
        <v>328</v>
      </c>
      <c r="IT1" s="181" t="s">
        <v>850</v>
      </c>
      <c r="IU1" s="190" t="s">
        <v>329</v>
      </c>
      <c r="IV1" s="181" t="s">
        <v>858</v>
      </c>
      <c r="IW1" s="181" t="s">
        <v>860</v>
      </c>
      <c r="IX1" s="181" t="s">
        <v>330</v>
      </c>
      <c r="IY1" s="181" t="s">
        <v>862</v>
      </c>
      <c r="IZ1" s="181" t="s">
        <v>864</v>
      </c>
      <c r="JA1" s="181" t="s">
        <v>866</v>
      </c>
      <c r="JB1" s="190" t="s">
        <v>331</v>
      </c>
      <c r="JC1" s="181" t="s">
        <v>868</v>
      </c>
      <c r="JD1" s="181" t="s">
        <v>332</v>
      </c>
      <c r="JE1" s="181" t="s">
        <v>871</v>
      </c>
      <c r="JF1" s="181" t="s">
        <v>873</v>
      </c>
      <c r="JG1" s="181" t="s">
        <v>875</v>
      </c>
      <c r="JH1" s="181" t="s">
        <v>877</v>
      </c>
      <c r="JI1" s="181" t="s">
        <v>879</v>
      </c>
      <c r="JJ1" s="181" t="s">
        <v>881</v>
      </c>
      <c r="JK1" s="181" t="s">
        <v>333</v>
      </c>
      <c r="JL1" s="181" t="s">
        <v>884</v>
      </c>
      <c r="JM1" s="181" t="s">
        <v>886</v>
      </c>
      <c r="JN1" s="181" t="s">
        <v>888</v>
      </c>
      <c r="JO1" s="181" t="s">
        <v>890</v>
      </c>
      <c r="JP1" s="181" t="s">
        <v>892</v>
      </c>
      <c r="JQ1" s="181" t="s">
        <v>894</v>
      </c>
      <c r="JR1" s="181" t="s">
        <v>896</v>
      </c>
      <c r="JS1" s="181" t="s">
        <v>898</v>
      </c>
      <c r="JT1" s="181" t="s">
        <v>334</v>
      </c>
      <c r="JU1" s="181" t="s">
        <v>901</v>
      </c>
      <c r="JV1" s="181" t="s">
        <v>903</v>
      </c>
      <c r="JW1" s="181" t="s">
        <v>905</v>
      </c>
      <c r="JX1" s="181" t="s">
        <v>907</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81" t="s">
        <v>940</v>
      </c>
      <c r="KP1" s="181" t="s">
        <v>942</v>
      </c>
      <c r="KQ1" s="181" t="s">
        <v>944</v>
      </c>
      <c r="KR1" s="181" t="s">
        <v>946</v>
      </c>
      <c r="KS1" s="181" t="s">
        <v>948</v>
      </c>
      <c r="KT1" s="181" t="s">
        <v>950</v>
      </c>
      <c r="KU1" s="190" t="s">
        <v>335</v>
      </c>
      <c r="KV1" s="181" t="s">
        <v>952</v>
      </c>
      <c r="KW1" s="181" t="s">
        <v>336</v>
      </c>
      <c r="KX1" s="181" t="s">
        <v>955</v>
      </c>
      <c r="KY1" s="181" t="s">
        <v>957</v>
      </c>
      <c r="KZ1" s="181" t="s">
        <v>959</v>
      </c>
      <c r="LA1" s="181" t="s">
        <v>961</v>
      </c>
      <c r="LB1" s="181" t="s">
        <v>337</v>
      </c>
      <c r="LC1" s="181" t="s">
        <v>964</v>
      </c>
      <c r="LD1" s="181" t="s">
        <v>966</v>
      </c>
      <c r="LE1" s="181" t="s">
        <v>968</v>
      </c>
      <c r="LF1" s="181" t="s">
        <v>970</v>
      </c>
      <c r="LG1" s="181" t="s">
        <v>972</v>
      </c>
      <c r="LH1" s="181" t="s">
        <v>974</v>
      </c>
      <c r="LI1" s="181" t="s">
        <v>976</v>
      </c>
      <c r="LJ1" s="178" t="s">
        <v>339</v>
      </c>
      <c r="LK1" s="190" t="s">
        <v>340</v>
      </c>
      <c r="LL1" s="181" t="s">
        <v>341</v>
      </c>
      <c r="LM1" s="181" t="s">
        <v>342</v>
      </c>
      <c r="LN1" s="190" t="s">
        <v>343</v>
      </c>
      <c r="LO1" s="181" t="s">
        <v>344</v>
      </c>
      <c r="LP1" s="181" t="s">
        <v>996</v>
      </c>
      <c r="LQ1" s="181" t="s">
        <v>998</v>
      </c>
      <c r="LR1" s="181" t="s">
        <v>999</v>
      </c>
      <c r="LS1" s="181" t="s">
        <v>1001</v>
      </c>
      <c r="LT1" s="181" t="s">
        <v>1002</v>
      </c>
      <c r="LU1" s="181" t="s">
        <v>1004</v>
      </c>
      <c r="LV1" s="181" t="s">
        <v>1006</v>
      </c>
      <c r="LW1" s="181" t="s">
        <v>1008</v>
      </c>
      <c r="LX1" s="181" t="s">
        <v>1010</v>
      </c>
      <c r="LY1" s="181" t="s">
        <v>345</v>
      </c>
      <c r="LZ1" s="181" t="s">
        <v>1013</v>
      </c>
      <c r="MA1" s="181" t="s">
        <v>1014</v>
      </c>
      <c r="MB1" s="181" t="s">
        <v>1016</v>
      </c>
      <c r="MC1" s="181" t="s">
        <v>346</v>
      </c>
      <c r="MD1" s="181" t="s">
        <v>1019</v>
      </c>
      <c r="ME1" s="181" t="s">
        <v>1020</v>
      </c>
      <c r="MF1" s="181" t="s">
        <v>1022</v>
      </c>
      <c r="MG1" s="181" t="s">
        <v>1024</v>
      </c>
      <c r="MH1" s="181" t="s">
        <v>347</v>
      </c>
      <c r="MI1" s="181" t="s">
        <v>1027</v>
      </c>
      <c r="MJ1" s="181" t="s">
        <v>1029</v>
      </c>
      <c r="MK1" s="181" t="s">
        <v>1031</v>
      </c>
      <c r="ML1" s="181" t="s">
        <v>1033</v>
      </c>
      <c r="MM1" s="181" t="s">
        <v>348</v>
      </c>
      <c r="MN1" s="181" t="s">
        <v>1036</v>
      </c>
      <c r="MO1" s="181" t="s">
        <v>1038</v>
      </c>
      <c r="MP1" s="181" t="s">
        <v>1040</v>
      </c>
      <c r="MQ1" s="181" t="s">
        <v>1042</v>
      </c>
      <c r="MR1" s="181" t="s">
        <v>1044</v>
      </c>
      <c r="MS1" s="181" t="s">
        <v>1046</v>
      </c>
      <c r="MT1" s="181" t="s">
        <v>1048</v>
      </c>
      <c r="MU1" s="181" t="s">
        <v>1050</v>
      </c>
      <c r="MV1" s="181" t="s">
        <v>1052</v>
      </c>
      <c r="MW1" s="181" t="s">
        <v>1054</v>
      </c>
      <c r="MX1" s="181" t="s">
        <v>1056</v>
      </c>
      <c r="MY1" s="181" t="s">
        <v>1057</v>
      </c>
      <c r="MZ1" s="190" t="s">
        <v>349</v>
      </c>
      <c r="NA1" s="181" t="s">
        <v>350</v>
      </c>
      <c r="NB1" s="181" t="s">
        <v>1059</v>
      </c>
      <c r="NC1" s="181" t="s">
        <v>1061</v>
      </c>
      <c r="ND1" s="181" t="s">
        <v>1063</v>
      </c>
      <c r="NE1" s="181" t="s">
        <v>1065</v>
      </c>
      <c r="NF1" s="190" t="s">
        <v>351</v>
      </c>
      <c r="NG1" s="181" t="s">
        <v>352</v>
      </c>
      <c r="NH1" s="181" t="s">
        <v>1066</v>
      </c>
      <c r="NI1" s="181" t="s">
        <v>353</v>
      </c>
      <c r="NJ1" s="181" t="s">
        <v>1068</v>
      </c>
      <c r="NK1" s="181" t="s">
        <v>1070</v>
      </c>
      <c r="NL1" s="181" t="s">
        <v>354</v>
      </c>
      <c r="NM1" s="181" t="s">
        <v>1072</v>
      </c>
      <c r="NN1" s="181" t="s">
        <v>1074</v>
      </c>
      <c r="NO1" s="178" t="s">
        <v>340</v>
      </c>
      <c r="NP1" s="190" t="s">
        <v>341</v>
      </c>
      <c r="NQ1" s="181" t="s">
        <v>355</v>
      </c>
      <c r="NR1" s="181" t="s">
        <v>978</v>
      </c>
      <c r="NS1" s="181" t="s">
        <v>980</v>
      </c>
      <c r="NT1" s="181" t="s">
        <v>982</v>
      </c>
      <c r="NU1" s="181" t="s">
        <v>984</v>
      </c>
      <c r="NV1" s="181" t="s">
        <v>356</v>
      </c>
      <c r="NW1" s="181" t="s">
        <v>986</v>
      </c>
      <c r="NX1" s="181" t="s">
        <v>357</v>
      </c>
      <c r="NY1" s="181" t="s">
        <v>988</v>
      </c>
      <c r="NZ1" s="190" t="s">
        <v>342</v>
      </c>
      <c r="OA1" s="181" t="s">
        <v>990</v>
      </c>
      <c r="OB1" s="181" t="s">
        <v>358</v>
      </c>
      <c r="OC1" s="178" t="s">
        <v>342</v>
      </c>
      <c r="OD1" s="190" t="s">
        <v>358</v>
      </c>
      <c r="OE1" s="181" t="s">
        <v>992</v>
      </c>
      <c r="OF1" s="181" t="s">
        <v>994</v>
      </c>
      <c r="OG1" s="181" t="s">
        <v>359</v>
      </c>
      <c r="OH1" s="178" t="s">
        <v>360</v>
      </c>
      <c r="OI1" s="190" t="s">
        <v>361</v>
      </c>
      <c r="OJ1" s="181" t="s">
        <v>362</v>
      </c>
      <c r="OK1" s="181" t="s">
        <v>1075</v>
      </c>
      <c r="OL1" s="181" t="s">
        <v>1077</v>
      </c>
      <c r="OM1" s="181" t="s">
        <v>363</v>
      </c>
      <c r="ON1" s="181" t="s">
        <v>373</v>
      </c>
      <c r="OO1" s="181" t="s">
        <v>1079</v>
      </c>
      <c r="OP1" s="181" t="s">
        <v>1081</v>
      </c>
      <c r="OQ1" s="181" t="s">
        <v>1083</v>
      </c>
      <c r="OR1" s="181" t="s">
        <v>1085</v>
      </c>
      <c r="OS1" s="181" t="s">
        <v>1087</v>
      </c>
      <c r="OT1" s="181" t="s">
        <v>1089</v>
      </c>
      <c r="OU1" s="181" t="s">
        <v>1091</v>
      </c>
      <c r="OV1" s="181" t="s">
        <v>1093</v>
      </c>
      <c r="OW1" s="181" t="s">
        <v>1095</v>
      </c>
      <c r="OX1" s="181" t="s">
        <v>1097</v>
      </c>
      <c r="OY1" s="181" t="s">
        <v>1099</v>
      </c>
      <c r="OZ1" s="181" t="s">
        <v>1101</v>
      </c>
      <c r="PA1" s="181" t="s">
        <v>1103</v>
      </c>
      <c r="PB1" s="181" t="s">
        <v>1105</v>
      </c>
      <c r="PC1" s="181" t="s">
        <v>1107</v>
      </c>
      <c r="PD1" s="181" t="s">
        <v>1109</v>
      </c>
      <c r="PE1" s="181" t="s">
        <v>1111</v>
      </c>
      <c r="PF1" s="181" t="s">
        <v>1113</v>
      </c>
      <c r="PG1" s="181" t="s">
        <v>1115</v>
      </c>
      <c r="PH1" s="181" t="s">
        <v>1117</v>
      </c>
      <c r="PI1" s="181" t="s">
        <v>1119</v>
      </c>
      <c r="PJ1" s="181" t="s">
        <v>1121</v>
      </c>
      <c r="PK1" s="181" t="s">
        <v>374</v>
      </c>
      <c r="PL1" s="181" t="s">
        <v>1124</v>
      </c>
      <c r="PM1" s="181" t="s">
        <v>1126</v>
      </c>
      <c r="PN1" s="181" t="s">
        <v>1127</v>
      </c>
      <c r="PO1" s="181" t="s">
        <v>1129</v>
      </c>
      <c r="PP1" s="181" t="s">
        <v>1131</v>
      </c>
      <c r="PQ1" s="181" t="s">
        <v>1133</v>
      </c>
      <c r="PR1" s="181" t="s">
        <v>1135</v>
      </c>
      <c r="PS1" s="181" t="s">
        <v>1137</v>
      </c>
      <c r="PT1" s="181" t="s">
        <v>1139</v>
      </c>
      <c r="PU1" s="181" t="s">
        <v>1141</v>
      </c>
      <c r="PV1" s="181" t="s">
        <v>1143</v>
      </c>
      <c r="PW1" s="181" t="s">
        <v>1145</v>
      </c>
      <c r="PX1" s="181" t="s">
        <v>1147</v>
      </c>
      <c r="PY1" s="181" t="s">
        <v>1149</v>
      </c>
      <c r="PZ1" s="181" t="s">
        <v>1151</v>
      </c>
      <c r="QA1" s="181" t="s">
        <v>1153</v>
      </c>
      <c r="QB1" s="181" t="s">
        <v>1155</v>
      </c>
      <c r="QC1" s="181" t="s">
        <v>1157</v>
      </c>
      <c r="QD1" s="181" t="s">
        <v>1159</v>
      </c>
      <c r="QE1" s="181" t="s">
        <v>1161</v>
      </c>
      <c r="QF1" s="181" t="s">
        <v>1163</v>
      </c>
      <c r="QG1" s="181" t="s">
        <v>1165</v>
      </c>
      <c r="QH1" s="181" t="s">
        <v>1167</v>
      </c>
      <c r="QI1" s="181" t="s">
        <v>1169</v>
      </c>
      <c r="QJ1" s="181" t="s">
        <v>1171</v>
      </c>
      <c r="QK1" s="181" t="s">
        <v>1173</v>
      </c>
      <c r="QL1" s="181" t="s">
        <v>364</v>
      </c>
      <c r="QM1" s="181" t="s">
        <v>1175</v>
      </c>
      <c r="QN1" s="181" t="s">
        <v>1177</v>
      </c>
      <c r="QO1" s="181" t="s">
        <v>1179</v>
      </c>
      <c r="QP1" s="181" t="s">
        <v>1181</v>
      </c>
      <c r="QQ1" s="181" t="s">
        <v>1183</v>
      </c>
      <c r="QR1" s="190" t="s">
        <v>365</v>
      </c>
      <c r="QS1" s="181" t="s">
        <v>366</v>
      </c>
      <c r="QT1" s="181" t="s">
        <v>1185</v>
      </c>
      <c r="QU1" s="181" t="s">
        <v>1187</v>
      </c>
      <c r="QV1" s="181" t="s">
        <v>1189</v>
      </c>
      <c r="QW1" s="181" t="s">
        <v>1191</v>
      </c>
      <c r="QX1" s="181" t="s">
        <v>1193</v>
      </c>
      <c r="QY1" s="181" t="s">
        <v>1195</v>
      </c>
      <c r="QZ1" s="190" t="s">
        <v>367</v>
      </c>
      <c r="RA1" s="181" t="s">
        <v>1197</v>
      </c>
      <c r="RB1" s="181" t="s">
        <v>368</v>
      </c>
      <c r="RC1" s="190" t="s">
        <v>369</v>
      </c>
      <c r="RD1" s="181" t="s">
        <v>370</v>
      </c>
      <c r="RE1" s="181" t="s">
        <v>1227</v>
      </c>
      <c r="RF1" s="181" t="s">
        <v>1229</v>
      </c>
      <c r="RG1" s="190" t="s">
        <v>371</v>
      </c>
      <c r="RH1" s="181" t="s">
        <v>372</v>
      </c>
      <c r="RI1" s="181" t="s">
        <v>1231</v>
      </c>
      <c r="RJ1" s="181" t="s">
        <v>1232</v>
      </c>
      <c r="RK1" s="181" t="s">
        <v>1233</v>
      </c>
      <c r="RL1" s="181" t="s">
        <v>1234</v>
      </c>
      <c r="RM1" s="181" t="s">
        <v>1236</v>
      </c>
      <c r="RN1" s="181" t="s">
        <v>1237</v>
      </c>
      <c r="RO1" s="181" t="s">
        <v>1239</v>
      </c>
      <c r="RP1" s="181" t="s">
        <v>1240</v>
      </c>
      <c r="RQ1" s="178" t="s">
        <v>367</v>
      </c>
      <c r="RR1" s="190" t="s">
        <v>368</v>
      </c>
      <c r="RS1" s="181" t="s">
        <v>375</v>
      </c>
      <c r="RT1" s="181" t="s">
        <v>1199</v>
      </c>
      <c r="RU1" s="181" t="s">
        <v>1201</v>
      </c>
      <c r="RV1" s="181" t="s">
        <v>1203</v>
      </c>
      <c r="RW1" s="181" t="s">
        <v>1205</v>
      </c>
      <c r="RX1" s="181" t="s">
        <v>1207</v>
      </c>
      <c r="RY1" s="181" t="s">
        <v>1209</v>
      </c>
      <c r="RZ1" s="181" t="s">
        <v>1211</v>
      </c>
      <c r="SA1" s="181" t="s">
        <v>1213</v>
      </c>
      <c r="SB1" s="181" t="s">
        <v>1215</v>
      </c>
      <c r="SC1" s="181" t="s">
        <v>1217</v>
      </c>
      <c r="SD1" s="181" t="s">
        <v>1219</v>
      </c>
      <c r="SE1" s="181" t="s">
        <v>1221</v>
      </c>
      <c r="SF1" s="181" t="s">
        <v>1223</v>
      </c>
      <c r="SG1" s="181" t="s">
        <v>1225</v>
      </c>
      <c r="SH1" s="178" t="s">
        <v>376</v>
      </c>
      <c r="SI1" s="190" t="s">
        <v>377</v>
      </c>
      <c r="SJ1" s="181" t="s">
        <v>378</v>
      </c>
      <c r="SK1" s="181" t="s">
        <v>1242</v>
      </c>
      <c r="SL1" s="181" t="s">
        <v>1244</v>
      </c>
      <c r="SM1" s="181" t="s">
        <v>379</v>
      </c>
      <c r="SN1" s="181" t="s">
        <v>1246</v>
      </c>
      <c r="SO1" s="181" t="s">
        <v>1248</v>
      </c>
      <c r="SP1" s="181" t="s">
        <v>1250</v>
      </c>
      <c r="SQ1" s="181" t="s">
        <v>1252</v>
      </c>
      <c r="SR1" s="190" t="s">
        <v>380</v>
      </c>
      <c r="SS1" s="181" t="s">
        <v>381</v>
      </c>
      <c r="ST1" s="181" t="s">
        <v>1254</v>
      </c>
      <c r="SU1" s="181" t="s">
        <v>1256</v>
      </c>
      <c r="SV1" s="181" t="s">
        <v>1258</v>
      </c>
      <c r="SW1" s="181" t="s">
        <v>1260</v>
      </c>
      <c r="SX1" s="181" t="s">
        <v>1262</v>
      </c>
      <c r="SY1" s="181" t="s">
        <v>1264</v>
      </c>
      <c r="SZ1" s="181" t="s">
        <v>1266</v>
      </c>
      <c r="TA1" s="181" t="s">
        <v>1268</v>
      </c>
      <c r="TB1" s="181" t="s">
        <v>1270</v>
      </c>
      <c r="TC1" s="181" t="s">
        <v>1272</v>
      </c>
      <c r="TD1" s="181" t="s">
        <v>1274</v>
      </c>
      <c r="TE1" s="181" t="s">
        <v>1276</v>
      </c>
      <c r="TF1" s="181" t="s">
        <v>1278</v>
      </c>
      <c r="TG1" s="181" t="s">
        <v>1280</v>
      </c>
      <c r="TH1" s="181" t="s">
        <v>1282</v>
      </c>
      <c r="TI1" s="178" t="s">
        <v>382</v>
      </c>
      <c r="TJ1" s="190" t="s">
        <v>383</v>
      </c>
      <c r="TK1" s="181" t="s">
        <v>384</v>
      </c>
      <c r="TL1" s="181" t="s">
        <v>1284</v>
      </c>
      <c r="TM1" s="181" t="s">
        <v>1286</v>
      </c>
      <c r="TN1" s="181" t="s">
        <v>1288</v>
      </c>
      <c r="TO1" s="181" t="s">
        <v>1290</v>
      </c>
      <c r="TP1" s="181" t="s">
        <v>1292</v>
      </c>
      <c r="TQ1" s="181" t="s">
        <v>385</v>
      </c>
      <c r="TR1" s="181" t="s">
        <v>1294</v>
      </c>
      <c r="TS1" s="181" t="s">
        <v>1296</v>
      </c>
      <c r="TT1" s="181" t="s">
        <v>1298</v>
      </c>
      <c r="TU1" s="181" t="s">
        <v>1300</v>
      </c>
      <c r="TV1" s="181" t="s">
        <v>1302</v>
      </c>
      <c r="TW1" s="181" t="s">
        <v>1304</v>
      </c>
      <c r="TX1" s="190" t="s">
        <v>386</v>
      </c>
      <c r="TY1" s="181" t="s">
        <v>387</v>
      </c>
      <c r="TZ1" s="181" t="s">
        <v>388</v>
      </c>
      <c r="UA1" s="181" t="s">
        <v>1306</v>
      </c>
      <c r="UB1" s="181" t="s">
        <v>1308</v>
      </c>
      <c r="UC1" s="181" t="s">
        <v>1309</v>
      </c>
      <c r="UD1" s="181" t="s">
        <v>1311</v>
      </c>
      <c r="UE1" s="181" t="s">
        <v>1313</v>
      </c>
      <c r="UF1" s="181" t="s">
        <v>1315</v>
      </c>
      <c r="UG1" s="181" t="s">
        <v>1317</v>
      </c>
      <c r="UH1" s="181" t="s">
        <v>1319</v>
      </c>
      <c r="UI1" s="181" t="s">
        <v>1321</v>
      </c>
      <c r="UJ1" s="181" t="s">
        <v>1323</v>
      </c>
      <c r="UK1" s="181" t="s">
        <v>1325</v>
      </c>
      <c r="UL1" s="181" t="s">
        <v>1327</v>
      </c>
      <c r="UM1" s="181" t="s">
        <v>1329</v>
      </c>
      <c r="UN1" s="181" t="s">
        <v>1331</v>
      </c>
      <c r="UO1" s="181" t="s">
        <v>1333</v>
      </c>
      <c r="UP1" s="181" t="s">
        <v>1335</v>
      </c>
      <c r="UQ1" s="178" t="s">
        <v>1337</v>
      </c>
      <c r="UR1" s="181" t="s">
        <v>1339</v>
      </c>
      <c r="US1" s="181" t="s">
        <v>1341</v>
      </c>
      <c r="UT1" s="181" t="s">
        <v>1343</v>
      </c>
      <c r="UU1" s="181" t="s">
        <v>1345</v>
      </c>
      <c r="UV1" s="181" t="s">
        <v>1347</v>
      </c>
      <c r="UW1" s="184"/>
    </row>
    <row r="2" spans="1:569" s="121" customFormat="1" hidden="1">
      <c r="K2" s="159"/>
      <c r="Z2" s="121" t="s">
        <v>137</v>
      </c>
      <c r="AA2" s="121" t="s">
        <v>138</v>
      </c>
    </row>
    <row r="3" spans="1:569">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9"/>
    </row>
    <row r="4" spans="1:569">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9"/>
    </row>
    <row r="5" spans="1:569">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9"/>
    </row>
    <row r="6" spans="1:569">
      <c r="B6" s="88"/>
      <c r="C6" s="89" t="s">
        <v>256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9"/>
    </row>
    <row r="7" spans="1:569">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89"/>
    </row>
    <row r="8" spans="1:569">
      <c r="B8" s="91"/>
      <c r="C8" s="89" t="s">
        <v>255</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89"/>
    </row>
    <row r="9" spans="1:569">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89"/>
    </row>
    <row r="10" spans="1:569" ht="29.25" thickBot="1">
      <c r="K10" s="214"/>
      <c r="L10" s="214"/>
      <c r="M10" s="214"/>
      <c r="N10" s="215" t="s">
        <v>403</v>
      </c>
      <c r="O10" s="214"/>
      <c r="P10" s="214"/>
      <c r="Q10" s="214"/>
      <c r="R10" s="214"/>
      <c r="S10" s="214"/>
      <c r="T10" s="214"/>
      <c r="U10" s="214"/>
      <c r="V10" s="214"/>
      <c r="W10" s="214"/>
      <c r="X10" s="214"/>
      <c r="Y10" s="214"/>
    </row>
    <row r="11" spans="1:569" ht="79.5" thickBot="1">
      <c r="B11" s="338" t="s">
        <v>141</v>
      </c>
      <c r="C11" s="193" t="s">
        <v>140</v>
      </c>
      <c r="D11" s="194" t="s">
        <v>137</v>
      </c>
      <c r="E11" s="194" t="s">
        <v>1469</v>
      </c>
      <c r="F11" s="194" t="s">
        <v>257</v>
      </c>
      <c r="G11" s="194" t="s">
        <v>472</v>
      </c>
      <c r="H11" s="194" t="s">
        <v>474</v>
      </c>
      <c r="I11" s="213" t="s">
        <v>475</v>
      </c>
      <c r="J11" s="194" t="s">
        <v>473</v>
      </c>
      <c r="K11" s="377" t="s">
        <v>1378</v>
      </c>
      <c r="L11" s="377" t="s">
        <v>1380</v>
      </c>
      <c r="M11" s="377" t="s">
        <v>483</v>
      </c>
      <c r="N11" s="377" t="s">
        <v>1379</v>
      </c>
      <c r="O11" s="377" t="s">
        <v>1381</v>
      </c>
      <c r="P11" s="377" t="s">
        <v>484</v>
      </c>
      <c r="Q11" s="377" t="s">
        <v>1382</v>
      </c>
      <c r="R11" s="377" t="s">
        <v>1383</v>
      </c>
      <c r="S11" s="377" t="s">
        <v>1384</v>
      </c>
      <c r="T11" s="377" t="s">
        <v>1481</v>
      </c>
      <c r="U11" s="377" t="s">
        <v>1385</v>
      </c>
      <c r="V11" s="377" t="s">
        <v>1386</v>
      </c>
      <c r="W11" s="377" t="s">
        <v>1387</v>
      </c>
      <c r="X11" s="377" t="s">
        <v>1388</v>
      </c>
      <c r="Y11" s="377" t="s">
        <v>1389</v>
      </c>
      <c r="Z11" s="376" t="s">
        <v>404</v>
      </c>
      <c r="AA11" s="213" t="s">
        <v>422</v>
      </c>
      <c r="AB11" s="213" t="s">
        <v>405</v>
      </c>
      <c r="AC11" s="213" t="s">
        <v>419</v>
      </c>
      <c r="AD11" s="213" t="s">
        <v>406</v>
      </c>
      <c r="AE11" s="213" t="s">
        <v>407</v>
      </c>
      <c r="AF11" s="213" t="s">
        <v>408</v>
      </c>
      <c r="AG11" s="213" t="s">
        <v>418</v>
      </c>
      <c r="AH11" s="213" t="s">
        <v>409</v>
      </c>
      <c r="AI11" s="213" t="s">
        <v>410</v>
      </c>
      <c r="AJ11" s="213" t="s">
        <v>411</v>
      </c>
      <c r="AK11" s="213" t="s">
        <v>417</v>
      </c>
      <c r="AL11" s="213" t="s">
        <v>412</v>
      </c>
      <c r="AM11" s="213" t="s">
        <v>413</v>
      </c>
      <c r="AN11" s="213" t="s">
        <v>414</v>
      </c>
      <c r="AO11" s="213" t="s">
        <v>416</v>
      </c>
      <c r="AP11" s="213" t="s">
        <v>415</v>
      </c>
    </row>
    <row r="12" spans="1:569">
      <c r="B12" s="187" t="s">
        <v>260</v>
      </c>
      <c r="C12" s="188" t="s">
        <v>142</v>
      </c>
      <c r="D12" s="189">
        <f>D13+D47+D83+D89+D96</f>
        <v>0</v>
      </c>
      <c r="E12" s="189">
        <f>E13+E47+E83+E89+E96</f>
        <v>7447278.6100000013</v>
      </c>
      <c r="F12" s="189">
        <f t="shared" ref="F12:F106" si="0">D12+E12</f>
        <v>7447278.6100000013</v>
      </c>
      <c r="G12" s="189">
        <f>G13+G47+G83+G89+G96</f>
        <v>0</v>
      </c>
      <c r="H12" s="189">
        <f>F12-G12</f>
        <v>7447278.6100000013</v>
      </c>
      <c r="I12" s="189">
        <f>I13+I47+I83+I89+I96</f>
        <v>0</v>
      </c>
      <c r="J12" s="189">
        <f>F12-I12</f>
        <v>7447278.6100000013</v>
      </c>
      <c r="K12" s="189">
        <f t="shared" ref="K12:AB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6508215.9100000011</v>
      </c>
      <c r="V12" s="189">
        <f t="shared" si="1"/>
        <v>0</v>
      </c>
      <c r="W12" s="189">
        <f t="shared" si="1"/>
        <v>0</v>
      </c>
      <c r="X12" s="189">
        <f t="shared" si="1"/>
        <v>0</v>
      </c>
      <c r="Y12" s="189">
        <f t="shared" si="1"/>
        <v>0</v>
      </c>
      <c r="Z12" s="189">
        <f t="shared" si="1"/>
        <v>1066497.6000000001</v>
      </c>
      <c r="AA12" s="189">
        <f t="shared" si="1"/>
        <v>88874.799999999974</v>
      </c>
      <c r="AB12" s="189">
        <f t="shared" si="1"/>
        <v>5352843.51</v>
      </c>
      <c r="AC12" s="189">
        <f>Z12+AA12+AB12</f>
        <v>6508215.9100000001</v>
      </c>
      <c r="AD12" s="189">
        <f>AD13+AD47+AD83+AD89+AD96</f>
        <v>0</v>
      </c>
      <c r="AE12" s="189">
        <f>AE13+AE47+AE83+AE89+AE96</f>
        <v>0</v>
      </c>
      <c r="AF12" s="189">
        <f>AF13+AF47+AF83+AF89+AF96</f>
        <v>0</v>
      </c>
      <c r="AG12" s="189">
        <f>AD12+AE12+AF12</f>
        <v>0</v>
      </c>
      <c r="AH12" s="189">
        <f>AH13+AH47+AH83+AH89+AH96</f>
        <v>0</v>
      </c>
      <c r="AI12" s="189">
        <f>AI13+AI47+AI83+AI89+AI96</f>
        <v>0</v>
      </c>
      <c r="AJ12" s="189">
        <f>AJ13+AJ47+AJ83+AJ89+AJ96</f>
        <v>0</v>
      </c>
      <c r="AK12" s="189">
        <f>AH12+AI12+AJ12</f>
        <v>0</v>
      </c>
      <c r="AL12" s="189">
        <f>AL13+AL47+AL83+AL89+AL96</f>
        <v>0</v>
      </c>
      <c r="AM12" s="189">
        <f>AM13+AM47+AM83+AM89+AM96</f>
        <v>0</v>
      </c>
      <c r="AN12" s="189">
        <f>AN13+AN47+AN83+AN89+AN96</f>
        <v>0</v>
      </c>
      <c r="AO12" s="189">
        <f>AL12+AM12+AN12</f>
        <v>0</v>
      </c>
      <c r="AP12" s="189">
        <f>AC12+AG12+AK12+AO12</f>
        <v>6508215.9100000001</v>
      </c>
    </row>
    <row r="13" spans="1:569">
      <c r="B13" s="190" t="s">
        <v>261</v>
      </c>
      <c r="C13" s="191" t="s">
        <v>143</v>
      </c>
      <c r="D13" s="192">
        <f>SUM(D14:D46)</f>
        <v>0</v>
      </c>
      <c r="E13" s="192">
        <f>SUM(E14:E46)</f>
        <v>7447278.6100000013</v>
      </c>
      <c r="F13" s="192">
        <f t="shared" si="0"/>
        <v>7447278.6100000013</v>
      </c>
      <c r="G13" s="192">
        <f>SUM(G14:G46)</f>
        <v>0</v>
      </c>
      <c r="H13" s="192">
        <f t="shared" ref="H13:H220" si="3">F13-G13</f>
        <v>7447278.6100000013</v>
      </c>
      <c r="I13" s="192">
        <f>SUM(I14:I46)</f>
        <v>0</v>
      </c>
      <c r="J13" s="192">
        <f t="shared" ref="J13:J220" si="4">F13-I13</f>
        <v>7447278.6100000013</v>
      </c>
      <c r="K13" s="192">
        <f t="shared" ref="K13:AB13" si="5">SUM(K14:K46)</f>
        <v>0</v>
      </c>
      <c r="L13" s="192">
        <f t="shared" si="5"/>
        <v>0</v>
      </c>
      <c r="M13" s="192">
        <f t="shared" si="5"/>
        <v>0</v>
      </c>
      <c r="N13" s="192">
        <f t="shared" si="5"/>
        <v>0</v>
      </c>
      <c r="O13" s="192">
        <f t="shared" si="5"/>
        <v>0</v>
      </c>
      <c r="P13" s="192">
        <f t="shared" si="5"/>
        <v>0</v>
      </c>
      <c r="Q13" s="192">
        <f t="shared" si="5"/>
        <v>0</v>
      </c>
      <c r="R13" s="192">
        <f t="shared" si="5"/>
        <v>0</v>
      </c>
      <c r="S13" s="192">
        <f t="shared" si="5"/>
        <v>0</v>
      </c>
      <c r="T13" s="192">
        <f t="shared" ref="T13" si="6">SUM(T14:T46)</f>
        <v>0</v>
      </c>
      <c r="U13" s="192">
        <f t="shared" si="5"/>
        <v>6508215.9100000011</v>
      </c>
      <c r="V13" s="192">
        <f t="shared" si="5"/>
        <v>0</v>
      </c>
      <c r="W13" s="192">
        <f t="shared" si="5"/>
        <v>0</v>
      </c>
      <c r="X13" s="192">
        <f t="shared" si="5"/>
        <v>0</v>
      </c>
      <c r="Y13" s="192">
        <f t="shared" si="5"/>
        <v>0</v>
      </c>
      <c r="Z13" s="192">
        <f t="shared" si="5"/>
        <v>1066497.6000000001</v>
      </c>
      <c r="AA13" s="192">
        <f t="shared" si="5"/>
        <v>88874.799999999974</v>
      </c>
      <c r="AB13" s="192">
        <f t="shared" si="5"/>
        <v>5352843.51</v>
      </c>
      <c r="AC13" s="192">
        <f t="shared" ref="AC13:AC220" si="7">Z13+AA13+AB13</f>
        <v>6508215.9100000001</v>
      </c>
      <c r="AD13" s="192">
        <f>SUM(AD14:AD46)</f>
        <v>0</v>
      </c>
      <c r="AE13" s="192">
        <f>SUM(AE14:AE46)</f>
        <v>0</v>
      </c>
      <c r="AF13" s="192">
        <f>SUM(AF14:AF46)</f>
        <v>0</v>
      </c>
      <c r="AG13" s="192">
        <f t="shared" ref="AG13:AG220" si="8">AD13+AE13+AF13</f>
        <v>0</v>
      </c>
      <c r="AH13" s="192">
        <f>SUM(AH14:AH46)</f>
        <v>0</v>
      </c>
      <c r="AI13" s="192">
        <f>SUM(AI14:AI46)</f>
        <v>0</v>
      </c>
      <c r="AJ13" s="192">
        <f>SUM(AJ14:AJ46)</f>
        <v>0</v>
      </c>
      <c r="AK13" s="192">
        <f t="shared" ref="AK13:AK220" si="9">AH13+AI13+AJ13</f>
        <v>0</v>
      </c>
      <c r="AL13" s="192">
        <f>SUM(AL14:AL46)</f>
        <v>0</v>
      </c>
      <c r="AM13" s="192">
        <f>SUM(AM14:AM46)</f>
        <v>0</v>
      </c>
      <c r="AN13" s="192">
        <f>SUM(AN14:AN46)</f>
        <v>0</v>
      </c>
      <c r="AO13" s="192">
        <f t="shared" ref="AO13:AO220" si="10">AL13+AM13+AN13</f>
        <v>0</v>
      </c>
      <c r="AP13" s="192">
        <f t="shared" ref="AP13:AP220" si="11">AC13+AG13+AK13+AO13</f>
        <v>6508215.9100000001</v>
      </c>
    </row>
    <row r="14" spans="1:569">
      <c r="B14" s="181" t="s">
        <v>262</v>
      </c>
      <c r="C14" s="182" t="s">
        <v>144</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3"/>
        <v>0</v>
      </c>
      <c r="I14" s="183"/>
      <c r="J14" s="183">
        <f t="shared" si="4"/>
        <v>0</v>
      </c>
      <c r="K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3">
        <f t="shared" si="7"/>
        <v>0</v>
      </c>
      <c r="AD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3">
        <f t="shared" si="8"/>
        <v>0</v>
      </c>
      <c r="AH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3">
        <f t="shared" si="9"/>
        <v>0</v>
      </c>
      <c r="AL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3">
        <f t="shared" si="10"/>
        <v>0</v>
      </c>
      <c r="AP14" s="183">
        <f t="shared" si="11"/>
        <v>0</v>
      </c>
    </row>
    <row r="15" spans="1:569">
      <c r="B15" s="181" t="s">
        <v>509</v>
      </c>
      <c r="C15" s="182" t="s">
        <v>510</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6645337.080000001</v>
      </c>
      <c r="F15" s="183">
        <f t="shared" si="0"/>
        <v>6645337.080000001</v>
      </c>
      <c r="G15" s="183"/>
      <c r="H15" s="183">
        <f t="shared" si="3"/>
        <v>6645337.080000001</v>
      </c>
      <c r="I15" s="183"/>
      <c r="J15" s="183">
        <f t="shared" si="4"/>
        <v>6645337.080000001</v>
      </c>
      <c r="K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5810614.6800000006</v>
      </c>
      <c r="V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1066497.6000000001</v>
      </c>
      <c r="AA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4744117.08</v>
      </c>
      <c r="AC15" s="183">
        <f t="shared" si="7"/>
        <v>5810614.6799999997</v>
      </c>
      <c r="AD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3">
        <f t="shared" si="8"/>
        <v>0</v>
      </c>
      <c r="AH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3">
        <f t="shared" si="9"/>
        <v>0</v>
      </c>
      <c r="AL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3">
        <f t="shared" si="10"/>
        <v>0</v>
      </c>
      <c r="AP15" s="183">
        <f t="shared" si="11"/>
        <v>5810614.6799999997</v>
      </c>
    </row>
    <row r="16" spans="1:569">
      <c r="B16" s="181" t="s">
        <v>511</v>
      </c>
      <c r="C16" s="182" t="s">
        <v>512</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3"/>
        <v>0</v>
      </c>
      <c r="I16" s="183"/>
      <c r="J16" s="183">
        <f t="shared" si="4"/>
        <v>0</v>
      </c>
      <c r="K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3">
        <f t="shared" si="7"/>
        <v>0</v>
      </c>
      <c r="AD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3">
        <f t="shared" si="8"/>
        <v>0</v>
      </c>
      <c r="AH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3">
        <f t="shared" si="9"/>
        <v>0</v>
      </c>
      <c r="AL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3">
        <f t="shared" si="10"/>
        <v>0</v>
      </c>
      <c r="AP16" s="183">
        <f t="shared" si="11"/>
        <v>0</v>
      </c>
    </row>
    <row r="17" spans="2:42">
      <c r="B17" s="181" t="s">
        <v>513</v>
      </c>
      <c r="C17" s="182" t="s">
        <v>514</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3"/>
        <v>0</v>
      </c>
      <c r="I17" s="183"/>
      <c r="J17" s="183">
        <f t="shared" si="4"/>
        <v>0</v>
      </c>
      <c r="K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3">
        <f t="shared" si="7"/>
        <v>0</v>
      </c>
      <c r="AD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3">
        <f t="shared" si="8"/>
        <v>0</v>
      </c>
      <c r="AH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3">
        <f t="shared" si="9"/>
        <v>0</v>
      </c>
      <c r="AL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3">
        <f t="shared" si="10"/>
        <v>0</v>
      </c>
      <c r="AP17" s="183">
        <f t="shared" si="11"/>
        <v>0</v>
      </c>
    </row>
    <row r="18" spans="2:42">
      <c r="B18" s="181" t="s">
        <v>515</v>
      </c>
      <c r="C18" s="182" t="s">
        <v>516</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3"/>
        <v>0</v>
      </c>
      <c r="I18" s="183"/>
      <c r="J18" s="183">
        <f t="shared" si="4"/>
        <v>0</v>
      </c>
      <c r="K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3">
        <f t="shared" si="7"/>
        <v>0</v>
      </c>
      <c r="AD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3">
        <f t="shared" si="8"/>
        <v>0</v>
      </c>
      <c r="AH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3">
        <f t="shared" si="9"/>
        <v>0</v>
      </c>
      <c r="AL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3">
        <f t="shared" si="10"/>
        <v>0</v>
      </c>
      <c r="AP18" s="183">
        <f t="shared" si="11"/>
        <v>0</v>
      </c>
    </row>
    <row r="19" spans="2:42">
      <c r="B19" s="181" t="s">
        <v>517</v>
      </c>
      <c r="C19" s="182" t="s">
        <v>518</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3"/>
        <v>0</v>
      </c>
      <c r="I19" s="183"/>
      <c r="J19" s="183">
        <f t="shared" si="4"/>
        <v>0</v>
      </c>
      <c r="K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3">
        <f t="shared" si="7"/>
        <v>0</v>
      </c>
      <c r="AD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3">
        <f t="shared" si="8"/>
        <v>0</v>
      </c>
      <c r="AH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3">
        <f t="shared" si="9"/>
        <v>0</v>
      </c>
      <c r="AL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3">
        <f t="shared" si="10"/>
        <v>0</v>
      </c>
      <c r="AP19" s="183">
        <f t="shared" si="11"/>
        <v>0</v>
      </c>
    </row>
    <row r="20" spans="2:42">
      <c r="B20" s="181" t="s">
        <v>519</v>
      </c>
      <c r="C20" s="182" t="s">
        <v>520</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3"/>
        <v>0</v>
      </c>
      <c r="I20" s="183"/>
      <c r="J20" s="183">
        <f t="shared" si="4"/>
        <v>0</v>
      </c>
      <c r="K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3">
        <f t="shared" si="7"/>
        <v>0</v>
      </c>
      <c r="AD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3">
        <f t="shared" si="8"/>
        <v>0</v>
      </c>
      <c r="AH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3">
        <f t="shared" si="9"/>
        <v>0</v>
      </c>
      <c r="AL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3">
        <f t="shared" si="10"/>
        <v>0</v>
      </c>
      <c r="AP20" s="183">
        <f t="shared" si="11"/>
        <v>0</v>
      </c>
    </row>
    <row r="21" spans="2:42">
      <c r="B21" s="181" t="s">
        <v>263</v>
      </c>
      <c r="C21" s="182" t="s">
        <v>145</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2">D21+E21</f>
        <v>0</v>
      </c>
      <c r="G21" s="183"/>
      <c r="H21" s="183">
        <f t="shared" ref="H21:H46" si="13">F21-G21</f>
        <v>0</v>
      </c>
      <c r="I21" s="183"/>
      <c r="J21" s="183">
        <f t="shared" ref="J21:J46" si="14">F21-I21</f>
        <v>0</v>
      </c>
      <c r="K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3">
        <f t="shared" ref="AC21:AC47" si="15">Z21+AA21+AB21</f>
        <v>0</v>
      </c>
      <c r="AD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3">
        <f t="shared" ref="AG21:AG46" si="16">AD21+AE21+AF21</f>
        <v>0</v>
      </c>
      <c r="AH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3">
        <f t="shared" ref="AK21:AK46" si="17">AH21+AI21+AJ21</f>
        <v>0</v>
      </c>
      <c r="AL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3">
        <f t="shared" ref="AO21:AO46" si="18">AL21+AM21+AN21</f>
        <v>0</v>
      </c>
      <c r="AP21" s="183">
        <f t="shared" ref="AP21:AP46" si="19">AC21+AG21+AK21+AO21</f>
        <v>0</v>
      </c>
    </row>
    <row r="22" spans="2:42">
      <c r="B22" s="181" t="s">
        <v>522</v>
      </c>
      <c r="C22" s="182" t="s">
        <v>521</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0">D22+E22</f>
        <v>0</v>
      </c>
      <c r="G22" s="183"/>
      <c r="H22" s="183">
        <f t="shared" ref="H22" si="21">F22-G22</f>
        <v>0</v>
      </c>
      <c r="I22" s="183"/>
      <c r="J22" s="183">
        <f t="shared" ref="J22" si="22">F22-I22</f>
        <v>0</v>
      </c>
      <c r="K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3">
        <f t="shared" ref="AC22" si="23">Z22+AA22+AB22</f>
        <v>0</v>
      </c>
      <c r="AD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3">
        <f t="shared" ref="AG22" si="24">AD22+AE22+AF22</f>
        <v>0</v>
      </c>
      <c r="AH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3">
        <f t="shared" ref="AK22" si="25">AH22+AI22+AJ22</f>
        <v>0</v>
      </c>
      <c r="AL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3">
        <f t="shared" ref="AO22" si="26">AL22+AM22+AN22</f>
        <v>0</v>
      </c>
      <c r="AP22" s="183">
        <f t="shared" ref="AP22" si="27">AC22+AG22+AK22+AO22</f>
        <v>0</v>
      </c>
    </row>
    <row r="23" spans="2:42">
      <c r="B23" s="181" t="s">
        <v>264</v>
      </c>
      <c r="C23" s="182" t="s">
        <v>146</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2"/>
        <v>0</v>
      </c>
      <c r="G23" s="183"/>
      <c r="H23" s="183">
        <f t="shared" si="13"/>
        <v>0</v>
      </c>
      <c r="I23" s="183"/>
      <c r="J23" s="183">
        <f t="shared" si="14"/>
        <v>0</v>
      </c>
      <c r="K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3">
        <f t="shared" si="15"/>
        <v>0</v>
      </c>
      <c r="AD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3">
        <f t="shared" si="16"/>
        <v>0</v>
      </c>
      <c r="AH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3">
        <f t="shared" si="17"/>
        <v>0</v>
      </c>
      <c r="AL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3">
        <f t="shared" si="18"/>
        <v>0</v>
      </c>
      <c r="AP23" s="183">
        <f t="shared" si="19"/>
        <v>0</v>
      </c>
    </row>
    <row r="24" spans="2:42">
      <c r="B24" s="181" t="s">
        <v>524</v>
      </c>
      <c r="C24" s="182" t="s">
        <v>523</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28">D24+E24</f>
        <v>0</v>
      </c>
      <c r="G24" s="183"/>
      <c r="H24" s="183">
        <f t="shared" ref="H24:H27" si="29">F24-G24</f>
        <v>0</v>
      </c>
      <c r="I24" s="183"/>
      <c r="J24" s="183">
        <f t="shared" ref="J24:J27" si="30">F24-I24</f>
        <v>0</v>
      </c>
      <c r="K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3">
        <f t="shared" ref="AC24:AC27" si="31">Z24+AA24+AB24</f>
        <v>0</v>
      </c>
      <c r="AD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3">
        <f t="shared" ref="AG24:AG27" si="32">AD24+AE24+AF24</f>
        <v>0</v>
      </c>
      <c r="AH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3">
        <f t="shared" ref="AK24:AK27" si="33">AH24+AI24+AJ24</f>
        <v>0</v>
      </c>
      <c r="AL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3">
        <f t="shared" ref="AO24:AO27" si="34">AL24+AM24+AN24</f>
        <v>0</v>
      </c>
      <c r="AP24" s="183">
        <f t="shared" ref="AP24:AP27" si="35">AC24+AG24+AK24+AO24</f>
        <v>0</v>
      </c>
    </row>
    <row r="25" spans="2:42">
      <c r="B25" s="181" t="s">
        <v>526</v>
      </c>
      <c r="C25" s="182" t="s">
        <v>525</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28"/>
        <v>0</v>
      </c>
      <c r="G25" s="183"/>
      <c r="H25" s="183">
        <f t="shared" si="29"/>
        <v>0</v>
      </c>
      <c r="I25" s="183"/>
      <c r="J25" s="183">
        <f t="shared" si="30"/>
        <v>0</v>
      </c>
      <c r="K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3">
        <f t="shared" si="31"/>
        <v>0</v>
      </c>
      <c r="AD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3">
        <f t="shared" si="32"/>
        <v>0</v>
      </c>
      <c r="AH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3">
        <f t="shared" si="33"/>
        <v>0</v>
      </c>
      <c r="AL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3">
        <f t="shared" si="34"/>
        <v>0</v>
      </c>
      <c r="AP25" s="183">
        <f t="shared" si="35"/>
        <v>0</v>
      </c>
    </row>
    <row r="26" spans="2:42">
      <c r="B26" s="181" t="s">
        <v>528</v>
      </c>
      <c r="C26" s="182" t="s">
        <v>527</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28"/>
        <v>0</v>
      </c>
      <c r="G26" s="183"/>
      <c r="H26" s="183">
        <f t="shared" si="29"/>
        <v>0</v>
      </c>
      <c r="I26" s="183"/>
      <c r="J26" s="183">
        <f t="shared" si="30"/>
        <v>0</v>
      </c>
      <c r="K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3">
        <f t="shared" si="31"/>
        <v>0</v>
      </c>
      <c r="AD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3">
        <f t="shared" si="32"/>
        <v>0</v>
      </c>
      <c r="AH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3">
        <f t="shared" si="33"/>
        <v>0</v>
      </c>
      <c r="AL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3">
        <f t="shared" si="34"/>
        <v>0</v>
      </c>
      <c r="AP26" s="183">
        <f t="shared" si="35"/>
        <v>0</v>
      </c>
    </row>
    <row r="27" spans="2:42">
      <c r="B27" s="181" t="s">
        <v>265</v>
      </c>
      <c r="C27" s="182" t="s">
        <v>147</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28"/>
        <v>0</v>
      </c>
      <c r="G27" s="183"/>
      <c r="H27" s="183">
        <f t="shared" si="29"/>
        <v>0</v>
      </c>
      <c r="I27" s="183"/>
      <c r="J27" s="183">
        <f t="shared" si="30"/>
        <v>0</v>
      </c>
      <c r="K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3">
        <f t="shared" si="31"/>
        <v>0</v>
      </c>
      <c r="AD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3">
        <f t="shared" si="32"/>
        <v>0</v>
      </c>
      <c r="AH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3">
        <f t="shared" si="33"/>
        <v>0</v>
      </c>
      <c r="AL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3">
        <f t="shared" si="34"/>
        <v>0</v>
      </c>
      <c r="AP27" s="183">
        <f t="shared" si="35"/>
        <v>0</v>
      </c>
    </row>
    <row r="28" spans="2:42">
      <c r="B28" s="181" t="s">
        <v>529</v>
      </c>
      <c r="C28" s="182" t="s">
        <v>530</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553778.0900000002</v>
      </c>
      <c r="F28" s="183">
        <f t="shared" si="12"/>
        <v>553778.0900000002</v>
      </c>
      <c r="G28" s="183"/>
      <c r="H28" s="183">
        <f t="shared" si="13"/>
        <v>553778.0900000002</v>
      </c>
      <c r="I28" s="183"/>
      <c r="J28" s="183">
        <f t="shared" si="14"/>
        <v>553778.0900000002</v>
      </c>
      <c r="K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484217.89000000019</v>
      </c>
      <c r="V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88874.799999999974</v>
      </c>
      <c r="AB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395343.09000000008</v>
      </c>
      <c r="AC28" s="183">
        <f t="shared" si="15"/>
        <v>484217.89000000007</v>
      </c>
      <c r="AD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3">
        <f t="shared" si="16"/>
        <v>0</v>
      </c>
      <c r="AH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3">
        <f t="shared" si="17"/>
        <v>0</v>
      </c>
      <c r="AL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3">
        <f t="shared" si="18"/>
        <v>0</v>
      </c>
      <c r="AP28" s="183">
        <f t="shared" si="19"/>
        <v>484217.89000000007</v>
      </c>
    </row>
    <row r="29" spans="2:42">
      <c r="B29" s="181" t="s">
        <v>532</v>
      </c>
      <c r="C29" s="182" t="s">
        <v>531</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248163.43999999997</v>
      </c>
      <c r="F29" s="183">
        <f t="shared" ref="F29:F30" si="36">D29+E29</f>
        <v>248163.43999999997</v>
      </c>
      <c r="G29" s="183"/>
      <c r="H29" s="183">
        <f t="shared" ref="H29:H30" si="37">F29-G29</f>
        <v>248163.43999999997</v>
      </c>
      <c r="I29" s="183"/>
      <c r="J29" s="183">
        <f t="shared" ref="J29:J30" si="38">F29-I29</f>
        <v>248163.43999999997</v>
      </c>
      <c r="K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213383.33999999997</v>
      </c>
      <c r="V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213383.33999999997</v>
      </c>
      <c r="AC29" s="183">
        <f t="shared" ref="AC29:AC30" si="39">Z29+AA29+AB29</f>
        <v>213383.33999999997</v>
      </c>
      <c r="AD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3">
        <f t="shared" ref="AG29:AG30" si="40">AD29+AE29+AF29</f>
        <v>0</v>
      </c>
      <c r="AH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3">
        <f t="shared" ref="AK29:AK30" si="41">AH29+AI29+AJ29</f>
        <v>0</v>
      </c>
      <c r="AL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3">
        <f t="shared" ref="AO29:AO30" si="42">AL29+AM29+AN29</f>
        <v>0</v>
      </c>
      <c r="AP29" s="183">
        <f t="shared" ref="AP29:AP30" si="43">AC29+AG29+AK29+AO29</f>
        <v>213383.33999999997</v>
      </c>
    </row>
    <row r="30" spans="2:42">
      <c r="B30" s="181" t="s">
        <v>266</v>
      </c>
      <c r="C30" s="182" t="s">
        <v>148</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6"/>
        <v>0</v>
      </c>
      <c r="G30" s="183"/>
      <c r="H30" s="183">
        <f t="shared" si="37"/>
        <v>0</v>
      </c>
      <c r="I30" s="183"/>
      <c r="J30" s="183">
        <f t="shared" si="38"/>
        <v>0</v>
      </c>
      <c r="K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3">
        <f t="shared" si="39"/>
        <v>0</v>
      </c>
      <c r="AD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3">
        <f t="shared" si="40"/>
        <v>0</v>
      </c>
      <c r="AH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3">
        <f t="shared" si="41"/>
        <v>0</v>
      </c>
      <c r="AL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3">
        <f t="shared" si="42"/>
        <v>0</v>
      </c>
      <c r="AP30" s="183">
        <f t="shared" si="43"/>
        <v>0</v>
      </c>
    </row>
    <row r="31" spans="2:42">
      <c r="B31" s="181" t="s">
        <v>534</v>
      </c>
      <c r="C31" s="182" t="s">
        <v>533</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2"/>
        <v>0</v>
      </c>
      <c r="G31" s="183"/>
      <c r="H31" s="183">
        <f t="shared" si="13"/>
        <v>0</v>
      </c>
      <c r="I31" s="183"/>
      <c r="J31" s="183">
        <f t="shared" si="14"/>
        <v>0</v>
      </c>
      <c r="K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3">
        <f t="shared" si="15"/>
        <v>0</v>
      </c>
      <c r="AD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3">
        <f t="shared" si="16"/>
        <v>0</v>
      </c>
      <c r="AH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3">
        <f t="shared" si="17"/>
        <v>0</v>
      </c>
      <c r="AL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3">
        <f t="shared" si="18"/>
        <v>0</v>
      </c>
      <c r="AP31" s="183">
        <f t="shared" si="19"/>
        <v>0</v>
      </c>
    </row>
    <row r="32" spans="2:42">
      <c r="B32" s="181" t="s">
        <v>267</v>
      </c>
      <c r="C32" s="182" t="s">
        <v>149</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2"/>
        <v>0</v>
      </c>
      <c r="G32" s="183"/>
      <c r="H32" s="183">
        <f t="shared" si="13"/>
        <v>0</v>
      </c>
      <c r="I32" s="183"/>
      <c r="J32" s="183">
        <f t="shared" si="14"/>
        <v>0</v>
      </c>
      <c r="K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3">
        <f t="shared" si="15"/>
        <v>0</v>
      </c>
      <c r="AD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3">
        <f t="shared" si="16"/>
        <v>0</v>
      </c>
      <c r="AH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3">
        <f t="shared" si="17"/>
        <v>0</v>
      </c>
      <c r="AL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3">
        <f t="shared" si="18"/>
        <v>0</v>
      </c>
      <c r="AP32" s="183">
        <f t="shared" si="19"/>
        <v>0</v>
      </c>
    </row>
    <row r="33" spans="2:42">
      <c r="B33" s="181" t="s">
        <v>535</v>
      </c>
      <c r="C33" s="182" t="s">
        <v>537</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4">D33+E33</f>
        <v>0</v>
      </c>
      <c r="G33" s="183"/>
      <c r="H33" s="183">
        <f t="shared" ref="H33:H34" si="45">F33-G33</f>
        <v>0</v>
      </c>
      <c r="I33" s="183"/>
      <c r="J33" s="183">
        <f t="shared" ref="J33:J34" si="46">F33-I33</f>
        <v>0</v>
      </c>
      <c r="K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3">
        <f t="shared" ref="AC33:AC34" si="47">Z33+AA33+AB33</f>
        <v>0</v>
      </c>
      <c r="AD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3">
        <f t="shared" ref="AG33:AG34" si="48">AD33+AE33+AF33</f>
        <v>0</v>
      </c>
      <c r="AH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3">
        <f t="shared" ref="AK33:AK34" si="49">AH33+AI33+AJ33</f>
        <v>0</v>
      </c>
      <c r="AL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3">
        <f t="shared" ref="AO33:AO34" si="50">AL33+AM33+AN33</f>
        <v>0</v>
      </c>
      <c r="AP33" s="183">
        <f t="shared" ref="AP33:AP34" si="51">AC33+AG33+AK33+AO33</f>
        <v>0</v>
      </c>
    </row>
    <row r="34" spans="2:42">
      <c r="B34" s="181" t="s">
        <v>536</v>
      </c>
      <c r="C34" s="182" t="s">
        <v>538</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4"/>
        <v>0</v>
      </c>
      <c r="G34" s="183"/>
      <c r="H34" s="183">
        <f t="shared" si="45"/>
        <v>0</v>
      </c>
      <c r="I34" s="183"/>
      <c r="J34" s="183">
        <f t="shared" si="46"/>
        <v>0</v>
      </c>
      <c r="K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3">
        <f t="shared" si="47"/>
        <v>0</v>
      </c>
      <c r="AD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3">
        <f t="shared" si="48"/>
        <v>0</v>
      </c>
      <c r="AH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3">
        <f t="shared" si="49"/>
        <v>0</v>
      </c>
      <c r="AL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3">
        <f t="shared" si="50"/>
        <v>0</v>
      </c>
      <c r="AP34" s="183">
        <f t="shared" si="51"/>
        <v>0</v>
      </c>
    </row>
    <row r="35" spans="2:42">
      <c r="B35" s="181" t="s">
        <v>540</v>
      </c>
      <c r="C35" s="182" t="s">
        <v>539</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2"/>
        <v>0</v>
      </c>
      <c r="G35" s="183"/>
      <c r="H35" s="183">
        <f t="shared" si="13"/>
        <v>0</v>
      </c>
      <c r="I35" s="183"/>
      <c r="J35" s="183">
        <f t="shared" si="14"/>
        <v>0</v>
      </c>
      <c r="K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3">
        <f t="shared" si="15"/>
        <v>0</v>
      </c>
      <c r="AD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3">
        <f t="shared" si="16"/>
        <v>0</v>
      </c>
      <c r="AH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3">
        <f t="shared" si="17"/>
        <v>0</v>
      </c>
      <c r="AL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3">
        <f t="shared" si="18"/>
        <v>0</v>
      </c>
      <c r="AP35" s="183">
        <f t="shared" si="19"/>
        <v>0</v>
      </c>
    </row>
    <row r="36" spans="2:42">
      <c r="B36" s="181" t="s">
        <v>283</v>
      </c>
      <c r="C36" s="182" t="s">
        <v>166</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2">D36+E36</f>
        <v>0</v>
      </c>
      <c r="G36" s="183"/>
      <c r="H36" s="183">
        <f t="shared" ref="H36:H44" si="53">F36-G36</f>
        <v>0</v>
      </c>
      <c r="I36" s="183"/>
      <c r="J36" s="183">
        <f t="shared" ref="J36:J44" si="54">F36-I36</f>
        <v>0</v>
      </c>
      <c r="K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3">
        <f t="shared" ref="AC36:AC44" si="55">Z36+AA36+AB36</f>
        <v>0</v>
      </c>
      <c r="AD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3">
        <f t="shared" ref="AG36:AG44" si="56">AD36+AE36+AF36</f>
        <v>0</v>
      </c>
      <c r="AH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3">
        <f t="shared" ref="AK36:AK44" si="57">AH36+AI36+AJ36</f>
        <v>0</v>
      </c>
      <c r="AL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3">
        <f t="shared" ref="AO36:AO44" si="58">AL36+AM36+AN36</f>
        <v>0</v>
      </c>
      <c r="AP36" s="183">
        <f t="shared" ref="AP36:AP44" si="59">AC36+AG36+AK36+AO36</f>
        <v>0</v>
      </c>
    </row>
    <row r="37" spans="2:42">
      <c r="B37" s="181" t="s">
        <v>541</v>
      </c>
      <c r="C37" s="182" t="s">
        <v>542</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0">D37+E37</f>
        <v>0</v>
      </c>
      <c r="G37" s="183"/>
      <c r="H37" s="183">
        <f t="shared" ref="H37" si="61">F37-G37</f>
        <v>0</v>
      </c>
      <c r="I37" s="183"/>
      <c r="J37" s="183">
        <f t="shared" ref="J37" si="62">F37-I37</f>
        <v>0</v>
      </c>
      <c r="K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3">
        <f t="shared" ref="AC37" si="63">Z37+AA37+AB37</f>
        <v>0</v>
      </c>
      <c r="AD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3">
        <f t="shared" ref="AG37" si="64">AD37+AE37+AF37</f>
        <v>0</v>
      </c>
      <c r="AH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3">
        <f t="shared" ref="AK37" si="65">AH37+AI37+AJ37</f>
        <v>0</v>
      </c>
      <c r="AL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3">
        <f t="shared" ref="AO37" si="66">AL37+AM37+AN37</f>
        <v>0</v>
      </c>
      <c r="AP37" s="183">
        <f t="shared" ref="AP37" si="67">AC37+AG37+AK37+AO37</f>
        <v>0</v>
      </c>
    </row>
    <row r="38" spans="2:42">
      <c r="B38" s="181" t="s">
        <v>543</v>
      </c>
      <c r="C38" s="182" t="s">
        <v>544</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2"/>
        <v>0</v>
      </c>
      <c r="G38" s="183"/>
      <c r="H38" s="183">
        <f t="shared" si="53"/>
        <v>0</v>
      </c>
      <c r="I38" s="183"/>
      <c r="J38" s="183">
        <f t="shared" si="54"/>
        <v>0</v>
      </c>
      <c r="K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3">
        <f t="shared" si="55"/>
        <v>0</v>
      </c>
      <c r="AD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3">
        <f t="shared" si="56"/>
        <v>0</v>
      </c>
      <c r="AH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3">
        <f t="shared" si="57"/>
        <v>0</v>
      </c>
      <c r="AL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3">
        <f t="shared" si="58"/>
        <v>0</v>
      </c>
      <c r="AP38" s="183">
        <f t="shared" si="59"/>
        <v>0</v>
      </c>
    </row>
    <row r="39" spans="2:42">
      <c r="B39" s="181" t="s">
        <v>545</v>
      </c>
      <c r="C39" s="182" t="s">
        <v>546</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68">D39+E39</f>
        <v>0</v>
      </c>
      <c r="G39" s="183"/>
      <c r="H39" s="183">
        <f t="shared" ref="H39:H43" si="69">F39-G39</f>
        <v>0</v>
      </c>
      <c r="I39" s="183"/>
      <c r="J39" s="183">
        <f t="shared" ref="J39:J43" si="70">F39-I39</f>
        <v>0</v>
      </c>
      <c r="K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3">
        <f t="shared" ref="AC39:AC43" si="71">Z39+AA39+AB39</f>
        <v>0</v>
      </c>
      <c r="AD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3">
        <f t="shared" ref="AG39:AG43" si="72">AD39+AE39+AF39</f>
        <v>0</v>
      </c>
      <c r="AH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3">
        <f t="shared" ref="AK39:AK43" si="73">AH39+AI39+AJ39</f>
        <v>0</v>
      </c>
      <c r="AL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3">
        <f t="shared" ref="AO39:AO43" si="74">AL39+AM39+AN39</f>
        <v>0</v>
      </c>
      <c r="AP39" s="183">
        <f t="shared" ref="AP39:AP43" si="75">AC39+AG39+AK39+AO39</f>
        <v>0</v>
      </c>
    </row>
    <row r="40" spans="2:42">
      <c r="B40" s="181" t="s">
        <v>284</v>
      </c>
      <c r="C40" s="182" t="s">
        <v>167</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6">D40+E40</f>
        <v>0</v>
      </c>
      <c r="G40" s="183"/>
      <c r="H40" s="183">
        <f t="shared" ref="H40" si="77">F40-G40</f>
        <v>0</v>
      </c>
      <c r="I40" s="183"/>
      <c r="J40" s="183">
        <f t="shared" ref="J40" si="78">F40-I40</f>
        <v>0</v>
      </c>
      <c r="K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3">
        <f t="shared" ref="AC40" si="79">Z40+AA40+AB40</f>
        <v>0</v>
      </c>
      <c r="AD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3">
        <f t="shared" ref="AG40" si="80">AD40+AE40+AF40</f>
        <v>0</v>
      </c>
      <c r="AH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3">
        <f t="shared" ref="AK40" si="81">AH40+AI40+AJ40</f>
        <v>0</v>
      </c>
      <c r="AL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3">
        <f t="shared" ref="AO40" si="82">AL40+AM40+AN40</f>
        <v>0</v>
      </c>
      <c r="AP40" s="183">
        <f t="shared" ref="AP40" si="83">AC40+AG40+AK40+AO40</f>
        <v>0</v>
      </c>
    </row>
    <row r="41" spans="2:42">
      <c r="B41" s="181" t="s">
        <v>547</v>
      </c>
      <c r="C41" s="182" t="s">
        <v>548</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68"/>
        <v>0</v>
      </c>
      <c r="G41" s="183"/>
      <c r="H41" s="183">
        <f t="shared" si="69"/>
        <v>0</v>
      </c>
      <c r="I41" s="183"/>
      <c r="J41" s="183">
        <f t="shared" si="70"/>
        <v>0</v>
      </c>
      <c r="K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3">
        <f t="shared" si="71"/>
        <v>0</v>
      </c>
      <c r="AD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3">
        <f t="shared" si="72"/>
        <v>0</v>
      </c>
      <c r="AH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3">
        <f t="shared" si="73"/>
        <v>0</v>
      </c>
      <c r="AL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3">
        <f t="shared" si="74"/>
        <v>0</v>
      </c>
      <c r="AP41" s="183">
        <f t="shared" si="75"/>
        <v>0</v>
      </c>
    </row>
    <row r="42" spans="2:42">
      <c r="B42" s="181" t="s">
        <v>549</v>
      </c>
      <c r="C42" s="182" t="s">
        <v>550</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4">D42+E42</f>
        <v>0</v>
      </c>
      <c r="G42" s="183"/>
      <c r="H42" s="183">
        <f t="shared" ref="H42" si="85">F42-G42</f>
        <v>0</v>
      </c>
      <c r="I42" s="183"/>
      <c r="J42" s="183">
        <f t="shared" ref="J42" si="86">F42-I42</f>
        <v>0</v>
      </c>
      <c r="K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3">
        <f t="shared" ref="AC42" si="87">Z42+AA42+AB42</f>
        <v>0</v>
      </c>
      <c r="AD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3">
        <f t="shared" ref="AG42" si="88">AD42+AE42+AF42</f>
        <v>0</v>
      </c>
      <c r="AH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3">
        <f t="shared" ref="AK42" si="89">AH42+AI42+AJ42</f>
        <v>0</v>
      </c>
      <c r="AL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3">
        <f t="shared" ref="AO42" si="90">AL42+AM42+AN42</f>
        <v>0</v>
      </c>
      <c r="AP42" s="183">
        <f t="shared" ref="AP42" si="91">AC42+AG42+AK42+AO42</f>
        <v>0</v>
      </c>
    </row>
    <row r="43" spans="2:42">
      <c r="B43" s="181" t="s">
        <v>551</v>
      </c>
      <c r="C43" s="182" t="s">
        <v>552</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68"/>
        <v>0</v>
      </c>
      <c r="G43" s="183"/>
      <c r="H43" s="183">
        <f t="shared" si="69"/>
        <v>0</v>
      </c>
      <c r="I43" s="183"/>
      <c r="J43" s="183">
        <f t="shared" si="70"/>
        <v>0</v>
      </c>
      <c r="K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3">
        <f t="shared" si="71"/>
        <v>0</v>
      </c>
      <c r="AD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3">
        <f t="shared" si="72"/>
        <v>0</v>
      </c>
      <c r="AH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3">
        <f t="shared" si="73"/>
        <v>0</v>
      </c>
      <c r="AL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3">
        <f t="shared" si="74"/>
        <v>0</v>
      </c>
      <c r="AP43" s="183">
        <f t="shared" si="75"/>
        <v>0</v>
      </c>
    </row>
    <row r="44" spans="2:42">
      <c r="B44" s="181" t="s">
        <v>553</v>
      </c>
      <c r="C44" s="182" t="s">
        <v>554</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2"/>
        <v>0</v>
      </c>
      <c r="G44" s="183"/>
      <c r="H44" s="183">
        <f t="shared" si="53"/>
        <v>0</v>
      </c>
      <c r="I44" s="183"/>
      <c r="J44" s="183">
        <f t="shared" si="54"/>
        <v>0</v>
      </c>
      <c r="K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3">
        <f t="shared" si="55"/>
        <v>0</v>
      </c>
      <c r="AD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3">
        <f t="shared" si="56"/>
        <v>0</v>
      </c>
      <c r="AH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3">
        <f t="shared" si="57"/>
        <v>0</v>
      </c>
      <c r="AL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3">
        <f t="shared" si="58"/>
        <v>0</v>
      </c>
      <c r="AP44" s="183">
        <f t="shared" si="59"/>
        <v>0</v>
      </c>
    </row>
    <row r="45" spans="2:42">
      <c r="B45" s="181" t="s">
        <v>259</v>
      </c>
      <c r="C45" s="182" t="s">
        <v>150</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2">D45+E45</f>
        <v>0</v>
      </c>
      <c r="G45" s="183"/>
      <c r="H45" s="183">
        <f t="shared" ref="H45" si="93">F45-G45</f>
        <v>0</v>
      </c>
      <c r="I45" s="183"/>
      <c r="J45" s="183">
        <f t="shared" ref="J45" si="94">F45-I45</f>
        <v>0</v>
      </c>
      <c r="K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3">
        <f t="shared" ref="AC45" si="95">Z45+AA45+AB45</f>
        <v>0</v>
      </c>
      <c r="AD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3">
        <f t="shared" ref="AG45" si="96">AD45+AE45+AF45</f>
        <v>0</v>
      </c>
      <c r="AH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3">
        <f t="shared" ref="AK45" si="97">AH45+AI45+AJ45</f>
        <v>0</v>
      </c>
      <c r="AL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3">
        <f t="shared" ref="AO45" si="98">AL45+AM45+AN45</f>
        <v>0</v>
      </c>
      <c r="AP45" s="183">
        <f t="shared" ref="AP45" si="99">AC45+AG45+AK45+AO45</f>
        <v>0</v>
      </c>
    </row>
    <row r="46" spans="2:42">
      <c r="B46" s="181" t="s">
        <v>555</v>
      </c>
      <c r="C46" s="182" t="s">
        <v>556</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2"/>
        <v>0</v>
      </c>
      <c r="G46" s="183"/>
      <c r="H46" s="183">
        <f t="shared" si="13"/>
        <v>0</v>
      </c>
      <c r="I46" s="183"/>
      <c r="J46" s="183">
        <f t="shared" si="14"/>
        <v>0</v>
      </c>
      <c r="K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3">
        <f t="shared" si="15"/>
        <v>0</v>
      </c>
      <c r="AD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3">
        <f t="shared" si="16"/>
        <v>0</v>
      </c>
      <c r="AH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3">
        <f t="shared" si="17"/>
        <v>0</v>
      </c>
      <c r="AL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3">
        <f t="shared" si="18"/>
        <v>0</v>
      </c>
      <c r="AP46" s="183">
        <f t="shared" si="19"/>
        <v>0</v>
      </c>
    </row>
    <row r="47" spans="2:42">
      <c r="B47" s="190" t="s">
        <v>268</v>
      </c>
      <c r="C47" s="191" t="s">
        <v>151</v>
      </c>
      <c r="D47" s="192">
        <f>SUM(D48:D82)</f>
        <v>0</v>
      </c>
      <c r="E47" s="192">
        <f>SUM(E48:E82)</f>
        <v>0</v>
      </c>
      <c r="F47" s="192">
        <f t="shared" si="0"/>
        <v>0</v>
      </c>
      <c r="G47" s="192">
        <f>SUM(G48:G82)</f>
        <v>0</v>
      </c>
      <c r="H47" s="192">
        <f t="shared" si="3"/>
        <v>0</v>
      </c>
      <c r="I47" s="192">
        <f t="shared" ref="I47:AB47" si="100">SUM(I48:I82)</f>
        <v>0</v>
      </c>
      <c r="J47" s="192">
        <f t="shared" si="100"/>
        <v>0</v>
      </c>
      <c r="K47" s="192">
        <f t="shared" si="100"/>
        <v>0</v>
      </c>
      <c r="L47" s="192">
        <f t="shared" si="100"/>
        <v>0</v>
      </c>
      <c r="M47" s="192">
        <f t="shared" si="100"/>
        <v>0</v>
      </c>
      <c r="N47" s="192">
        <f t="shared" si="100"/>
        <v>0</v>
      </c>
      <c r="O47" s="192">
        <f t="shared" si="100"/>
        <v>0</v>
      </c>
      <c r="P47" s="192">
        <f t="shared" si="100"/>
        <v>0</v>
      </c>
      <c r="Q47" s="192">
        <f t="shared" si="100"/>
        <v>0</v>
      </c>
      <c r="R47" s="192">
        <f t="shared" si="100"/>
        <v>0</v>
      </c>
      <c r="S47" s="192">
        <f t="shared" si="100"/>
        <v>0</v>
      </c>
      <c r="T47" s="192">
        <f t="shared" ref="T47" si="101">SUM(T48:T82)</f>
        <v>0</v>
      </c>
      <c r="U47" s="192">
        <f t="shared" si="100"/>
        <v>0</v>
      </c>
      <c r="V47" s="192">
        <f t="shared" si="100"/>
        <v>0</v>
      </c>
      <c r="W47" s="192">
        <f t="shared" si="100"/>
        <v>0</v>
      </c>
      <c r="X47" s="192">
        <f t="shared" si="100"/>
        <v>0</v>
      </c>
      <c r="Y47" s="192">
        <f t="shared" si="100"/>
        <v>0</v>
      </c>
      <c r="Z47" s="192">
        <f t="shared" si="100"/>
        <v>0</v>
      </c>
      <c r="AA47" s="192">
        <f t="shared" si="100"/>
        <v>0</v>
      </c>
      <c r="AB47" s="192">
        <f t="shared" si="100"/>
        <v>0</v>
      </c>
      <c r="AC47" s="192">
        <f t="shared" si="15"/>
        <v>0</v>
      </c>
      <c r="AD47" s="192">
        <f>SUM(AD48:AD82)</f>
        <v>0</v>
      </c>
      <c r="AE47" s="192">
        <f>SUM(AE48:AE82)</f>
        <v>0</v>
      </c>
      <c r="AF47" s="192">
        <f>SUM(AF48:AF82)</f>
        <v>0</v>
      </c>
      <c r="AG47" s="192">
        <f t="shared" si="8"/>
        <v>0</v>
      </c>
      <c r="AH47" s="192">
        <f>SUM(AH48:AH82)</f>
        <v>0</v>
      </c>
      <c r="AI47" s="192">
        <f>SUM(AI48:AI82)</f>
        <v>0</v>
      </c>
      <c r="AJ47" s="192">
        <f>SUM(AJ48:AJ82)</f>
        <v>0</v>
      </c>
      <c r="AK47" s="192">
        <f t="shared" si="9"/>
        <v>0</v>
      </c>
      <c r="AL47" s="192">
        <f>SUM(AL48:AL82)</f>
        <v>0</v>
      </c>
      <c r="AM47" s="192">
        <f>SUM(AM48:AM82)</f>
        <v>0</v>
      </c>
      <c r="AN47" s="192">
        <f>SUM(AN48:AN82)</f>
        <v>0</v>
      </c>
      <c r="AO47" s="192">
        <f t="shared" si="10"/>
        <v>0</v>
      </c>
      <c r="AP47" s="192">
        <f t="shared" si="11"/>
        <v>0</v>
      </c>
    </row>
    <row r="48" spans="2:42">
      <c r="B48" s="181" t="s">
        <v>557</v>
      </c>
      <c r="C48" s="182" t="s">
        <v>558</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2">D48+E48</f>
        <v>0</v>
      </c>
      <c r="G48" s="183"/>
      <c r="H48" s="183">
        <f t="shared" ref="H48" si="103">F48-G48</f>
        <v>0</v>
      </c>
      <c r="I48" s="183"/>
      <c r="J48" s="183">
        <f t="shared" ref="J48" si="104">F48-I48</f>
        <v>0</v>
      </c>
      <c r="K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3">
        <f t="shared" ref="AC48" si="105">Z48+AA48+AB48</f>
        <v>0</v>
      </c>
      <c r="AD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3">
        <f t="shared" ref="AG48" si="106">AD48+AE48+AF48</f>
        <v>0</v>
      </c>
      <c r="AH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3">
        <f t="shared" ref="AK48" si="107">AH48+AI48+AJ48</f>
        <v>0</v>
      </c>
      <c r="AL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3">
        <f t="shared" ref="AO48" si="108">AL48+AM48+AN48</f>
        <v>0</v>
      </c>
      <c r="AP48" s="183">
        <f t="shared" ref="AP48" si="109">AC48+AG48+AK48+AO48</f>
        <v>0</v>
      </c>
    </row>
    <row r="49" spans="2:42">
      <c r="B49" s="181" t="s">
        <v>269</v>
      </c>
      <c r="C49" s="182" t="s">
        <v>152</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3"/>
        <v>0</v>
      </c>
      <c r="I49" s="183"/>
      <c r="J49" s="183">
        <f t="shared" si="4"/>
        <v>0</v>
      </c>
      <c r="K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3">
        <f t="shared" si="7"/>
        <v>0</v>
      </c>
      <c r="AD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3">
        <f t="shared" si="8"/>
        <v>0</v>
      </c>
      <c r="AH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3">
        <f t="shared" si="9"/>
        <v>0</v>
      </c>
      <c r="AL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3">
        <f t="shared" si="10"/>
        <v>0</v>
      </c>
      <c r="AP49" s="183">
        <f t="shared" si="11"/>
        <v>0</v>
      </c>
    </row>
    <row r="50" spans="2:42">
      <c r="B50" s="181" t="s">
        <v>559</v>
      </c>
      <c r="C50" s="182" t="s">
        <v>560</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3"/>
        <v>0</v>
      </c>
      <c r="I50" s="183"/>
      <c r="J50" s="183">
        <f t="shared" si="4"/>
        <v>0</v>
      </c>
      <c r="K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3">
        <f t="shared" si="7"/>
        <v>0</v>
      </c>
      <c r="AD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3">
        <f t="shared" si="8"/>
        <v>0</v>
      </c>
      <c r="AH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3">
        <f t="shared" si="9"/>
        <v>0</v>
      </c>
      <c r="AL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3">
        <f t="shared" si="10"/>
        <v>0</v>
      </c>
      <c r="AP50" s="183">
        <f t="shared" si="11"/>
        <v>0</v>
      </c>
    </row>
    <row r="51" spans="2:42">
      <c r="B51" s="181" t="s">
        <v>561</v>
      </c>
      <c r="C51" s="182" t="s">
        <v>562</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0">D51+E51</f>
        <v>0</v>
      </c>
      <c r="G51" s="183"/>
      <c r="H51" s="183">
        <f t="shared" ref="H51:H69" si="111">F51-G51</f>
        <v>0</v>
      </c>
      <c r="I51" s="183"/>
      <c r="J51" s="183">
        <f t="shared" ref="J51:J69" si="112">F51-I51</f>
        <v>0</v>
      </c>
      <c r="K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3">
        <f t="shared" ref="AC51:AC69" si="113">Z51+AA51+AB51</f>
        <v>0</v>
      </c>
      <c r="AD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3">
        <f t="shared" ref="AG51:AG69" si="114">AD51+AE51+AF51</f>
        <v>0</v>
      </c>
      <c r="AH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3">
        <f t="shared" ref="AK51:AK69" si="115">AH51+AI51+AJ51</f>
        <v>0</v>
      </c>
      <c r="AL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3">
        <f t="shared" ref="AO51:AO69" si="116">AL51+AM51+AN51</f>
        <v>0</v>
      </c>
      <c r="AP51" s="183">
        <f t="shared" ref="AP51:AP69" si="117">AC51+AG51+AK51+AO51</f>
        <v>0</v>
      </c>
    </row>
    <row r="52" spans="2:42">
      <c r="B52" s="181" t="s">
        <v>270</v>
      </c>
      <c r="C52" s="182" t="s">
        <v>153</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0"/>
        <v>0</v>
      </c>
      <c r="G52" s="183"/>
      <c r="H52" s="183">
        <f t="shared" si="111"/>
        <v>0</v>
      </c>
      <c r="I52" s="183"/>
      <c r="J52" s="183">
        <f t="shared" si="112"/>
        <v>0</v>
      </c>
      <c r="K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3">
        <f t="shared" si="113"/>
        <v>0</v>
      </c>
      <c r="AD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3">
        <f t="shared" si="114"/>
        <v>0</v>
      </c>
      <c r="AH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3">
        <f t="shared" si="115"/>
        <v>0</v>
      </c>
      <c r="AL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3">
        <f t="shared" si="116"/>
        <v>0</v>
      </c>
      <c r="AP52" s="183">
        <f t="shared" si="117"/>
        <v>0</v>
      </c>
    </row>
    <row r="53" spans="2:42">
      <c r="B53" s="181" t="s">
        <v>563</v>
      </c>
      <c r="C53" s="182" t="s">
        <v>564</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18">D53+E53</f>
        <v>0</v>
      </c>
      <c r="G53" s="183"/>
      <c r="H53" s="183">
        <f t="shared" ref="H53" si="119">F53-G53</f>
        <v>0</v>
      </c>
      <c r="I53" s="183"/>
      <c r="J53" s="183">
        <f t="shared" ref="J53" si="120">F53-I53</f>
        <v>0</v>
      </c>
      <c r="K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3">
        <f t="shared" ref="AC53" si="121">Z53+AA53+AB53</f>
        <v>0</v>
      </c>
      <c r="AD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3">
        <f t="shared" ref="AG53" si="122">AD53+AE53+AF53</f>
        <v>0</v>
      </c>
      <c r="AH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3">
        <f t="shared" ref="AK53" si="123">AH53+AI53+AJ53</f>
        <v>0</v>
      </c>
      <c r="AL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3">
        <f t="shared" ref="AO53" si="124">AL53+AM53+AN53</f>
        <v>0</v>
      </c>
      <c r="AP53" s="183">
        <f t="shared" ref="AP53" si="125">AC53+AG53+AK53+AO53</f>
        <v>0</v>
      </c>
    </row>
    <row r="54" spans="2:42">
      <c r="B54" s="181" t="s">
        <v>565</v>
      </c>
      <c r="C54" s="182" t="s">
        <v>531</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0"/>
        <v>0</v>
      </c>
      <c r="G54" s="183"/>
      <c r="H54" s="183">
        <f t="shared" si="111"/>
        <v>0</v>
      </c>
      <c r="I54" s="183"/>
      <c r="J54" s="183">
        <f t="shared" si="112"/>
        <v>0</v>
      </c>
      <c r="K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3">
        <f t="shared" si="113"/>
        <v>0</v>
      </c>
      <c r="AD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3">
        <f t="shared" si="114"/>
        <v>0</v>
      </c>
      <c r="AH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3">
        <f t="shared" si="115"/>
        <v>0</v>
      </c>
      <c r="AL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3">
        <f t="shared" si="116"/>
        <v>0</v>
      </c>
      <c r="AP54" s="183">
        <f t="shared" si="117"/>
        <v>0</v>
      </c>
    </row>
    <row r="55" spans="2:42">
      <c r="B55" s="181" t="s">
        <v>271</v>
      </c>
      <c r="C55" s="182" t="s">
        <v>154</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6">D55+E55</f>
        <v>0</v>
      </c>
      <c r="G55" s="183"/>
      <c r="H55" s="183">
        <f t="shared" ref="H55" si="127">F55-G55</f>
        <v>0</v>
      </c>
      <c r="I55" s="183"/>
      <c r="J55" s="183">
        <f t="shared" ref="J55" si="128">F55-I55</f>
        <v>0</v>
      </c>
      <c r="K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3">
        <f t="shared" ref="AC55" si="129">Z55+AA55+AB55</f>
        <v>0</v>
      </c>
      <c r="AD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3">
        <f t="shared" ref="AG55" si="130">AD55+AE55+AF55</f>
        <v>0</v>
      </c>
      <c r="AH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3">
        <f t="shared" ref="AK55" si="131">AH55+AI55+AJ55</f>
        <v>0</v>
      </c>
      <c r="AL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3">
        <f t="shared" ref="AO55" si="132">AL55+AM55+AN55</f>
        <v>0</v>
      </c>
      <c r="AP55" s="183">
        <f t="shared" ref="AP55" si="133">AC55+AG55+AK55+AO55</f>
        <v>0</v>
      </c>
    </row>
    <row r="56" spans="2:42">
      <c r="B56" s="181" t="s">
        <v>566</v>
      </c>
      <c r="C56" s="182" t="s">
        <v>567</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0"/>
        <v>0</v>
      </c>
      <c r="G56" s="183"/>
      <c r="H56" s="183">
        <f t="shared" si="111"/>
        <v>0</v>
      </c>
      <c r="I56" s="183"/>
      <c r="J56" s="183">
        <f t="shared" si="112"/>
        <v>0</v>
      </c>
      <c r="K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3">
        <f t="shared" si="113"/>
        <v>0</v>
      </c>
      <c r="AD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3">
        <f t="shared" si="114"/>
        <v>0</v>
      </c>
      <c r="AH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3">
        <f t="shared" si="115"/>
        <v>0</v>
      </c>
      <c r="AL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3">
        <f t="shared" si="116"/>
        <v>0</v>
      </c>
      <c r="AP56" s="183">
        <f t="shared" si="117"/>
        <v>0</v>
      </c>
    </row>
    <row r="57" spans="2:42">
      <c r="B57" s="181" t="s">
        <v>568</v>
      </c>
      <c r="C57" s="182" t="s">
        <v>538</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4">D57+E57</f>
        <v>0</v>
      </c>
      <c r="G57" s="183"/>
      <c r="H57" s="183">
        <f t="shared" ref="H57" si="135">F57-G57</f>
        <v>0</v>
      </c>
      <c r="I57" s="183"/>
      <c r="J57" s="183">
        <f t="shared" ref="J57" si="136">F57-I57</f>
        <v>0</v>
      </c>
      <c r="K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3">
        <f t="shared" ref="AC57" si="137">Z57+AA57+AB57</f>
        <v>0</v>
      </c>
      <c r="AD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3">
        <f t="shared" ref="AG57" si="138">AD57+AE57+AF57</f>
        <v>0</v>
      </c>
      <c r="AH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3">
        <f t="shared" ref="AK57" si="139">AH57+AI57+AJ57</f>
        <v>0</v>
      </c>
      <c r="AL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3">
        <f t="shared" ref="AO57" si="140">AL57+AM57+AN57</f>
        <v>0</v>
      </c>
      <c r="AP57" s="183">
        <f t="shared" ref="AP57" si="141">AC57+AG57+AK57+AO57</f>
        <v>0</v>
      </c>
    </row>
    <row r="58" spans="2:42">
      <c r="B58" s="181" t="s">
        <v>569</v>
      </c>
      <c r="C58" s="182" t="s">
        <v>539</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0"/>
        <v>0</v>
      </c>
      <c r="G58" s="183"/>
      <c r="H58" s="183">
        <f t="shared" si="111"/>
        <v>0</v>
      </c>
      <c r="I58" s="183"/>
      <c r="J58" s="183">
        <f t="shared" si="112"/>
        <v>0</v>
      </c>
      <c r="K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3">
        <f t="shared" si="113"/>
        <v>0</v>
      </c>
      <c r="AD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3">
        <f t="shared" si="114"/>
        <v>0</v>
      </c>
      <c r="AH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3">
        <f t="shared" si="115"/>
        <v>0</v>
      </c>
      <c r="AL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3">
        <f t="shared" si="116"/>
        <v>0</v>
      </c>
      <c r="AP58" s="183">
        <f t="shared" si="117"/>
        <v>0</v>
      </c>
    </row>
    <row r="59" spans="2:42">
      <c r="B59" s="181" t="s">
        <v>570</v>
      </c>
      <c r="C59" s="182" t="s">
        <v>571</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2">D59+E59</f>
        <v>0</v>
      </c>
      <c r="G59" s="183"/>
      <c r="H59" s="183">
        <f t="shared" ref="H59" si="143">F59-G59</f>
        <v>0</v>
      </c>
      <c r="I59" s="183"/>
      <c r="J59" s="183">
        <f t="shared" ref="J59" si="144">F59-I59</f>
        <v>0</v>
      </c>
      <c r="K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3">
        <f t="shared" ref="AC59" si="145">Z59+AA59+AB59</f>
        <v>0</v>
      </c>
      <c r="AD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3">
        <f t="shared" ref="AG59" si="146">AD59+AE59+AF59</f>
        <v>0</v>
      </c>
      <c r="AH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3">
        <f t="shared" ref="AK59" si="147">AH59+AI59+AJ59</f>
        <v>0</v>
      </c>
      <c r="AL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3">
        <f t="shared" ref="AO59" si="148">AL59+AM59+AN59</f>
        <v>0</v>
      </c>
      <c r="AP59" s="183">
        <f t="shared" ref="AP59" si="149">AC59+AG59+AK59+AO59</f>
        <v>0</v>
      </c>
    </row>
    <row r="60" spans="2:42">
      <c r="B60" s="181" t="s">
        <v>572</v>
      </c>
      <c r="C60" s="182" t="s">
        <v>573</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0"/>
        <v>0</v>
      </c>
      <c r="G60" s="183"/>
      <c r="H60" s="183">
        <f t="shared" si="111"/>
        <v>0</v>
      </c>
      <c r="I60" s="183"/>
      <c r="J60" s="183">
        <f t="shared" si="112"/>
        <v>0</v>
      </c>
      <c r="K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3">
        <f t="shared" si="113"/>
        <v>0</v>
      </c>
      <c r="AD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3">
        <f t="shared" si="114"/>
        <v>0</v>
      </c>
      <c r="AH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3">
        <f t="shared" si="115"/>
        <v>0</v>
      </c>
      <c r="AL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3">
        <f t="shared" si="116"/>
        <v>0</v>
      </c>
      <c r="AP60" s="183">
        <f t="shared" si="117"/>
        <v>0</v>
      </c>
    </row>
    <row r="61" spans="2:42">
      <c r="B61" s="181" t="s">
        <v>574</v>
      </c>
      <c r="C61" s="182" t="s">
        <v>546</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0">D61+E61</f>
        <v>0</v>
      </c>
      <c r="G61" s="183"/>
      <c r="H61" s="183">
        <f t="shared" ref="H61" si="151">F61-G61</f>
        <v>0</v>
      </c>
      <c r="I61" s="183"/>
      <c r="J61" s="183">
        <f t="shared" ref="J61" si="152">F61-I61</f>
        <v>0</v>
      </c>
      <c r="K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3">
        <f t="shared" ref="AC61" si="153">Z61+AA61+AB61</f>
        <v>0</v>
      </c>
      <c r="AD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3">
        <f t="shared" ref="AG61" si="154">AD61+AE61+AF61</f>
        <v>0</v>
      </c>
      <c r="AH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3">
        <f t="shared" ref="AK61" si="155">AH61+AI61+AJ61</f>
        <v>0</v>
      </c>
      <c r="AL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3">
        <f t="shared" ref="AO61" si="156">AL61+AM61+AN61</f>
        <v>0</v>
      </c>
      <c r="AP61" s="183">
        <f t="shared" ref="AP61" si="157">AC61+AG61+AK61+AO61</f>
        <v>0</v>
      </c>
    </row>
    <row r="62" spans="2:42">
      <c r="B62" s="181" t="s">
        <v>575</v>
      </c>
      <c r="C62" s="182" t="s">
        <v>576</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0"/>
        <v>0</v>
      </c>
      <c r="G62" s="183"/>
      <c r="H62" s="183">
        <f t="shared" si="111"/>
        <v>0</v>
      </c>
      <c r="I62" s="183"/>
      <c r="J62" s="183">
        <f t="shared" si="112"/>
        <v>0</v>
      </c>
      <c r="K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3">
        <f t="shared" si="113"/>
        <v>0</v>
      </c>
      <c r="AD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3">
        <f t="shared" si="114"/>
        <v>0</v>
      </c>
      <c r="AH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3">
        <f t="shared" si="115"/>
        <v>0</v>
      </c>
      <c r="AL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3">
        <f t="shared" si="116"/>
        <v>0</v>
      </c>
      <c r="AP62" s="183">
        <f t="shared" si="117"/>
        <v>0</v>
      </c>
    </row>
    <row r="63" spans="2:42">
      <c r="B63" s="181" t="s">
        <v>272</v>
      </c>
      <c r="C63" s="182" t="s">
        <v>155</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0"/>
        <v>0</v>
      </c>
      <c r="G63" s="183"/>
      <c r="H63" s="183">
        <f t="shared" si="111"/>
        <v>0</v>
      </c>
      <c r="I63" s="183"/>
      <c r="J63" s="183">
        <f t="shared" si="112"/>
        <v>0</v>
      </c>
      <c r="K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3">
        <f t="shared" si="113"/>
        <v>0</v>
      </c>
      <c r="AD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3">
        <f t="shared" si="114"/>
        <v>0</v>
      </c>
      <c r="AH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3">
        <f t="shared" si="115"/>
        <v>0</v>
      </c>
      <c r="AL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3">
        <f t="shared" si="116"/>
        <v>0</v>
      </c>
      <c r="AP63" s="183">
        <f t="shared" si="117"/>
        <v>0</v>
      </c>
    </row>
    <row r="64" spans="2:42">
      <c r="B64" s="181" t="s">
        <v>577</v>
      </c>
      <c r="C64" s="182" t="s">
        <v>578</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58">D64+E64</f>
        <v>0</v>
      </c>
      <c r="G64" s="183"/>
      <c r="H64" s="183">
        <f t="shared" ref="H64" si="159">F64-G64</f>
        <v>0</v>
      </c>
      <c r="I64" s="183"/>
      <c r="J64" s="183">
        <f t="shared" ref="J64" si="160">F64-I64</f>
        <v>0</v>
      </c>
      <c r="K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3">
        <f t="shared" ref="AC64" si="161">Z64+AA64+AB64</f>
        <v>0</v>
      </c>
      <c r="AD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3">
        <f t="shared" ref="AG64" si="162">AD64+AE64+AF64</f>
        <v>0</v>
      </c>
      <c r="AH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3">
        <f t="shared" ref="AK64" si="163">AH64+AI64+AJ64</f>
        <v>0</v>
      </c>
      <c r="AL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3">
        <f t="shared" ref="AO64" si="164">AL64+AM64+AN64</f>
        <v>0</v>
      </c>
      <c r="AP64" s="183">
        <f t="shared" ref="AP64" si="165">AC64+AG64+AK64+AO64</f>
        <v>0</v>
      </c>
    </row>
    <row r="65" spans="2:42">
      <c r="B65" s="181" t="s">
        <v>579</v>
      </c>
      <c r="C65" s="182" t="s">
        <v>580</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0"/>
        <v>0</v>
      </c>
      <c r="G65" s="183"/>
      <c r="H65" s="183">
        <f t="shared" si="111"/>
        <v>0</v>
      </c>
      <c r="I65" s="183"/>
      <c r="J65" s="183">
        <f t="shared" si="112"/>
        <v>0</v>
      </c>
      <c r="K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3">
        <f t="shared" si="113"/>
        <v>0</v>
      </c>
      <c r="AD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3">
        <f t="shared" si="114"/>
        <v>0</v>
      </c>
      <c r="AH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3">
        <f t="shared" si="115"/>
        <v>0</v>
      </c>
      <c r="AL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3">
        <f t="shared" si="116"/>
        <v>0</v>
      </c>
      <c r="AP65" s="183">
        <f t="shared" si="117"/>
        <v>0</v>
      </c>
    </row>
    <row r="66" spans="2:42">
      <c r="B66" s="181" t="s">
        <v>581</v>
      </c>
      <c r="C66" s="182" t="s">
        <v>582</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6">D66+E66</f>
        <v>0</v>
      </c>
      <c r="G66" s="183"/>
      <c r="H66" s="183">
        <f t="shared" ref="H66" si="167">F66-G66</f>
        <v>0</v>
      </c>
      <c r="I66" s="183"/>
      <c r="J66" s="183">
        <f t="shared" ref="J66" si="168">F66-I66</f>
        <v>0</v>
      </c>
      <c r="K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3">
        <f t="shared" ref="AC66" si="169">Z66+AA66+AB66</f>
        <v>0</v>
      </c>
      <c r="AD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3">
        <f t="shared" ref="AG66" si="170">AD66+AE66+AF66</f>
        <v>0</v>
      </c>
      <c r="AH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3">
        <f t="shared" ref="AK66" si="171">AH66+AI66+AJ66</f>
        <v>0</v>
      </c>
      <c r="AL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3">
        <f t="shared" ref="AO66" si="172">AL66+AM66+AN66</f>
        <v>0</v>
      </c>
      <c r="AP66" s="183">
        <f t="shared" ref="AP66" si="173">AC66+AG66+AK66+AO66</f>
        <v>0</v>
      </c>
    </row>
    <row r="67" spans="2:42">
      <c r="B67" s="181" t="s">
        <v>583</v>
      </c>
      <c r="C67" s="182" t="s">
        <v>584</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0"/>
        <v>0</v>
      </c>
      <c r="G67" s="183"/>
      <c r="H67" s="183">
        <f t="shared" si="111"/>
        <v>0</v>
      </c>
      <c r="I67" s="183"/>
      <c r="J67" s="183">
        <f t="shared" si="112"/>
        <v>0</v>
      </c>
      <c r="K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3">
        <f t="shared" si="113"/>
        <v>0</v>
      </c>
      <c r="AD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3">
        <f t="shared" si="114"/>
        <v>0</v>
      </c>
      <c r="AH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3">
        <f t="shared" si="115"/>
        <v>0</v>
      </c>
      <c r="AL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3">
        <f t="shared" si="116"/>
        <v>0</v>
      </c>
      <c r="AP67" s="183">
        <f t="shared" si="117"/>
        <v>0</v>
      </c>
    </row>
    <row r="68" spans="2:42">
      <c r="B68" s="181" t="s">
        <v>585</v>
      </c>
      <c r="C68" s="182" t="s">
        <v>586</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4">D68+E68</f>
        <v>0</v>
      </c>
      <c r="G68" s="183"/>
      <c r="H68" s="183">
        <f t="shared" ref="H68" si="175">F68-G68</f>
        <v>0</v>
      </c>
      <c r="I68" s="183"/>
      <c r="J68" s="183">
        <f t="shared" ref="J68" si="176">F68-I68</f>
        <v>0</v>
      </c>
      <c r="K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3">
        <f t="shared" ref="AC68" si="177">Z68+AA68+AB68</f>
        <v>0</v>
      </c>
      <c r="AD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3">
        <f t="shared" ref="AG68" si="178">AD68+AE68+AF68</f>
        <v>0</v>
      </c>
      <c r="AH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3">
        <f t="shared" ref="AK68" si="179">AH68+AI68+AJ68</f>
        <v>0</v>
      </c>
      <c r="AL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3">
        <f t="shared" ref="AO68" si="180">AL68+AM68+AN68</f>
        <v>0</v>
      </c>
      <c r="AP68" s="183">
        <f t="shared" ref="AP68" si="181">AC68+AG68+AK68+AO68</f>
        <v>0</v>
      </c>
    </row>
    <row r="69" spans="2:42">
      <c r="B69" s="181" t="s">
        <v>587</v>
      </c>
      <c r="C69" s="182" t="s">
        <v>588</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0"/>
        <v>0</v>
      </c>
      <c r="G69" s="183"/>
      <c r="H69" s="183">
        <f t="shared" si="111"/>
        <v>0</v>
      </c>
      <c r="I69" s="183"/>
      <c r="J69" s="183">
        <f t="shared" si="112"/>
        <v>0</v>
      </c>
      <c r="K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3">
        <f t="shared" si="113"/>
        <v>0</v>
      </c>
      <c r="AD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3">
        <f t="shared" si="114"/>
        <v>0</v>
      </c>
      <c r="AH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3">
        <f t="shared" si="115"/>
        <v>0</v>
      </c>
      <c r="AL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3">
        <f t="shared" si="116"/>
        <v>0</v>
      </c>
      <c r="AP69" s="183">
        <f t="shared" si="117"/>
        <v>0</v>
      </c>
    </row>
    <row r="70" spans="2:42">
      <c r="B70" s="181" t="s">
        <v>589</v>
      </c>
      <c r="C70" s="182" t="s">
        <v>590</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2">D70+E70</f>
        <v>0</v>
      </c>
      <c r="G70" s="183"/>
      <c r="H70" s="183">
        <f t="shared" ref="H70" si="183">F70-G70</f>
        <v>0</v>
      </c>
      <c r="I70" s="183"/>
      <c r="J70" s="183">
        <f t="shared" ref="J70" si="184">F70-I70</f>
        <v>0</v>
      </c>
      <c r="K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3">
        <f t="shared" ref="AC70" si="185">Z70+AA70+AB70</f>
        <v>0</v>
      </c>
      <c r="AD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3">
        <f t="shared" ref="AG70" si="186">AD70+AE70+AF70</f>
        <v>0</v>
      </c>
      <c r="AH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3">
        <f t="shared" ref="AK70" si="187">AH70+AI70+AJ70</f>
        <v>0</v>
      </c>
      <c r="AL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3">
        <f t="shared" ref="AO70" si="188">AL70+AM70+AN70</f>
        <v>0</v>
      </c>
      <c r="AP70" s="183">
        <f t="shared" ref="AP70" si="189">AC70+AG70+AK70+AO70</f>
        <v>0</v>
      </c>
    </row>
    <row r="71" spans="2:42">
      <c r="B71" s="181" t="s">
        <v>591</v>
      </c>
      <c r="C71" s="182" t="s">
        <v>592</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0">D71+E71</f>
        <v>0</v>
      </c>
      <c r="G71" s="183"/>
      <c r="H71" s="183">
        <f t="shared" ref="H71:H82" si="191">F71-G71</f>
        <v>0</v>
      </c>
      <c r="I71" s="183"/>
      <c r="J71" s="183">
        <f t="shared" ref="J71:J82" si="192">F71-I71</f>
        <v>0</v>
      </c>
      <c r="K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3">
        <f t="shared" ref="AC71:AC82" si="193">Z71+AA71+AB71</f>
        <v>0</v>
      </c>
      <c r="AD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3">
        <f t="shared" ref="AG71:AG82" si="194">AD71+AE71+AF71</f>
        <v>0</v>
      </c>
      <c r="AH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3">
        <f t="shared" ref="AK71:AK82" si="195">AH71+AI71+AJ71</f>
        <v>0</v>
      </c>
      <c r="AL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3">
        <f t="shared" ref="AO71:AO82" si="196">AL71+AM71+AN71</f>
        <v>0</v>
      </c>
      <c r="AP71" s="183">
        <f t="shared" ref="AP71:AP82" si="197">AC71+AG71+AK71+AO71</f>
        <v>0</v>
      </c>
    </row>
    <row r="72" spans="2:42">
      <c r="B72" s="181" t="s">
        <v>285</v>
      </c>
      <c r="C72" s="182" t="s">
        <v>168</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0"/>
        <v>0</v>
      </c>
      <c r="G72" s="183"/>
      <c r="H72" s="183">
        <f t="shared" si="191"/>
        <v>0</v>
      </c>
      <c r="I72" s="183"/>
      <c r="J72" s="183">
        <f t="shared" si="192"/>
        <v>0</v>
      </c>
      <c r="K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3">
        <f t="shared" si="193"/>
        <v>0</v>
      </c>
      <c r="AD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3">
        <f t="shared" si="194"/>
        <v>0</v>
      </c>
      <c r="AH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3">
        <f t="shared" si="195"/>
        <v>0</v>
      </c>
      <c r="AL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3">
        <f t="shared" si="196"/>
        <v>0</v>
      </c>
      <c r="AP72" s="183">
        <f t="shared" si="197"/>
        <v>0</v>
      </c>
    </row>
    <row r="73" spans="2:42">
      <c r="B73" s="181" t="s">
        <v>593</v>
      </c>
      <c r="C73" s="182" t="s">
        <v>594</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0"/>
        <v>0</v>
      </c>
      <c r="G73" s="183"/>
      <c r="H73" s="183">
        <f t="shared" si="191"/>
        <v>0</v>
      </c>
      <c r="I73" s="183"/>
      <c r="J73" s="183">
        <f t="shared" si="192"/>
        <v>0</v>
      </c>
      <c r="K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3">
        <f t="shared" si="193"/>
        <v>0</v>
      </c>
      <c r="AD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3">
        <f t="shared" si="194"/>
        <v>0</v>
      </c>
      <c r="AH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3">
        <f t="shared" si="195"/>
        <v>0</v>
      </c>
      <c r="AL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3">
        <f t="shared" si="196"/>
        <v>0</v>
      </c>
      <c r="AP73" s="183">
        <f t="shared" si="197"/>
        <v>0</v>
      </c>
    </row>
    <row r="74" spans="2:42">
      <c r="B74" s="181" t="s">
        <v>595</v>
      </c>
      <c r="C74" s="182" t="s">
        <v>596</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0"/>
        <v>0</v>
      </c>
      <c r="G74" s="183"/>
      <c r="H74" s="183">
        <f t="shared" si="191"/>
        <v>0</v>
      </c>
      <c r="I74" s="183"/>
      <c r="J74" s="183">
        <f t="shared" si="192"/>
        <v>0</v>
      </c>
      <c r="K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3">
        <f t="shared" si="193"/>
        <v>0</v>
      </c>
      <c r="AD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3">
        <f t="shared" si="194"/>
        <v>0</v>
      </c>
      <c r="AH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3">
        <f t="shared" si="195"/>
        <v>0</v>
      </c>
      <c r="AL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3">
        <f t="shared" si="196"/>
        <v>0</v>
      </c>
      <c r="AP74" s="183">
        <f t="shared" si="197"/>
        <v>0</v>
      </c>
    </row>
    <row r="75" spans="2:42">
      <c r="B75" s="181" t="s">
        <v>597</v>
      </c>
      <c r="C75" s="182" t="s">
        <v>598</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0"/>
        <v>0</v>
      </c>
      <c r="G75" s="183"/>
      <c r="H75" s="183">
        <f t="shared" si="191"/>
        <v>0</v>
      </c>
      <c r="I75" s="183"/>
      <c r="J75" s="183">
        <f t="shared" si="192"/>
        <v>0</v>
      </c>
      <c r="K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3">
        <f t="shared" si="193"/>
        <v>0</v>
      </c>
      <c r="AD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3">
        <f t="shared" si="194"/>
        <v>0</v>
      </c>
      <c r="AH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3">
        <f t="shared" si="195"/>
        <v>0</v>
      </c>
      <c r="AL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3">
        <f t="shared" si="196"/>
        <v>0</v>
      </c>
      <c r="AP75" s="183">
        <f t="shared" si="197"/>
        <v>0</v>
      </c>
    </row>
    <row r="76" spans="2:42">
      <c r="B76" s="181" t="s">
        <v>599</v>
      </c>
      <c r="C76" s="182" t="s">
        <v>600</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0"/>
        <v>0</v>
      </c>
      <c r="G76" s="183"/>
      <c r="H76" s="183">
        <f t="shared" si="191"/>
        <v>0</v>
      </c>
      <c r="I76" s="183"/>
      <c r="J76" s="183">
        <f t="shared" si="192"/>
        <v>0</v>
      </c>
      <c r="K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3">
        <f t="shared" si="193"/>
        <v>0</v>
      </c>
      <c r="AD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3">
        <f t="shared" si="194"/>
        <v>0</v>
      </c>
      <c r="AH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3">
        <f t="shared" si="195"/>
        <v>0</v>
      </c>
      <c r="AL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3">
        <f t="shared" si="196"/>
        <v>0</v>
      </c>
      <c r="AP76" s="183">
        <f t="shared" si="197"/>
        <v>0</v>
      </c>
    </row>
    <row r="77" spans="2:42">
      <c r="B77" s="181" t="s">
        <v>601</v>
      </c>
      <c r="C77" s="182" t="s">
        <v>602</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0"/>
        <v>0</v>
      </c>
      <c r="G77" s="183"/>
      <c r="H77" s="183">
        <f t="shared" si="191"/>
        <v>0</v>
      </c>
      <c r="I77" s="183"/>
      <c r="J77" s="183">
        <f t="shared" si="192"/>
        <v>0</v>
      </c>
      <c r="K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3">
        <f t="shared" si="193"/>
        <v>0</v>
      </c>
      <c r="AD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3">
        <f t="shared" si="194"/>
        <v>0</v>
      </c>
      <c r="AH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3">
        <f t="shared" si="195"/>
        <v>0</v>
      </c>
      <c r="AL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3">
        <f t="shared" si="196"/>
        <v>0</v>
      </c>
      <c r="AP77" s="183">
        <f t="shared" si="197"/>
        <v>0</v>
      </c>
    </row>
    <row r="78" spans="2:42">
      <c r="B78" s="181" t="s">
        <v>603</v>
      </c>
      <c r="C78" s="182" t="s">
        <v>604</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0"/>
        <v>0</v>
      </c>
      <c r="G78" s="183"/>
      <c r="H78" s="183">
        <f t="shared" si="191"/>
        <v>0</v>
      </c>
      <c r="I78" s="183"/>
      <c r="J78" s="183">
        <f t="shared" si="192"/>
        <v>0</v>
      </c>
      <c r="K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3">
        <f t="shared" si="193"/>
        <v>0</v>
      </c>
      <c r="AD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3">
        <f t="shared" si="194"/>
        <v>0</v>
      </c>
      <c r="AH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3">
        <f t="shared" si="195"/>
        <v>0</v>
      </c>
      <c r="AL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3">
        <f t="shared" si="196"/>
        <v>0</v>
      </c>
      <c r="AP78" s="183">
        <f t="shared" si="197"/>
        <v>0</v>
      </c>
    </row>
    <row r="79" spans="2:42">
      <c r="B79" s="181" t="s">
        <v>605</v>
      </c>
      <c r="C79" s="182" t="s">
        <v>606</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0"/>
        <v>0</v>
      </c>
      <c r="G79" s="183"/>
      <c r="H79" s="183">
        <f t="shared" si="191"/>
        <v>0</v>
      </c>
      <c r="I79" s="183"/>
      <c r="J79" s="183">
        <f t="shared" si="192"/>
        <v>0</v>
      </c>
      <c r="K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3">
        <f t="shared" si="193"/>
        <v>0</v>
      </c>
      <c r="AD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3">
        <f t="shared" si="194"/>
        <v>0</v>
      </c>
      <c r="AH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3">
        <f t="shared" si="195"/>
        <v>0</v>
      </c>
      <c r="AL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3">
        <f t="shared" si="196"/>
        <v>0</v>
      </c>
      <c r="AP79" s="183">
        <f t="shared" si="197"/>
        <v>0</v>
      </c>
    </row>
    <row r="80" spans="2:42">
      <c r="B80" s="181" t="s">
        <v>607</v>
      </c>
      <c r="C80" s="182" t="s">
        <v>608</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0"/>
        <v>0</v>
      </c>
      <c r="G80" s="183"/>
      <c r="H80" s="183">
        <f t="shared" si="191"/>
        <v>0</v>
      </c>
      <c r="I80" s="183"/>
      <c r="J80" s="183">
        <f t="shared" si="192"/>
        <v>0</v>
      </c>
      <c r="K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3">
        <f t="shared" si="193"/>
        <v>0</v>
      </c>
      <c r="AD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3">
        <f t="shared" si="194"/>
        <v>0</v>
      </c>
      <c r="AH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3">
        <f t="shared" si="195"/>
        <v>0</v>
      </c>
      <c r="AL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3">
        <f t="shared" si="196"/>
        <v>0</v>
      </c>
      <c r="AP80" s="183">
        <f t="shared" si="197"/>
        <v>0</v>
      </c>
    </row>
    <row r="81" spans="2:42">
      <c r="B81" s="181" t="s">
        <v>609</v>
      </c>
      <c r="C81" s="182" t="s">
        <v>610</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0"/>
        <v>0</v>
      </c>
      <c r="G81" s="183"/>
      <c r="H81" s="183">
        <f t="shared" si="191"/>
        <v>0</v>
      </c>
      <c r="I81" s="183"/>
      <c r="J81" s="183">
        <f t="shared" si="192"/>
        <v>0</v>
      </c>
      <c r="K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3">
        <f t="shared" si="193"/>
        <v>0</v>
      </c>
      <c r="AD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3">
        <f t="shared" si="194"/>
        <v>0</v>
      </c>
      <c r="AH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3">
        <f t="shared" si="195"/>
        <v>0</v>
      </c>
      <c r="AL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3">
        <f t="shared" si="196"/>
        <v>0</v>
      </c>
      <c r="AP81" s="183">
        <f t="shared" si="197"/>
        <v>0</v>
      </c>
    </row>
    <row r="82" spans="2:42">
      <c r="B82" s="181" t="s">
        <v>611</v>
      </c>
      <c r="C82" s="182" t="s">
        <v>612</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0"/>
        <v>0</v>
      </c>
      <c r="G82" s="183"/>
      <c r="H82" s="183">
        <f t="shared" si="191"/>
        <v>0</v>
      </c>
      <c r="I82" s="183"/>
      <c r="J82" s="183">
        <f t="shared" si="192"/>
        <v>0</v>
      </c>
      <c r="K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3">
        <f t="shared" si="193"/>
        <v>0</v>
      </c>
      <c r="AD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3">
        <f t="shared" si="194"/>
        <v>0</v>
      </c>
      <c r="AH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3">
        <f t="shared" si="195"/>
        <v>0</v>
      </c>
      <c r="AL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3">
        <f t="shared" si="196"/>
        <v>0</v>
      </c>
      <c r="AP82" s="183">
        <f t="shared" si="197"/>
        <v>0</v>
      </c>
    </row>
    <row r="83" spans="2:42">
      <c r="B83" s="190" t="s">
        <v>273</v>
      </c>
      <c r="C83" s="191" t="s">
        <v>156</v>
      </c>
      <c r="D83" s="192">
        <f>SUM(D84:D88)</f>
        <v>0</v>
      </c>
      <c r="E83" s="192">
        <f>SUM(E84:E88)</f>
        <v>0</v>
      </c>
      <c r="F83" s="192">
        <f t="shared" si="0"/>
        <v>0</v>
      </c>
      <c r="G83" s="192">
        <f>SUM(G84:G88)</f>
        <v>0</v>
      </c>
      <c r="H83" s="192">
        <f t="shared" si="3"/>
        <v>0</v>
      </c>
      <c r="I83" s="192">
        <f>SUM(I84:I88)</f>
        <v>0</v>
      </c>
      <c r="J83" s="192">
        <f t="shared" si="4"/>
        <v>0</v>
      </c>
      <c r="K83" s="192">
        <f t="shared" ref="K83:AB83" si="198">SUM(K84:K88)</f>
        <v>0</v>
      </c>
      <c r="L83" s="192">
        <f t="shared" si="198"/>
        <v>0</v>
      </c>
      <c r="M83" s="192">
        <f t="shared" si="198"/>
        <v>0</v>
      </c>
      <c r="N83" s="192">
        <f t="shared" si="198"/>
        <v>0</v>
      </c>
      <c r="O83" s="192">
        <f t="shared" si="198"/>
        <v>0</v>
      </c>
      <c r="P83" s="192">
        <f t="shared" ref="P83:Q83" si="199">SUM(P84:P88)</f>
        <v>0</v>
      </c>
      <c r="Q83" s="192">
        <f t="shared" si="199"/>
        <v>0</v>
      </c>
      <c r="R83" s="192">
        <f t="shared" si="198"/>
        <v>0</v>
      </c>
      <c r="S83" s="192">
        <f t="shared" si="198"/>
        <v>0</v>
      </c>
      <c r="T83" s="192">
        <f t="shared" ref="T83" si="200">SUM(T84:T88)</f>
        <v>0</v>
      </c>
      <c r="U83" s="192">
        <f t="shared" si="198"/>
        <v>0</v>
      </c>
      <c r="V83" s="192">
        <f t="shared" si="198"/>
        <v>0</v>
      </c>
      <c r="W83" s="192">
        <f t="shared" ref="W83" si="201">SUM(W84:W88)</f>
        <v>0</v>
      </c>
      <c r="X83" s="192">
        <f t="shared" si="198"/>
        <v>0</v>
      </c>
      <c r="Y83" s="192">
        <f t="shared" si="198"/>
        <v>0</v>
      </c>
      <c r="Z83" s="192">
        <f t="shared" si="198"/>
        <v>0</v>
      </c>
      <c r="AA83" s="192">
        <f t="shared" si="198"/>
        <v>0</v>
      </c>
      <c r="AB83" s="192">
        <f t="shared" si="198"/>
        <v>0</v>
      </c>
      <c r="AC83" s="192">
        <f t="shared" si="7"/>
        <v>0</v>
      </c>
      <c r="AD83" s="192">
        <f>SUM(AD84:AD88)</f>
        <v>0</v>
      </c>
      <c r="AE83" s="192">
        <f>SUM(AE84:AE88)</f>
        <v>0</v>
      </c>
      <c r="AF83" s="192">
        <f>SUM(AF84:AF88)</f>
        <v>0</v>
      </c>
      <c r="AG83" s="192">
        <f t="shared" si="8"/>
        <v>0</v>
      </c>
      <c r="AH83" s="192">
        <f>SUM(AH84:AH88)</f>
        <v>0</v>
      </c>
      <c r="AI83" s="192">
        <f>SUM(AI84:AI88)</f>
        <v>0</v>
      </c>
      <c r="AJ83" s="192">
        <f>SUM(AJ84:AJ88)</f>
        <v>0</v>
      </c>
      <c r="AK83" s="192">
        <f t="shared" si="9"/>
        <v>0</v>
      </c>
      <c r="AL83" s="192">
        <f>SUM(AL84:AL88)</f>
        <v>0</v>
      </c>
      <c r="AM83" s="192">
        <f>SUM(AM84:AM88)</f>
        <v>0</v>
      </c>
      <c r="AN83" s="192">
        <f>SUM(AN84:AN88)</f>
        <v>0</v>
      </c>
      <c r="AO83" s="192">
        <f t="shared" si="10"/>
        <v>0</v>
      </c>
      <c r="AP83" s="192">
        <f t="shared" si="11"/>
        <v>0</v>
      </c>
    </row>
    <row r="84" spans="2:42">
      <c r="B84" s="181" t="s">
        <v>274</v>
      </c>
      <c r="C84" s="182" t="s">
        <v>157</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3"/>
        <v>0</v>
      </c>
      <c r="I84" s="183"/>
      <c r="J84" s="183">
        <f t="shared" si="4"/>
        <v>0</v>
      </c>
      <c r="K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3">
        <f t="shared" si="7"/>
        <v>0</v>
      </c>
      <c r="AD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3">
        <f t="shared" si="8"/>
        <v>0</v>
      </c>
      <c r="AH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3">
        <f t="shared" si="9"/>
        <v>0</v>
      </c>
      <c r="AL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3">
        <f t="shared" si="10"/>
        <v>0</v>
      </c>
      <c r="AP84" s="183">
        <f t="shared" si="11"/>
        <v>0</v>
      </c>
    </row>
    <row r="85" spans="2:42">
      <c r="B85" s="181" t="s">
        <v>613</v>
      </c>
      <c r="C85" s="182" t="s">
        <v>614</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2">D85+E85</f>
        <v>0</v>
      </c>
      <c r="G85" s="183"/>
      <c r="H85" s="183">
        <f t="shared" ref="H85:H88" si="203">F85-G85</f>
        <v>0</v>
      </c>
      <c r="I85" s="183"/>
      <c r="J85" s="183">
        <f t="shared" ref="J85:J88" si="204">F85-I85</f>
        <v>0</v>
      </c>
      <c r="K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3">
        <f t="shared" ref="AC85:AC88" si="205">Z85+AA85+AB85</f>
        <v>0</v>
      </c>
      <c r="AD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3">
        <f t="shared" ref="AG85:AG88" si="206">AD85+AE85+AF85</f>
        <v>0</v>
      </c>
      <c r="AH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3">
        <f t="shared" ref="AK85:AK88" si="207">AH85+AI85+AJ85</f>
        <v>0</v>
      </c>
      <c r="AL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3">
        <f t="shared" ref="AO85:AO88" si="208">AL85+AM85+AN85</f>
        <v>0</v>
      </c>
      <c r="AP85" s="183">
        <f t="shared" ref="AP85:AP88" si="209">AC85+AG85+AK85+AO85</f>
        <v>0</v>
      </c>
    </row>
    <row r="86" spans="2:42">
      <c r="B86" s="181" t="s">
        <v>275</v>
      </c>
      <c r="C86" s="182" t="s">
        <v>158</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2"/>
        <v>0</v>
      </c>
      <c r="G86" s="183"/>
      <c r="H86" s="183">
        <f t="shared" si="203"/>
        <v>0</v>
      </c>
      <c r="I86" s="183"/>
      <c r="J86" s="183">
        <f t="shared" si="204"/>
        <v>0</v>
      </c>
      <c r="K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3">
        <f t="shared" si="205"/>
        <v>0</v>
      </c>
      <c r="AD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3">
        <f t="shared" si="206"/>
        <v>0</v>
      </c>
      <c r="AH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3">
        <f t="shared" si="207"/>
        <v>0</v>
      </c>
      <c r="AL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3">
        <f t="shared" si="208"/>
        <v>0</v>
      </c>
      <c r="AP86" s="183">
        <f t="shared" si="209"/>
        <v>0</v>
      </c>
    </row>
    <row r="87" spans="2:42">
      <c r="B87" s="181" t="s">
        <v>615</v>
      </c>
      <c r="C87" s="182" t="s">
        <v>616</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0">D87+E87</f>
        <v>0</v>
      </c>
      <c r="G87" s="183"/>
      <c r="H87" s="183">
        <f t="shared" ref="H87" si="211">F87-G87</f>
        <v>0</v>
      </c>
      <c r="I87" s="183"/>
      <c r="J87" s="183">
        <f t="shared" ref="J87" si="212">F87-I87</f>
        <v>0</v>
      </c>
      <c r="K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3">
        <f t="shared" ref="AC87" si="213">Z87+AA87+AB87</f>
        <v>0</v>
      </c>
      <c r="AD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3">
        <f t="shared" ref="AG87" si="214">AD87+AE87+AF87</f>
        <v>0</v>
      </c>
      <c r="AH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3">
        <f t="shared" ref="AK87" si="215">AH87+AI87+AJ87</f>
        <v>0</v>
      </c>
      <c r="AL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3">
        <f t="shared" ref="AO87" si="216">AL87+AM87+AN87</f>
        <v>0</v>
      </c>
      <c r="AP87" s="183">
        <f t="shared" ref="AP87" si="217">AC87+AG87+AK87+AO87</f>
        <v>0</v>
      </c>
    </row>
    <row r="88" spans="2:42">
      <c r="B88" s="181" t="s">
        <v>617</v>
      </c>
      <c r="C88" s="182" t="s">
        <v>618</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2"/>
        <v>0</v>
      </c>
      <c r="G88" s="183"/>
      <c r="H88" s="183">
        <f t="shared" si="203"/>
        <v>0</v>
      </c>
      <c r="I88" s="183"/>
      <c r="J88" s="183">
        <f t="shared" si="204"/>
        <v>0</v>
      </c>
      <c r="K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3">
        <f t="shared" si="205"/>
        <v>0</v>
      </c>
      <c r="AD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3">
        <f t="shared" si="206"/>
        <v>0</v>
      </c>
      <c r="AH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3">
        <f t="shared" si="207"/>
        <v>0</v>
      </c>
      <c r="AL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3">
        <f t="shared" si="208"/>
        <v>0</v>
      </c>
      <c r="AP88" s="183">
        <f t="shared" si="209"/>
        <v>0</v>
      </c>
    </row>
    <row r="89" spans="2:42">
      <c r="B89" s="190" t="s">
        <v>276</v>
      </c>
      <c r="C89" s="191" t="s">
        <v>159</v>
      </c>
      <c r="D89" s="192">
        <f>SUM(D90:D95)</f>
        <v>0</v>
      </c>
      <c r="E89" s="192">
        <f>SUM(E90:E95)</f>
        <v>0</v>
      </c>
      <c r="F89" s="192">
        <f t="shared" si="0"/>
        <v>0</v>
      </c>
      <c r="G89" s="192">
        <f t="shared" ref="G89:I89" si="218">SUM(G90:G95)</f>
        <v>0</v>
      </c>
      <c r="H89" s="192">
        <f t="shared" si="3"/>
        <v>0</v>
      </c>
      <c r="I89" s="192">
        <f t="shared" si="218"/>
        <v>0</v>
      </c>
      <c r="J89" s="192">
        <f t="shared" si="4"/>
        <v>0</v>
      </c>
      <c r="K89" s="192">
        <f t="shared" ref="K89:AN89" si="219">SUM(K90:K95)</f>
        <v>0</v>
      </c>
      <c r="L89" s="192">
        <f t="shared" si="219"/>
        <v>0</v>
      </c>
      <c r="M89" s="192">
        <f t="shared" si="219"/>
        <v>0</v>
      </c>
      <c r="N89" s="192">
        <f t="shared" si="219"/>
        <v>0</v>
      </c>
      <c r="O89" s="192">
        <f t="shared" si="219"/>
        <v>0</v>
      </c>
      <c r="P89" s="192">
        <f t="shared" ref="P89:Q89" si="220">SUM(P90:P95)</f>
        <v>0</v>
      </c>
      <c r="Q89" s="192">
        <f t="shared" si="220"/>
        <v>0</v>
      </c>
      <c r="R89" s="192">
        <f t="shared" si="219"/>
        <v>0</v>
      </c>
      <c r="S89" s="192">
        <f t="shared" si="219"/>
        <v>0</v>
      </c>
      <c r="T89" s="192">
        <f t="shared" ref="T89" si="221">SUM(T90:T95)</f>
        <v>0</v>
      </c>
      <c r="U89" s="192">
        <f t="shared" si="219"/>
        <v>0</v>
      </c>
      <c r="V89" s="192">
        <f t="shared" si="219"/>
        <v>0</v>
      </c>
      <c r="W89" s="192">
        <f t="shared" ref="W89" si="222">SUM(W90:W95)</f>
        <v>0</v>
      </c>
      <c r="X89" s="192">
        <f t="shared" si="219"/>
        <v>0</v>
      </c>
      <c r="Y89" s="192">
        <f t="shared" si="219"/>
        <v>0</v>
      </c>
      <c r="Z89" s="192">
        <f t="shared" si="219"/>
        <v>0</v>
      </c>
      <c r="AA89" s="192">
        <f t="shared" si="219"/>
        <v>0</v>
      </c>
      <c r="AB89" s="192">
        <f t="shared" si="219"/>
        <v>0</v>
      </c>
      <c r="AC89" s="192">
        <f t="shared" si="7"/>
        <v>0</v>
      </c>
      <c r="AD89" s="192">
        <f t="shared" si="219"/>
        <v>0</v>
      </c>
      <c r="AE89" s="192">
        <f t="shared" si="219"/>
        <v>0</v>
      </c>
      <c r="AF89" s="192">
        <f t="shared" si="219"/>
        <v>0</v>
      </c>
      <c r="AG89" s="192">
        <f t="shared" si="8"/>
        <v>0</v>
      </c>
      <c r="AH89" s="192">
        <f t="shared" si="219"/>
        <v>0</v>
      </c>
      <c r="AI89" s="192">
        <f t="shared" si="219"/>
        <v>0</v>
      </c>
      <c r="AJ89" s="192">
        <f t="shared" si="219"/>
        <v>0</v>
      </c>
      <c r="AK89" s="192">
        <f t="shared" si="9"/>
        <v>0</v>
      </c>
      <c r="AL89" s="192">
        <f t="shared" si="219"/>
        <v>0</v>
      </c>
      <c r="AM89" s="192">
        <f t="shared" si="219"/>
        <v>0</v>
      </c>
      <c r="AN89" s="192">
        <f t="shared" si="219"/>
        <v>0</v>
      </c>
      <c r="AO89" s="192">
        <f t="shared" si="10"/>
        <v>0</v>
      </c>
      <c r="AP89" s="192">
        <f t="shared" si="11"/>
        <v>0</v>
      </c>
    </row>
    <row r="90" spans="2:42">
      <c r="B90" s="181" t="s">
        <v>277</v>
      </c>
      <c r="C90" s="182" t="s">
        <v>160</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3">D90+E90</f>
        <v>0</v>
      </c>
      <c r="G90" s="183"/>
      <c r="H90" s="183">
        <f t="shared" ref="H90:H95" si="224">F90-G90</f>
        <v>0</v>
      </c>
      <c r="I90" s="183"/>
      <c r="J90" s="183">
        <f t="shared" ref="J90:J95" si="225">F90-I90</f>
        <v>0</v>
      </c>
      <c r="K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3">
        <f t="shared" ref="AC90:AC95" si="226">Z90+AA90+AB90</f>
        <v>0</v>
      </c>
      <c r="AD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3">
        <f t="shared" ref="AG90:AG95" si="227">AD90+AE90+AF90</f>
        <v>0</v>
      </c>
      <c r="AH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3">
        <f t="shared" ref="AK90:AK95" si="228">AH90+AI90+AJ90</f>
        <v>0</v>
      </c>
      <c r="AL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3">
        <f t="shared" ref="AO90:AO95" si="229">AL90+AM90+AN90</f>
        <v>0</v>
      </c>
      <c r="AP90" s="183">
        <f t="shared" ref="AP90:AP95" si="230">AC90+AG90+AK90+AO90</f>
        <v>0</v>
      </c>
    </row>
    <row r="91" spans="2:42">
      <c r="B91" s="181" t="s">
        <v>619</v>
      </c>
      <c r="C91" s="182" t="s">
        <v>620</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3"/>
        <v>0</v>
      </c>
      <c r="G91" s="183"/>
      <c r="H91" s="183">
        <f t="shared" si="224"/>
        <v>0</v>
      </c>
      <c r="I91" s="183"/>
      <c r="J91" s="183">
        <f t="shared" si="225"/>
        <v>0</v>
      </c>
      <c r="K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3">
        <f t="shared" si="226"/>
        <v>0</v>
      </c>
      <c r="AD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3">
        <f t="shared" si="227"/>
        <v>0</v>
      </c>
      <c r="AH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3">
        <f t="shared" si="228"/>
        <v>0</v>
      </c>
      <c r="AL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3">
        <f t="shared" si="229"/>
        <v>0</v>
      </c>
      <c r="AP91" s="183">
        <f t="shared" si="230"/>
        <v>0</v>
      </c>
    </row>
    <row r="92" spans="2:42">
      <c r="B92" s="181" t="s">
        <v>278</v>
      </c>
      <c r="C92" s="182" t="s">
        <v>161</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1">D92+E92</f>
        <v>0</v>
      </c>
      <c r="G92" s="183"/>
      <c r="H92" s="183">
        <f t="shared" ref="H92:H93" si="232">F92-G92</f>
        <v>0</v>
      </c>
      <c r="I92" s="183"/>
      <c r="J92" s="183">
        <f t="shared" ref="J92:J93" si="233">F92-I92</f>
        <v>0</v>
      </c>
      <c r="K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3">
        <f t="shared" ref="AC92:AC93" si="234">Z92+AA92+AB92</f>
        <v>0</v>
      </c>
      <c r="AD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3">
        <f t="shared" ref="AG92:AG93" si="235">AD92+AE92+AF92</f>
        <v>0</v>
      </c>
      <c r="AH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3">
        <f t="shared" ref="AK92:AK93" si="236">AH92+AI92+AJ92</f>
        <v>0</v>
      </c>
      <c r="AL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3">
        <f t="shared" ref="AO92:AO93" si="237">AL92+AM92+AN92</f>
        <v>0</v>
      </c>
      <c r="AP92" s="183">
        <f t="shared" ref="AP92:AP93" si="238">AC92+AG92+AK92+AO92</f>
        <v>0</v>
      </c>
    </row>
    <row r="93" spans="2:42">
      <c r="B93" s="181" t="s">
        <v>621</v>
      </c>
      <c r="C93" s="182" t="s">
        <v>622</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1"/>
        <v>0</v>
      </c>
      <c r="G93" s="183"/>
      <c r="H93" s="183">
        <f t="shared" si="232"/>
        <v>0</v>
      </c>
      <c r="I93" s="183"/>
      <c r="J93" s="183">
        <f t="shared" si="233"/>
        <v>0</v>
      </c>
      <c r="K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3">
        <f t="shared" si="234"/>
        <v>0</v>
      </c>
      <c r="AD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3">
        <f t="shared" si="235"/>
        <v>0</v>
      </c>
      <c r="AH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3">
        <f t="shared" si="236"/>
        <v>0</v>
      </c>
      <c r="AL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3">
        <f t="shared" si="237"/>
        <v>0</v>
      </c>
      <c r="AP93" s="183">
        <f t="shared" si="238"/>
        <v>0</v>
      </c>
    </row>
    <row r="94" spans="2:42">
      <c r="B94" s="181" t="s">
        <v>623</v>
      </c>
      <c r="C94" s="182" t="s">
        <v>624</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39">D94+E94</f>
        <v>0</v>
      </c>
      <c r="G94" s="183"/>
      <c r="H94" s="183">
        <f t="shared" ref="H94" si="240">F94-G94</f>
        <v>0</v>
      </c>
      <c r="I94" s="183"/>
      <c r="J94" s="183">
        <f t="shared" ref="J94" si="241">F94-I94</f>
        <v>0</v>
      </c>
      <c r="K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3">
        <f t="shared" ref="AC94" si="242">Z94+AA94+AB94</f>
        <v>0</v>
      </c>
      <c r="AD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3">
        <f t="shared" ref="AG94" si="243">AD94+AE94+AF94</f>
        <v>0</v>
      </c>
      <c r="AH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3">
        <f t="shared" ref="AK94" si="244">AH94+AI94+AJ94</f>
        <v>0</v>
      </c>
      <c r="AL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3">
        <f t="shared" ref="AO94" si="245">AL94+AM94+AN94</f>
        <v>0</v>
      </c>
      <c r="AP94" s="183">
        <f t="shared" ref="AP94" si="246">AC94+AG94+AK94+AO94</f>
        <v>0</v>
      </c>
    </row>
    <row r="95" spans="2:42">
      <c r="B95" s="181" t="s">
        <v>625</v>
      </c>
      <c r="C95" s="182" t="s">
        <v>626</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3"/>
        <v>0</v>
      </c>
      <c r="G95" s="183"/>
      <c r="H95" s="183">
        <f t="shared" si="224"/>
        <v>0</v>
      </c>
      <c r="I95" s="183"/>
      <c r="J95" s="183">
        <f t="shared" si="225"/>
        <v>0</v>
      </c>
      <c r="K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3">
        <f t="shared" si="226"/>
        <v>0</v>
      </c>
      <c r="AD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3">
        <f t="shared" si="227"/>
        <v>0</v>
      </c>
      <c r="AH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3">
        <f t="shared" si="228"/>
        <v>0</v>
      </c>
      <c r="AL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3">
        <f t="shared" si="229"/>
        <v>0</v>
      </c>
      <c r="AP95" s="183">
        <f t="shared" si="230"/>
        <v>0</v>
      </c>
    </row>
    <row r="96" spans="2:42">
      <c r="B96" s="190" t="s">
        <v>279</v>
      </c>
      <c r="C96" s="191" t="s">
        <v>162</v>
      </c>
      <c r="D96" s="192">
        <f>SUM(D97:D105)</f>
        <v>0</v>
      </c>
      <c r="E96" s="192">
        <f>SUM(E97:E105)</f>
        <v>0</v>
      </c>
      <c r="F96" s="192">
        <f t="shared" si="0"/>
        <v>0</v>
      </c>
      <c r="G96" s="192">
        <f>SUM(G97:G105)</f>
        <v>0</v>
      </c>
      <c r="H96" s="192">
        <f t="shared" si="3"/>
        <v>0</v>
      </c>
      <c r="I96" s="192">
        <f>SUM(I97:I105)</f>
        <v>0</v>
      </c>
      <c r="J96" s="192">
        <f t="shared" si="4"/>
        <v>0</v>
      </c>
      <c r="K96" s="192">
        <f t="shared" ref="K96:AB96" si="247">SUM(K97:K105)</f>
        <v>0</v>
      </c>
      <c r="L96" s="192">
        <f t="shared" si="247"/>
        <v>0</v>
      </c>
      <c r="M96" s="192">
        <f t="shared" si="247"/>
        <v>0</v>
      </c>
      <c r="N96" s="192">
        <f t="shared" si="247"/>
        <v>0</v>
      </c>
      <c r="O96" s="192">
        <f t="shared" si="247"/>
        <v>0</v>
      </c>
      <c r="P96" s="192">
        <f t="shared" ref="P96:Q96" si="248">SUM(P97:P105)</f>
        <v>0</v>
      </c>
      <c r="Q96" s="192">
        <f t="shared" si="248"/>
        <v>0</v>
      </c>
      <c r="R96" s="192">
        <f t="shared" si="247"/>
        <v>0</v>
      </c>
      <c r="S96" s="192">
        <f t="shared" si="247"/>
        <v>0</v>
      </c>
      <c r="T96" s="192">
        <f t="shared" ref="T96" si="249">SUM(T97:T105)</f>
        <v>0</v>
      </c>
      <c r="U96" s="192">
        <f t="shared" si="247"/>
        <v>0</v>
      </c>
      <c r="V96" s="192">
        <f t="shared" si="247"/>
        <v>0</v>
      </c>
      <c r="W96" s="192">
        <f t="shared" ref="W96" si="250">SUM(W97:W105)</f>
        <v>0</v>
      </c>
      <c r="X96" s="192">
        <f t="shared" si="247"/>
        <v>0</v>
      </c>
      <c r="Y96" s="192">
        <f t="shared" si="247"/>
        <v>0</v>
      </c>
      <c r="Z96" s="192">
        <f t="shared" si="247"/>
        <v>0</v>
      </c>
      <c r="AA96" s="192">
        <f t="shared" si="247"/>
        <v>0</v>
      </c>
      <c r="AB96" s="192">
        <f t="shared" si="247"/>
        <v>0</v>
      </c>
      <c r="AC96" s="192">
        <f t="shared" si="7"/>
        <v>0</v>
      </c>
      <c r="AD96" s="192">
        <f>SUM(AD97:AD105)</f>
        <v>0</v>
      </c>
      <c r="AE96" s="192">
        <f>SUM(AE97:AE105)</f>
        <v>0</v>
      </c>
      <c r="AF96" s="192">
        <f>SUM(AF97:AF105)</f>
        <v>0</v>
      </c>
      <c r="AG96" s="192">
        <f t="shared" si="8"/>
        <v>0</v>
      </c>
      <c r="AH96" s="192">
        <f>SUM(AH97:AH105)</f>
        <v>0</v>
      </c>
      <c r="AI96" s="192">
        <f>SUM(AI97:AI105)</f>
        <v>0</v>
      </c>
      <c r="AJ96" s="192">
        <f>SUM(AJ97:AJ105)</f>
        <v>0</v>
      </c>
      <c r="AK96" s="192">
        <f t="shared" si="9"/>
        <v>0</v>
      </c>
      <c r="AL96" s="192">
        <f>SUM(AL97:AL105)</f>
        <v>0</v>
      </c>
      <c r="AM96" s="192">
        <f>SUM(AM97:AM105)</f>
        <v>0</v>
      </c>
      <c r="AN96" s="192">
        <f>SUM(AN97:AN105)</f>
        <v>0</v>
      </c>
      <c r="AO96" s="192">
        <f t="shared" si="10"/>
        <v>0</v>
      </c>
      <c r="AP96" s="192">
        <f t="shared" si="11"/>
        <v>0</v>
      </c>
    </row>
    <row r="97" spans="2:42">
      <c r="B97" s="181" t="s">
        <v>631</v>
      </c>
      <c r="C97" s="182" t="s">
        <v>632</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3">
        <f>Z97+AA97+AB97</f>
        <v>0</v>
      </c>
      <c r="AD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3">
        <f>AD97+AE97+AF97</f>
        <v>0</v>
      </c>
      <c r="AH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3">
        <f>AH97+AI97+AJ97</f>
        <v>0</v>
      </c>
      <c r="AL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3">
        <f>AL97+AM97+AN97</f>
        <v>0</v>
      </c>
      <c r="AP97" s="183">
        <f>AC97+AG97+AK97+AO97</f>
        <v>0</v>
      </c>
    </row>
    <row r="98" spans="2:42">
      <c r="B98" s="181" t="s">
        <v>633</v>
      </c>
      <c r="C98" s="182" t="s">
        <v>634</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1">D98+E98</f>
        <v>0</v>
      </c>
      <c r="G98" s="183"/>
      <c r="H98" s="183">
        <f t="shared" ref="H98" si="252">F98-G98</f>
        <v>0</v>
      </c>
      <c r="I98" s="183"/>
      <c r="J98" s="183">
        <f t="shared" ref="J98" si="253">F98-I98</f>
        <v>0</v>
      </c>
      <c r="K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3">
        <f t="shared" ref="AC98" si="254">Z98+AA98+AB98</f>
        <v>0</v>
      </c>
      <c r="AD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3">
        <f t="shared" ref="AG98" si="255">AD98+AE98+AF98</f>
        <v>0</v>
      </c>
      <c r="AH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3">
        <f t="shared" ref="AK98" si="256">AH98+AI98+AJ98</f>
        <v>0</v>
      </c>
      <c r="AL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3">
        <f t="shared" ref="AO98" si="257">AL98+AM98+AN98</f>
        <v>0</v>
      </c>
      <c r="AP98" s="183">
        <f t="shared" ref="AP98" si="258">AC98+AG98+AK98+AO98</f>
        <v>0</v>
      </c>
    </row>
    <row r="99" spans="2:42">
      <c r="B99" s="181" t="s">
        <v>280</v>
      </c>
      <c r="C99" s="182" t="s">
        <v>163</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59">D99+E99</f>
        <v>0</v>
      </c>
      <c r="G99" s="183"/>
      <c r="H99" s="183">
        <f t="shared" ref="H99" si="260">F99-G99</f>
        <v>0</v>
      </c>
      <c r="I99" s="183"/>
      <c r="J99" s="183">
        <f t="shared" ref="J99" si="261">F99-I99</f>
        <v>0</v>
      </c>
      <c r="K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3">
        <f t="shared" ref="AC99" si="262">Z99+AA99+AB99</f>
        <v>0</v>
      </c>
      <c r="AD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3">
        <f t="shared" ref="AG99" si="263">AD99+AE99+AF99</f>
        <v>0</v>
      </c>
      <c r="AH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3">
        <f t="shared" ref="AK99" si="264">AH99+AI99+AJ99</f>
        <v>0</v>
      </c>
      <c r="AL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3">
        <f t="shared" ref="AO99" si="265">AL99+AM99+AN99</f>
        <v>0</v>
      </c>
      <c r="AP99" s="183">
        <f t="shared" ref="AP99" si="266">AC99+AG99+AK99+AO99</f>
        <v>0</v>
      </c>
    </row>
    <row r="100" spans="2:42">
      <c r="B100" s="181" t="s">
        <v>627</v>
      </c>
      <c r="C100" s="182" t="s">
        <v>628</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67">D100+E100</f>
        <v>0</v>
      </c>
      <c r="G100" s="183"/>
      <c r="H100" s="183">
        <f t="shared" ref="H100:H105" si="268">F100-G100</f>
        <v>0</v>
      </c>
      <c r="I100" s="183"/>
      <c r="J100" s="183">
        <f t="shared" ref="J100:J105" si="269">F100-I100</f>
        <v>0</v>
      </c>
      <c r="K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3">
        <f t="shared" ref="AC100:AC105" si="270">Z100+AA100+AB100</f>
        <v>0</v>
      </c>
      <c r="AD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3">
        <f t="shared" ref="AG100:AG105" si="271">AD100+AE100+AF100</f>
        <v>0</v>
      </c>
      <c r="AH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3">
        <f t="shared" ref="AK100:AK105" si="272">AH100+AI100+AJ100</f>
        <v>0</v>
      </c>
      <c r="AL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3">
        <f t="shared" ref="AO100:AO105" si="273">AL100+AM100+AN100</f>
        <v>0</v>
      </c>
      <c r="AP100" s="183">
        <f t="shared" ref="AP100:AP105" si="274">AC100+AG100+AK100+AO100</f>
        <v>0</v>
      </c>
    </row>
    <row r="101" spans="2:42">
      <c r="B101" s="181" t="s">
        <v>629</v>
      </c>
      <c r="C101" s="182" t="s">
        <v>630</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75">D101+E101</f>
        <v>0</v>
      </c>
      <c r="G101" s="183"/>
      <c r="H101" s="183">
        <f t="shared" ref="H101:H102" si="276">F101-G101</f>
        <v>0</v>
      </c>
      <c r="I101" s="183"/>
      <c r="J101" s="183">
        <f t="shared" ref="J101:J102" si="277">F101-I101</f>
        <v>0</v>
      </c>
      <c r="K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3">
        <f t="shared" ref="AC101:AC102" si="278">Z101+AA101+AB101</f>
        <v>0</v>
      </c>
      <c r="AD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3">
        <f t="shared" ref="AG101:AG102" si="279">AD101+AE101+AF101</f>
        <v>0</v>
      </c>
      <c r="AH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3">
        <f t="shared" ref="AK101:AK102" si="280">AH101+AI101+AJ101</f>
        <v>0</v>
      </c>
      <c r="AL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3">
        <f t="shared" ref="AO101:AO102" si="281">AL101+AM101+AN101</f>
        <v>0</v>
      </c>
      <c r="AP101" s="183">
        <f t="shared" ref="AP101:AP102" si="282">AC101+AG101+AK101+AO101</f>
        <v>0</v>
      </c>
    </row>
    <row r="102" spans="2:42">
      <c r="B102" s="181" t="s">
        <v>281</v>
      </c>
      <c r="C102" s="182" t="s">
        <v>164</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75"/>
        <v>0</v>
      </c>
      <c r="G102" s="183"/>
      <c r="H102" s="183">
        <f t="shared" si="276"/>
        <v>0</v>
      </c>
      <c r="I102" s="183"/>
      <c r="J102" s="183">
        <f t="shared" si="277"/>
        <v>0</v>
      </c>
      <c r="K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3">
        <f t="shared" si="278"/>
        <v>0</v>
      </c>
      <c r="AD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3">
        <f t="shared" si="279"/>
        <v>0</v>
      </c>
      <c r="AH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3">
        <f t="shared" si="280"/>
        <v>0</v>
      </c>
      <c r="AL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3">
        <f t="shared" si="281"/>
        <v>0</v>
      </c>
      <c r="AP102" s="183">
        <f t="shared" si="282"/>
        <v>0</v>
      </c>
    </row>
    <row r="103" spans="2:42">
      <c r="B103" s="181" t="s">
        <v>635</v>
      </c>
      <c r="C103" s="182" t="s">
        <v>632</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3">
        <f>Z103+AA103+AB103</f>
        <v>0</v>
      </c>
      <c r="AD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3">
        <f>AD103+AE103+AF103</f>
        <v>0</v>
      </c>
      <c r="AH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3">
        <f>AH103+AI103+AJ103</f>
        <v>0</v>
      </c>
      <c r="AL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3">
        <f>AL103+AM103+AN103</f>
        <v>0</v>
      </c>
      <c r="AP103" s="183">
        <f>AC103+AG103+AK103+AO103</f>
        <v>0</v>
      </c>
    </row>
    <row r="104" spans="2:42">
      <c r="B104" s="181" t="s">
        <v>282</v>
      </c>
      <c r="C104" s="182" t="s">
        <v>165</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3">D104+E104</f>
        <v>0</v>
      </c>
      <c r="G104" s="183"/>
      <c r="H104" s="183">
        <f t="shared" ref="H104" si="284">F104-G104</f>
        <v>0</v>
      </c>
      <c r="I104" s="183"/>
      <c r="J104" s="183">
        <f t="shared" ref="J104" si="285">F104-I104</f>
        <v>0</v>
      </c>
      <c r="K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3">
        <f t="shared" ref="AC104" si="286">Z104+AA104+AB104</f>
        <v>0</v>
      </c>
      <c r="AD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3">
        <f t="shared" ref="AG104" si="287">AD104+AE104+AF104</f>
        <v>0</v>
      </c>
      <c r="AH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3">
        <f t="shared" ref="AK104" si="288">AH104+AI104+AJ104</f>
        <v>0</v>
      </c>
      <c r="AL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3">
        <f t="shared" ref="AO104" si="289">AL104+AM104+AN104</f>
        <v>0</v>
      </c>
      <c r="AP104" s="183">
        <f t="shared" ref="AP104" si="290">AC104+AG104+AK104+AO104</f>
        <v>0</v>
      </c>
    </row>
    <row r="105" spans="2:42">
      <c r="B105" s="181" t="s">
        <v>636</v>
      </c>
      <c r="C105" s="182" t="s">
        <v>634</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67"/>
        <v>0</v>
      </c>
      <c r="G105" s="183"/>
      <c r="H105" s="183">
        <f t="shared" si="268"/>
        <v>0</v>
      </c>
      <c r="I105" s="183"/>
      <c r="J105" s="183">
        <f t="shared" si="269"/>
        <v>0</v>
      </c>
      <c r="K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3">
        <f t="shared" si="270"/>
        <v>0</v>
      </c>
      <c r="AD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3">
        <f t="shared" si="271"/>
        <v>0</v>
      </c>
      <c r="AH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3">
        <f t="shared" si="272"/>
        <v>0</v>
      </c>
      <c r="AL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3">
        <f t="shared" si="273"/>
        <v>0</v>
      </c>
      <c r="AP105" s="183">
        <f t="shared" si="274"/>
        <v>0</v>
      </c>
    </row>
    <row r="106" spans="2:42">
      <c r="B106" s="178" t="s">
        <v>286</v>
      </c>
      <c r="C106" s="179" t="s">
        <v>169</v>
      </c>
      <c r="D106" s="180">
        <f>D107+D118+D133+D149+D164+D190+D207+D214</f>
        <v>53262.5</v>
      </c>
      <c r="E106" s="180">
        <f>E107+E118+E133+E149+E164+E190+E207+E214</f>
        <v>427670</v>
      </c>
      <c r="F106" s="180">
        <f t="shared" si="0"/>
        <v>480932.5</v>
      </c>
      <c r="G106" s="180">
        <f>G107+G118+G133+G149+G164+G190+G207+G214</f>
        <v>0</v>
      </c>
      <c r="H106" s="180">
        <f t="shared" si="3"/>
        <v>480932.5</v>
      </c>
      <c r="I106" s="180">
        <f>I107+I118+I133+I149+I164+I190+I207+I214</f>
        <v>0</v>
      </c>
      <c r="J106" s="180">
        <f t="shared" si="4"/>
        <v>480932.5</v>
      </c>
      <c r="K106" s="180">
        <f t="shared" ref="K106:AB106" si="291">K107+K118+K133+K149+K164+K190+K207+K214</f>
        <v>6300</v>
      </c>
      <c r="L106" s="180">
        <f t="shared" si="291"/>
        <v>411450</v>
      </c>
      <c r="M106" s="180">
        <f t="shared" si="291"/>
        <v>0</v>
      </c>
      <c r="N106" s="180">
        <f t="shared" si="291"/>
        <v>20400</v>
      </c>
      <c r="O106" s="180">
        <f t="shared" si="291"/>
        <v>0</v>
      </c>
      <c r="P106" s="180">
        <f t="shared" si="291"/>
        <v>140540</v>
      </c>
      <c r="Q106" s="180">
        <f t="shared" si="291"/>
        <v>160800</v>
      </c>
      <c r="R106" s="180">
        <f t="shared" si="291"/>
        <v>0</v>
      </c>
      <c r="S106" s="180">
        <f t="shared" si="291"/>
        <v>7675</v>
      </c>
      <c r="T106" s="180">
        <f t="shared" ref="T106" si="292">T107+T118+T133+T149+T164+T190+T207+T214</f>
        <v>0</v>
      </c>
      <c r="U106" s="180">
        <f t="shared" si="291"/>
        <v>0</v>
      </c>
      <c r="V106" s="180">
        <f t="shared" si="291"/>
        <v>0</v>
      </c>
      <c r="W106" s="180">
        <f t="shared" si="291"/>
        <v>0</v>
      </c>
      <c r="X106" s="180">
        <f t="shared" si="291"/>
        <v>0</v>
      </c>
      <c r="Y106" s="180">
        <f t="shared" si="291"/>
        <v>0</v>
      </c>
      <c r="Z106" s="180">
        <f t="shared" si="291"/>
        <v>327340</v>
      </c>
      <c r="AA106" s="180">
        <f t="shared" si="291"/>
        <v>196525</v>
      </c>
      <c r="AB106" s="180">
        <f t="shared" si="291"/>
        <v>11500</v>
      </c>
      <c r="AC106" s="180">
        <f t="shared" si="7"/>
        <v>535365</v>
      </c>
      <c r="AD106" s="180">
        <f>AD107+AD118+AD133+AD149+AD164+AD190+AD207+AD214</f>
        <v>0</v>
      </c>
      <c r="AE106" s="180">
        <f>AE107+AE118+AE133+AE149+AE164+AE190+AE207+AE214</f>
        <v>31000</v>
      </c>
      <c r="AF106" s="180">
        <f>AF107+AF118+AF133+AF149+AF164+AF190+AF207+AF214</f>
        <v>7700</v>
      </c>
      <c r="AG106" s="180">
        <f t="shared" si="8"/>
        <v>38700</v>
      </c>
      <c r="AH106" s="180">
        <f>AH107+AH118+AH133+AH149+AH164+AH190+AH207+AH214</f>
        <v>0</v>
      </c>
      <c r="AI106" s="180">
        <f>AI107+AI118+AI133+AI149+AI164+AI190+AI207+AI214</f>
        <v>0</v>
      </c>
      <c r="AJ106" s="180">
        <f>AJ107+AJ118+AJ133+AJ149+AJ164+AJ190+AJ207+AJ214</f>
        <v>35700</v>
      </c>
      <c r="AK106" s="180">
        <f t="shared" si="9"/>
        <v>35700</v>
      </c>
      <c r="AL106" s="180">
        <f>AL107+AL118+AL133+AL149+AL164+AL190+AL207+AL214</f>
        <v>108200</v>
      </c>
      <c r="AM106" s="180">
        <f>AM107+AM118+AM133+AM149+AM164+AM190+AM207+AM214</f>
        <v>29200</v>
      </c>
      <c r="AN106" s="180">
        <f>AN107+AN118+AN133+AN149+AN164+AN190+AN207+AN214</f>
        <v>0</v>
      </c>
      <c r="AO106" s="180">
        <f t="shared" si="10"/>
        <v>137400</v>
      </c>
      <c r="AP106" s="180">
        <f t="shared" si="11"/>
        <v>747165</v>
      </c>
    </row>
    <row r="107" spans="2:42">
      <c r="B107" s="190" t="s">
        <v>287</v>
      </c>
      <c r="C107" s="191" t="s">
        <v>170</v>
      </c>
      <c r="D107" s="192">
        <f>SUM(D108:D117)</f>
        <v>0</v>
      </c>
      <c r="E107" s="192">
        <f>SUM(E108:E117)</f>
        <v>0</v>
      </c>
      <c r="F107" s="192">
        <f t="shared" ref="F107:F221" si="293">D107+E107</f>
        <v>0</v>
      </c>
      <c r="G107" s="192">
        <f>SUM(G108:G117)</f>
        <v>0</v>
      </c>
      <c r="H107" s="192">
        <f t="shared" si="3"/>
        <v>0</v>
      </c>
      <c r="I107" s="192">
        <f>SUM(I108:I117)</f>
        <v>0</v>
      </c>
      <c r="J107" s="192">
        <f t="shared" si="4"/>
        <v>0</v>
      </c>
      <c r="K107" s="192">
        <f t="shared" ref="K107:AB107" si="294">SUM(K108:K117)</f>
        <v>0</v>
      </c>
      <c r="L107" s="192">
        <f t="shared" si="294"/>
        <v>0</v>
      </c>
      <c r="M107" s="192">
        <f t="shared" si="294"/>
        <v>0</v>
      </c>
      <c r="N107" s="192">
        <f t="shared" si="294"/>
        <v>0</v>
      </c>
      <c r="O107" s="192">
        <f t="shared" si="294"/>
        <v>0</v>
      </c>
      <c r="P107" s="192">
        <f t="shared" ref="P107:Q107" si="295">SUM(P108:P117)</f>
        <v>0</v>
      </c>
      <c r="Q107" s="192">
        <f t="shared" si="295"/>
        <v>0</v>
      </c>
      <c r="R107" s="192">
        <f t="shared" si="294"/>
        <v>0</v>
      </c>
      <c r="S107" s="192">
        <f t="shared" si="294"/>
        <v>0</v>
      </c>
      <c r="T107" s="192">
        <f t="shared" ref="T107" si="296">SUM(T108:T117)</f>
        <v>0</v>
      </c>
      <c r="U107" s="192">
        <f t="shared" si="294"/>
        <v>0</v>
      </c>
      <c r="V107" s="192">
        <f t="shared" si="294"/>
        <v>0</v>
      </c>
      <c r="W107" s="192">
        <f t="shared" ref="W107" si="297">SUM(W108:W117)</f>
        <v>0</v>
      </c>
      <c r="X107" s="192">
        <f t="shared" si="294"/>
        <v>0</v>
      </c>
      <c r="Y107" s="192">
        <f t="shared" si="294"/>
        <v>0</v>
      </c>
      <c r="Z107" s="192">
        <f t="shared" si="294"/>
        <v>0</v>
      </c>
      <c r="AA107" s="192">
        <f t="shared" si="294"/>
        <v>0</v>
      </c>
      <c r="AB107" s="192">
        <f t="shared" si="294"/>
        <v>0</v>
      </c>
      <c r="AC107" s="192">
        <f t="shared" si="7"/>
        <v>0</v>
      </c>
      <c r="AD107" s="192">
        <f>SUM(AD108:AD117)</f>
        <v>0</v>
      </c>
      <c r="AE107" s="192">
        <f>SUM(AE108:AE117)</f>
        <v>0</v>
      </c>
      <c r="AF107" s="192">
        <f>SUM(AF108:AF117)</f>
        <v>0</v>
      </c>
      <c r="AG107" s="192">
        <f t="shared" si="8"/>
        <v>0</v>
      </c>
      <c r="AH107" s="192">
        <f>SUM(AH108:AH117)</f>
        <v>0</v>
      </c>
      <c r="AI107" s="192">
        <f>SUM(AI108:AI117)</f>
        <v>0</v>
      </c>
      <c r="AJ107" s="192">
        <f>SUM(AJ108:AJ117)</f>
        <v>0</v>
      </c>
      <c r="AK107" s="192">
        <f t="shared" si="9"/>
        <v>0</v>
      </c>
      <c r="AL107" s="192">
        <f>SUM(AL108:AL117)</f>
        <v>0</v>
      </c>
      <c r="AM107" s="192">
        <f>SUM(AM108:AM117)</f>
        <v>0</v>
      </c>
      <c r="AN107" s="192">
        <f>SUM(AN108:AN117)</f>
        <v>0</v>
      </c>
      <c r="AO107" s="192">
        <f t="shared" si="10"/>
        <v>0</v>
      </c>
      <c r="AP107" s="192">
        <f t="shared" si="11"/>
        <v>0</v>
      </c>
    </row>
    <row r="108" spans="2:42">
      <c r="B108" s="181" t="s">
        <v>637</v>
      </c>
      <c r="C108" s="182" t="s">
        <v>132</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293"/>
        <v>0</v>
      </c>
      <c r="G108" s="183"/>
      <c r="H108" s="183">
        <f t="shared" ref="H108:H115" si="298">F108-G108</f>
        <v>0</v>
      </c>
      <c r="I108" s="183"/>
      <c r="J108" s="183">
        <f t="shared" ref="J108:J115" si="299">F108-I108</f>
        <v>0</v>
      </c>
      <c r="K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3">
        <f t="shared" ref="AC108:AC115" si="300">Z108+AA108+AB108</f>
        <v>0</v>
      </c>
      <c r="AD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3">
        <f t="shared" ref="AG108:AG115" si="301">AD108+AE108+AF108</f>
        <v>0</v>
      </c>
      <c r="AH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3">
        <f t="shared" ref="AK108:AK115" si="302">AH108+AI108+AJ108</f>
        <v>0</v>
      </c>
      <c r="AL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3">
        <f t="shared" ref="AO108:AO115" si="303">AL108+AM108+AN108</f>
        <v>0</v>
      </c>
      <c r="AP108" s="183">
        <f t="shared" ref="AP108:AP115" si="304">AC108+AG108+AK108+AO108</f>
        <v>0</v>
      </c>
    </row>
    <row r="109" spans="2:42">
      <c r="B109" s="181" t="s">
        <v>638</v>
      </c>
      <c r="C109" s="182" t="s">
        <v>639</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05">D109+E109</f>
        <v>0</v>
      </c>
      <c r="G109" s="183"/>
      <c r="H109" s="183">
        <f t="shared" si="298"/>
        <v>0</v>
      </c>
      <c r="I109" s="183"/>
      <c r="J109" s="183">
        <f t="shared" si="299"/>
        <v>0</v>
      </c>
      <c r="K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3">
        <f t="shared" si="300"/>
        <v>0</v>
      </c>
      <c r="AD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3">
        <f t="shared" si="301"/>
        <v>0</v>
      </c>
      <c r="AH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3">
        <f t="shared" si="302"/>
        <v>0</v>
      </c>
      <c r="AL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3">
        <f t="shared" si="303"/>
        <v>0</v>
      </c>
      <c r="AP109" s="183">
        <f t="shared" si="304"/>
        <v>0</v>
      </c>
    </row>
    <row r="110" spans="2:42">
      <c r="B110" s="181" t="s">
        <v>640</v>
      </c>
      <c r="C110" s="182" t="s">
        <v>641</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05"/>
        <v>0</v>
      </c>
      <c r="G110" s="183"/>
      <c r="H110" s="183">
        <f t="shared" si="298"/>
        <v>0</v>
      </c>
      <c r="I110" s="183"/>
      <c r="J110" s="183">
        <f t="shared" si="299"/>
        <v>0</v>
      </c>
      <c r="K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3">
        <f t="shared" si="300"/>
        <v>0</v>
      </c>
      <c r="AD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3">
        <f t="shared" si="301"/>
        <v>0</v>
      </c>
      <c r="AH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3">
        <f t="shared" si="302"/>
        <v>0</v>
      </c>
      <c r="AL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3">
        <f t="shared" si="303"/>
        <v>0</v>
      </c>
      <c r="AP110" s="183">
        <f t="shared" si="304"/>
        <v>0</v>
      </c>
    </row>
    <row r="111" spans="2:42">
      <c r="B111" s="181" t="s">
        <v>288</v>
      </c>
      <c r="C111" s="182" t="s">
        <v>171</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05"/>
        <v>0</v>
      </c>
      <c r="G111" s="183"/>
      <c r="H111" s="183">
        <f t="shared" ref="H111:H112" si="306">F111-G111</f>
        <v>0</v>
      </c>
      <c r="I111" s="183"/>
      <c r="J111" s="183">
        <f t="shared" ref="J111:J112" si="307">F111-I111</f>
        <v>0</v>
      </c>
      <c r="K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3">
        <f t="shared" ref="AC111:AC112" si="308">Z111+AA111+AB111</f>
        <v>0</v>
      </c>
      <c r="AD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3">
        <f t="shared" ref="AG111:AG112" si="309">AD111+AE111+AF111</f>
        <v>0</v>
      </c>
      <c r="AH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3">
        <f t="shared" ref="AK111:AK112" si="310">AH111+AI111+AJ111</f>
        <v>0</v>
      </c>
      <c r="AL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3">
        <f t="shared" ref="AO111:AO112" si="311">AL111+AM111+AN111</f>
        <v>0</v>
      </c>
      <c r="AP111" s="183">
        <f t="shared" ref="AP111:AP112" si="312">AC111+AG111+AK111+AO111</f>
        <v>0</v>
      </c>
    </row>
    <row r="112" spans="2:42">
      <c r="B112" s="181" t="s">
        <v>642</v>
      </c>
      <c r="C112" s="182" t="s">
        <v>643</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05"/>
        <v>0</v>
      </c>
      <c r="G112" s="183"/>
      <c r="H112" s="183">
        <f t="shared" si="306"/>
        <v>0</v>
      </c>
      <c r="I112" s="183"/>
      <c r="J112" s="183">
        <f t="shared" si="307"/>
        <v>0</v>
      </c>
      <c r="K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3">
        <f t="shared" si="308"/>
        <v>0</v>
      </c>
      <c r="AD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3">
        <f t="shared" si="309"/>
        <v>0</v>
      </c>
      <c r="AH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3">
        <f t="shared" si="310"/>
        <v>0</v>
      </c>
      <c r="AL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3">
        <f t="shared" si="311"/>
        <v>0</v>
      </c>
      <c r="AP112" s="183">
        <f t="shared" si="312"/>
        <v>0</v>
      </c>
    </row>
    <row r="113" spans="2:42">
      <c r="B113" s="181" t="s">
        <v>644</v>
      </c>
      <c r="C113" s="182" t="s">
        <v>645</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293"/>
        <v>0</v>
      </c>
      <c r="G113" s="183"/>
      <c r="H113" s="183">
        <f t="shared" ref="H113:H114" si="313">F113-G113</f>
        <v>0</v>
      </c>
      <c r="I113" s="183"/>
      <c r="J113" s="183">
        <f t="shared" ref="J113:J114" si="314">F113-I113</f>
        <v>0</v>
      </c>
      <c r="K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3">
        <f t="shared" ref="AC113:AC114" si="315">Z113+AA113+AB113</f>
        <v>0</v>
      </c>
      <c r="AD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3">
        <f t="shared" ref="AG113:AG114" si="316">AD113+AE113+AF113</f>
        <v>0</v>
      </c>
      <c r="AH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3">
        <f t="shared" ref="AK113:AK114" si="317">AH113+AI113+AJ113</f>
        <v>0</v>
      </c>
      <c r="AL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3">
        <f t="shared" ref="AO113:AO114" si="318">AL113+AM113+AN113</f>
        <v>0</v>
      </c>
      <c r="AP113" s="183">
        <f t="shared" ref="AP113:AP114" si="319">AC113+AG113+AK113+AO113</f>
        <v>0</v>
      </c>
    </row>
    <row r="114" spans="2:42">
      <c r="B114" s="181" t="s">
        <v>646</v>
      </c>
      <c r="C114" s="182" t="s">
        <v>647</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293"/>
        <v>0</v>
      </c>
      <c r="G114" s="183"/>
      <c r="H114" s="183">
        <f t="shared" si="313"/>
        <v>0</v>
      </c>
      <c r="I114" s="183"/>
      <c r="J114" s="183">
        <f t="shared" si="314"/>
        <v>0</v>
      </c>
      <c r="K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3">
        <f t="shared" si="315"/>
        <v>0</v>
      </c>
      <c r="AD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3">
        <f t="shared" si="316"/>
        <v>0</v>
      </c>
      <c r="AH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3">
        <f t="shared" si="317"/>
        <v>0</v>
      </c>
      <c r="AL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3">
        <f t="shared" si="318"/>
        <v>0</v>
      </c>
      <c r="AP114" s="183">
        <f t="shared" si="319"/>
        <v>0</v>
      </c>
    </row>
    <row r="115" spans="2:42">
      <c r="B115" s="181" t="s">
        <v>648</v>
      </c>
      <c r="C115" s="182" t="s">
        <v>649</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0">D115+E115</f>
        <v>0</v>
      </c>
      <c r="G115" s="183"/>
      <c r="H115" s="183">
        <f t="shared" si="298"/>
        <v>0</v>
      </c>
      <c r="I115" s="183"/>
      <c r="J115" s="183">
        <f t="shared" si="299"/>
        <v>0</v>
      </c>
      <c r="K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3">
        <f t="shared" si="300"/>
        <v>0</v>
      </c>
      <c r="AD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3">
        <f t="shared" si="301"/>
        <v>0</v>
      </c>
      <c r="AH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3">
        <f t="shared" si="302"/>
        <v>0</v>
      </c>
      <c r="AL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3">
        <f t="shared" si="303"/>
        <v>0</v>
      </c>
      <c r="AP115" s="183">
        <f t="shared" si="304"/>
        <v>0</v>
      </c>
    </row>
    <row r="116" spans="2:42">
      <c r="B116" s="181" t="s">
        <v>650</v>
      </c>
      <c r="C116" s="182" t="s">
        <v>651</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1">D116+E116</f>
        <v>0</v>
      </c>
      <c r="G116" s="183"/>
      <c r="H116" s="183">
        <f t="shared" si="3"/>
        <v>0</v>
      </c>
      <c r="I116" s="183"/>
      <c r="J116" s="183">
        <f t="shared" si="4"/>
        <v>0</v>
      </c>
      <c r="K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3">
        <f t="shared" si="7"/>
        <v>0</v>
      </c>
      <c r="AD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3">
        <f t="shared" si="8"/>
        <v>0</v>
      </c>
      <c r="AH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3">
        <f t="shared" si="9"/>
        <v>0</v>
      </c>
      <c r="AL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3">
        <f t="shared" si="10"/>
        <v>0</v>
      </c>
      <c r="AP116" s="183">
        <f t="shared" si="11"/>
        <v>0</v>
      </c>
    </row>
    <row r="117" spans="2:42">
      <c r="B117" s="181" t="s">
        <v>652</v>
      </c>
      <c r="C117" s="182" t="s">
        <v>653</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293"/>
        <v>0</v>
      </c>
      <c r="G117" s="183"/>
      <c r="H117" s="183">
        <f t="shared" ref="H117" si="322">F117-G117</f>
        <v>0</v>
      </c>
      <c r="I117" s="183"/>
      <c r="J117" s="183">
        <f t="shared" ref="J117" si="323">F117-I117</f>
        <v>0</v>
      </c>
      <c r="K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3">
        <f t="shared" ref="AC117" si="324">Z117+AA117+AB117</f>
        <v>0</v>
      </c>
      <c r="AD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3">
        <f t="shared" ref="AG117" si="325">AD117+AE117+AF117</f>
        <v>0</v>
      </c>
      <c r="AH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3">
        <f t="shared" ref="AK117" si="326">AH117+AI117+AJ117</f>
        <v>0</v>
      </c>
      <c r="AL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3">
        <f t="shared" ref="AO117" si="327">AL117+AM117+AN117</f>
        <v>0</v>
      </c>
      <c r="AP117" s="183">
        <f t="shared" ref="AP117" si="328">AC117+AG117+AK117+AO117</f>
        <v>0</v>
      </c>
    </row>
    <row r="118" spans="2:42">
      <c r="B118" s="190" t="s">
        <v>289</v>
      </c>
      <c r="C118" s="191" t="s">
        <v>172</v>
      </c>
      <c r="D118" s="192">
        <f>SUM(D119:D132)</f>
        <v>0</v>
      </c>
      <c r="E118" s="192">
        <f>SUM(E119:E132)</f>
        <v>31000</v>
      </c>
      <c r="F118" s="192">
        <f t="shared" si="293"/>
        <v>31000</v>
      </c>
      <c r="G118" s="192">
        <f t="shared" ref="G118:I118" si="329">SUM(G119:G132)</f>
        <v>0</v>
      </c>
      <c r="H118" s="192">
        <f t="shared" si="3"/>
        <v>31000</v>
      </c>
      <c r="I118" s="192">
        <f t="shared" si="329"/>
        <v>0</v>
      </c>
      <c r="J118" s="192">
        <f t="shared" si="4"/>
        <v>31000</v>
      </c>
      <c r="K118" s="192">
        <f t="shared" ref="K118:AN118" si="330">SUM(K119:K132)</f>
        <v>0</v>
      </c>
      <c r="L118" s="192">
        <f t="shared" si="330"/>
        <v>31000</v>
      </c>
      <c r="M118" s="192">
        <f t="shared" si="330"/>
        <v>0</v>
      </c>
      <c r="N118" s="192">
        <f t="shared" si="330"/>
        <v>0</v>
      </c>
      <c r="O118" s="192">
        <f t="shared" si="330"/>
        <v>0</v>
      </c>
      <c r="P118" s="192">
        <f t="shared" ref="P118:Q118" si="331">SUM(P119:P132)</f>
        <v>0</v>
      </c>
      <c r="Q118" s="192">
        <f t="shared" si="331"/>
        <v>0</v>
      </c>
      <c r="R118" s="192">
        <f t="shared" si="330"/>
        <v>0</v>
      </c>
      <c r="S118" s="192">
        <f t="shared" si="330"/>
        <v>0</v>
      </c>
      <c r="T118" s="192">
        <f t="shared" ref="T118" si="332">SUM(T119:T132)</f>
        <v>0</v>
      </c>
      <c r="U118" s="192">
        <f t="shared" si="330"/>
        <v>0</v>
      </c>
      <c r="V118" s="192">
        <f t="shared" si="330"/>
        <v>0</v>
      </c>
      <c r="W118" s="192">
        <f t="shared" ref="W118" si="333">SUM(W119:W132)</f>
        <v>0</v>
      </c>
      <c r="X118" s="192">
        <f t="shared" si="330"/>
        <v>0</v>
      </c>
      <c r="Y118" s="192">
        <f t="shared" si="330"/>
        <v>0</v>
      </c>
      <c r="Z118" s="192">
        <f t="shared" si="330"/>
        <v>0</v>
      </c>
      <c r="AA118" s="192">
        <f t="shared" si="330"/>
        <v>0</v>
      </c>
      <c r="AB118" s="192">
        <f t="shared" si="330"/>
        <v>0</v>
      </c>
      <c r="AC118" s="192">
        <f t="shared" si="7"/>
        <v>0</v>
      </c>
      <c r="AD118" s="192">
        <f t="shared" si="330"/>
        <v>0</v>
      </c>
      <c r="AE118" s="192">
        <f t="shared" si="330"/>
        <v>31000</v>
      </c>
      <c r="AF118" s="192">
        <f t="shared" si="330"/>
        <v>0</v>
      </c>
      <c r="AG118" s="192">
        <f t="shared" si="8"/>
        <v>31000</v>
      </c>
      <c r="AH118" s="192">
        <f t="shared" si="330"/>
        <v>0</v>
      </c>
      <c r="AI118" s="192">
        <f t="shared" si="330"/>
        <v>0</v>
      </c>
      <c r="AJ118" s="192">
        <f t="shared" si="330"/>
        <v>0</v>
      </c>
      <c r="AK118" s="192">
        <f t="shared" si="9"/>
        <v>0</v>
      </c>
      <c r="AL118" s="192">
        <f t="shared" si="330"/>
        <v>0</v>
      </c>
      <c r="AM118" s="192">
        <f t="shared" si="330"/>
        <v>0</v>
      </c>
      <c r="AN118" s="192">
        <f t="shared" si="330"/>
        <v>0</v>
      </c>
      <c r="AO118" s="192">
        <f t="shared" si="10"/>
        <v>0</v>
      </c>
      <c r="AP118" s="192">
        <f t="shared" si="11"/>
        <v>31000</v>
      </c>
    </row>
    <row r="119" spans="2:42">
      <c r="B119" s="181" t="s">
        <v>290</v>
      </c>
      <c r="C119" s="182" t="s">
        <v>173</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293"/>
        <v>0</v>
      </c>
      <c r="G119" s="183"/>
      <c r="H119" s="183">
        <f t="shared" ref="H119:H132" si="334">F119-G119</f>
        <v>0</v>
      </c>
      <c r="I119" s="183"/>
      <c r="J119" s="183">
        <f t="shared" ref="J119:J132" si="335">F119-I119</f>
        <v>0</v>
      </c>
      <c r="K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3">
        <f t="shared" ref="AC119:AC132" si="336">Z119+AA119+AB119</f>
        <v>0</v>
      </c>
      <c r="AD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3">
        <f t="shared" ref="AG119:AG132" si="337">AD119+AE119+AF119</f>
        <v>0</v>
      </c>
      <c r="AH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3">
        <f t="shared" ref="AK119:AK132" si="338">AH119+AI119+AJ119</f>
        <v>0</v>
      </c>
      <c r="AL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3">
        <f t="shared" ref="AO119:AO132" si="339">AL119+AM119+AN119</f>
        <v>0</v>
      </c>
      <c r="AP119" s="183">
        <f t="shared" ref="AP119:AP132" si="340">AC119+AG119+AK119+AO119</f>
        <v>0</v>
      </c>
    </row>
    <row r="120" spans="2:42">
      <c r="B120" s="181" t="s">
        <v>654</v>
      </c>
      <c r="C120" s="182" t="s">
        <v>655</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41">D120+E120</f>
        <v>0</v>
      </c>
      <c r="G120" s="183"/>
      <c r="H120" s="183">
        <f t="shared" ref="H120:H125" si="342">F120-G120</f>
        <v>0</v>
      </c>
      <c r="I120" s="183"/>
      <c r="J120" s="183">
        <f t="shared" ref="J120:J125" si="343">F120-I120</f>
        <v>0</v>
      </c>
      <c r="K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3">
        <f t="shared" ref="AC120:AC125" si="344">Z120+AA120+AB120</f>
        <v>0</v>
      </c>
      <c r="AD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3">
        <f t="shared" ref="AG120:AG125" si="345">AD120+AE120+AF120</f>
        <v>0</v>
      </c>
      <c r="AH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3">
        <f t="shared" ref="AK120:AK125" si="346">AH120+AI120+AJ120</f>
        <v>0</v>
      </c>
      <c r="AL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3">
        <f t="shared" ref="AO120:AO125" si="347">AL120+AM120+AN120</f>
        <v>0</v>
      </c>
      <c r="AP120" s="183">
        <f t="shared" ref="AP120:AP125" si="348">AC120+AG120+AK120+AO120</f>
        <v>0</v>
      </c>
    </row>
    <row r="121" spans="2:42">
      <c r="B121" s="181" t="s">
        <v>291</v>
      </c>
      <c r="C121" s="182" t="s">
        <v>174</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41"/>
        <v>0</v>
      </c>
      <c r="G121" s="183"/>
      <c r="H121" s="183">
        <f t="shared" si="342"/>
        <v>0</v>
      </c>
      <c r="I121" s="183"/>
      <c r="J121" s="183">
        <f t="shared" si="343"/>
        <v>0</v>
      </c>
      <c r="K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3">
        <f t="shared" si="344"/>
        <v>0</v>
      </c>
      <c r="AD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3">
        <f t="shared" si="345"/>
        <v>0</v>
      </c>
      <c r="AH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3">
        <f t="shared" si="346"/>
        <v>0</v>
      </c>
      <c r="AL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3">
        <f t="shared" si="347"/>
        <v>0</v>
      </c>
      <c r="AP121" s="183">
        <f t="shared" si="348"/>
        <v>0</v>
      </c>
    </row>
    <row r="122" spans="2:42">
      <c r="B122" s="181" t="s">
        <v>656</v>
      </c>
      <c r="C122" s="182" t="s">
        <v>657</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41"/>
        <v>0</v>
      </c>
      <c r="G122" s="183"/>
      <c r="H122" s="183">
        <f t="shared" si="342"/>
        <v>0</v>
      </c>
      <c r="I122" s="183"/>
      <c r="J122" s="183">
        <f t="shared" si="343"/>
        <v>0</v>
      </c>
      <c r="K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3">
        <f t="shared" si="344"/>
        <v>0</v>
      </c>
      <c r="AD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3">
        <f t="shared" si="345"/>
        <v>0</v>
      </c>
      <c r="AH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3">
        <f t="shared" si="346"/>
        <v>0</v>
      </c>
      <c r="AL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3">
        <f t="shared" si="347"/>
        <v>0</v>
      </c>
      <c r="AP122" s="183">
        <f t="shared" si="348"/>
        <v>0</v>
      </c>
    </row>
    <row r="123" spans="2:42">
      <c r="B123" s="181" t="s">
        <v>658</v>
      </c>
      <c r="C123" s="182" t="s">
        <v>659</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41"/>
        <v>0</v>
      </c>
      <c r="G123" s="183"/>
      <c r="H123" s="183">
        <f t="shared" si="342"/>
        <v>0</v>
      </c>
      <c r="I123" s="183"/>
      <c r="J123" s="183">
        <f t="shared" si="343"/>
        <v>0</v>
      </c>
      <c r="K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3">
        <f t="shared" si="344"/>
        <v>0</v>
      </c>
      <c r="AD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3">
        <f t="shared" si="345"/>
        <v>0</v>
      </c>
      <c r="AH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3">
        <f t="shared" si="346"/>
        <v>0</v>
      </c>
      <c r="AL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3">
        <f t="shared" si="347"/>
        <v>0</v>
      </c>
      <c r="AP123" s="183">
        <f t="shared" si="348"/>
        <v>0</v>
      </c>
    </row>
    <row r="124" spans="2:42">
      <c r="B124" s="181" t="s">
        <v>660</v>
      </c>
      <c r="C124" s="182" t="s">
        <v>661</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41"/>
        <v>0</v>
      </c>
      <c r="G124" s="183"/>
      <c r="H124" s="183">
        <f t="shared" si="342"/>
        <v>0</v>
      </c>
      <c r="I124" s="183"/>
      <c r="J124" s="183">
        <f t="shared" si="343"/>
        <v>0</v>
      </c>
      <c r="K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3">
        <f t="shared" si="344"/>
        <v>0</v>
      </c>
      <c r="AD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3">
        <f t="shared" si="345"/>
        <v>0</v>
      </c>
      <c r="AH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3">
        <f t="shared" si="346"/>
        <v>0</v>
      </c>
      <c r="AL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3">
        <f t="shared" si="347"/>
        <v>0</v>
      </c>
      <c r="AP124" s="183">
        <f t="shared" si="348"/>
        <v>0</v>
      </c>
    </row>
    <row r="125" spans="2:42">
      <c r="B125" s="181" t="s">
        <v>662</v>
      </c>
      <c r="C125" s="182" t="s">
        <v>663</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41"/>
        <v>0</v>
      </c>
      <c r="G125" s="183"/>
      <c r="H125" s="183">
        <f t="shared" si="342"/>
        <v>0</v>
      </c>
      <c r="I125" s="183"/>
      <c r="J125" s="183">
        <f t="shared" si="343"/>
        <v>0</v>
      </c>
      <c r="K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3">
        <f t="shared" si="344"/>
        <v>0</v>
      </c>
      <c r="AD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3">
        <f t="shared" si="345"/>
        <v>0</v>
      </c>
      <c r="AH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3">
        <f t="shared" si="346"/>
        <v>0</v>
      </c>
      <c r="AL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3">
        <f t="shared" si="347"/>
        <v>0</v>
      </c>
      <c r="AP125" s="183">
        <f t="shared" si="348"/>
        <v>0</v>
      </c>
    </row>
    <row r="126" spans="2:42">
      <c r="B126" s="181" t="s">
        <v>664</v>
      </c>
      <c r="C126" s="182" t="s">
        <v>665</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293"/>
        <v>0</v>
      </c>
      <c r="G126" s="183"/>
      <c r="H126" s="183">
        <f t="shared" si="334"/>
        <v>0</v>
      </c>
      <c r="I126" s="183"/>
      <c r="J126" s="183">
        <f t="shared" si="335"/>
        <v>0</v>
      </c>
      <c r="K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3">
        <f t="shared" si="336"/>
        <v>0</v>
      </c>
      <c r="AD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3">
        <f t="shared" si="337"/>
        <v>0</v>
      </c>
      <c r="AH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3">
        <f t="shared" si="338"/>
        <v>0</v>
      </c>
      <c r="AL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3">
        <f t="shared" si="339"/>
        <v>0</v>
      </c>
      <c r="AP126" s="183">
        <f t="shared" si="340"/>
        <v>0</v>
      </c>
    </row>
    <row r="127" spans="2:42">
      <c r="B127" s="181" t="s">
        <v>666</v>
      </c>
      <c r="C127" s="182" t="s">
        <v>667</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293"/>
        <v>0</v>
      </c>
      <c r="G127" s="183"/>
      <c r="H127" s="183">
        <f t="shared" si="334"/>
        <v>0</v>
      </c>
      <c r="I127" s="183"/>
      <c r="J127" s="183">
        <f t="shared" si="335"/>
        <v>0</v>
      </c>
      <c r="K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3">
        <f t="shared" si="336"/>
        <v>0</v>
      </c>
      <c r="AD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3">
        <f t="shared" si="337"/>
        <v>0</v>
      </c>
      <c r="AH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3">
        <f t="shared" si="338"/>
        <v>0</v>
      </c>
      <c r="AL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3">
        <f t="shared" si="339"/>
        <v>0</v>
      </c>
      <c r="AP127" s="183">
        <f t="shared" si="340"/>
        <v>0</v>
      </c>
    </row>
    <row r="128" spans="2:42">
      <c r="B128" s="181" t="s">
        <v>668</v>
      </c>
      <c r="C128" s="182" t="s">
        <v>669</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49">D128+E128</f>
        <v>0</v>
      </c>
      <c r="G128" s="183"/>
      <c r="H128" s="183">
        <f t="shared" ref="H128" si="350">F128-G128</f>
        <v>0</v>
      </c>
      <c r="I128" s="183"/>
      <c r="J128" s="183">
        <f t="shared" ref="J128" si="351">F128-I128</f>
        <v>0</v>
      </c>
      <c r="K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3">
        <f t="shared" ref="AC128" si="352">Z128+AA128+AB128</f>
        <v>0</v>
      </c>
      <c r="AD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3">
        <f t="shared" ref="AG128" si="353">AD128+AE128+AF128</f>
        <v>0</v>
      </c>
      <c r="AH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3">
        <f t="shared" ref="AK128" si="354">AH128+AI128+AJ128</f>
        <v>0</v>
      </c>
      <c r="AL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3">
        <f t="shared" ref="AO128" si="355">AL128+AM128+AN128</f>
        <v>0</v>
      </c>
      <c r="AP128" s="183">
        <f t="shared" ref="AP128" si="356">AC128+AG128+AK128+AO128</f>
        <v>0</v>
      </c>
    </row>
    <row r="129" spans="2:42">
      <c r="B129" s="181" t="s">
        <v>292</v>
      </c>
      <c r="C129" s="182" t="s">
        <v>175</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57">D129+E129</f>
        <v>0</v>
      </c>
      <c r="G129" s="183"/>
      <c r="H129" s="183">
        <f t="shared" ref="H129:H130" si="358">F129-G129</f>
        <v>0</v>
      </c>
      <c r="I129" s="183"/>
      <c r="J129" s="183">
        <f t="shared" ref="J129:J130" si="359">F129-I129</f>
        <v>0</v>
      </c>
      <c r="K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3">
        <f t="shared" ref="AC129:AC130" si="360">Z129+AA129+AB129</f>
        <v>0</v>
      </c>
      <c r="AD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3">
        <f t="shared" ref="AG129:AG130" si="361">AD129+AE129+AF129</f>
        <v>0</v>
      </c>
      <c r="AH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3">
        <f t="shared" ref="AK129:AK130" si="362">AH129+AI129+AJ129</f>
        <v>0</v>
      </c>
      <c r="AL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3">
        <f t="shared" ref="AO129:AO130" si="363">AL129+AM129+AN129</f>
        <v>0</v>
      </c>
      <c r="AP129" s="183">
        <f t="shared" ref="AP129:AP130" si="364">AC129+AG129+AK129+AO129</f>
        <v>0</v>
      </c>
    </row>
    <row r="130" spans="2:42">
      <c r="B130" s="181" t="s">
        <v>670</v>
      </c>
      <c r="C130" s="182" t="s">
        <v>671</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57"/>
        <v>0</v>
      </c>
      <c r="G130" s="183"/>
      <c r="H130" s="183">
        <f t="shared" si="358"/>
        <v>0</v>
      </c>
      <c r="I130" s="183"/>
      <c r="J130" s="183">
        <f t="shared" si="359"/>
        <v>0</v>
      </c>
      <c r="K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3">
        <f t="shared" si="360"/>
        <v>0</v>
      </c>
      <c r="AD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3">
        <f t="shared" si="361"/>
        <v>0</v>
      </c>
      <c r="AH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3">
        <f t="shared" si="362"/>
        <v>0</v>
      </c>
      <c r="AL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3">
        <f t="shared" si="363"/>
        <v>0</v>
      </c>
      <c r="AP130" s="183">
        <f t="shared" si="364"/>
        <v>0</v>
      </c>
    </row>
    <row r="131" spans="2:42">
      <c r="B131" s="181" t="s">
        <v>672</v>
      </c>
      <c r="C131" s="182" t="s">
        <v>673</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293"/>
        <v>0</v>
      </c>
      <c r="G131" s="183"/>
      <c r="H131" s="183">
        <f t="shared" si="334"/>
        <v>0</v>
      </c>
      <c r="I131" s="183"/>
      <c r="J131" s="183">
        <f t="shared" si="335"/>
        <v>0</v>
      </c>
      <c r="K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3">
        <f t="shared" si="336"/>
        <v>0</v>
      </c>
      <c r="AD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3">
        <f t="shared" si="337"/>
        <v>0</v>
      </c>
      <c r="AH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3">
        <f t="shared" si="338"/>
        <v>0</v>
      </c>
      <c r="AL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3">
        <f t="shared" si="339"/>
        <v>0</v>
      </c>
      <c r="AP131" s="183">
        <f t="shared" si="340"/>
        <v>0</v>
      </c>
    </row>
    <row r="132" spans="2:42">
      <c r="B132" s="181" t="s">
        <v>674</v>
      </c>
      <c r="C132" s="182" t="s">
        <v>675</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31000</v>
      </c>
      <c r="F132" s="183">
        <f t="shared" si="293"/>
        <v>31000</v>
      </c>
      <c r="G132" s="183"/>
      <c r="H132" s="183">
        <f t="shared" si="334"/>
        <v>31000</v>
      </c>
      <c r="I132" s="183"/>
      <c r="J132" s="183">
        <f t="shared" si="335"/>
        <v>31000</v>
      </c>
      <c r="K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31000</v>
      </c>
      <c r="M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3">
        <f t="shared" si="336"/>
        <v>0</v>
      </c>
      <c r="AD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31000</v>
      </c>
      <c r="AF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3">
        <f t="shared" si="337"/>
        <v>31000</v>
      </c>
      <c r="AH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3">
        <f t="shared" si="338"/>
        <v>0</v>
      </c>
      <c r="AL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3">
        <f t="shared" si="339"/>
        <v>0</v>
      </c>
      <c r="AP132" s="183">
        <f t="shared" si="340"/>
        <v>31000</v>
      </c>
    </row>
    <row r="133" spans="2:42">
      <c r="B133" s="190" t="s">
        <v>293</v>
      </c>
      <c r="C133" s="191" t="s">
        <v>176</v>
      </c>
      <c r="D133" s="192">
        <f>SUM(D134:D148)</f>
        <v>0</v>
      </c>
      <c r="E133" s="192">
        <f>SUM(E134:E148)</f>
        <v>0</v>
      </c>
      <c r="F133" s="192">
        <f t="shared" si="293"/>
        <v>0</v>
      </c>
      <c r="G133" s="192">
        <f t="shared" ref="G133:I133" si="365">SUM(G134:G148)</f>
        <v>0</v>
      </c>
      <c r="H133" s="192">
        <f t="shared" si="3"/>
        <v>0</v>
      </c>
      <c r="I133" s="192">
        <f t="shared" si="365"/>
        <v>0</v>
      </c>
      <c r="J133" s="192">
        <f t="shared" si="4"/>
        <v>0</v>
      </c>
      <c r="K133" s="192">
        <f t="shared" ref="K133:AN133" si="366">SUM(K134:K148)</f>
        <v>0</v>
      </c>
      <c r="L133" s="192">
        <f t="shared" si="366"/>
        <v>0</v>
      </c>
      <c r="M133" s="192">
        <f t="shared" si="366"/>
        <v>0</v>
      </c>
      <c r="N133" s="192">
        <f t="shared" si="366"/>
        <v>0</v>
      </c>
      <c r="O133" s="192">
        <f t="shared" si="366"/>
        <v>0</v>
      </c>
      <c r="P133" s="192">
        <f t="shared" ref="P133:Q133" si="367">SUM(P134:P148)</f>
        <v>0</v>
      </c>
      <c r="Q133" s="192">
        <f t="shared" si="367"/>
        <v>0</v>
      </c>
      <c r="R133" s="192">
        <f t="shared" si="366"/>
        <v>0</v>
      </c>
      <c r="S133" s="192">
        <f t="shared" si="366"/>
        <v>0</v>
      </c>
      <c r="T133" s="192">
        <f t="shared" ref="T133" si="368">SUM(T134:T148)</f>
        <v>0</v>
      </c>
      <c r="U133" s="192">
        <f t="shared" si="366"/>
        <v>0</v>
      </c>
      <c r="V133" s="192">
        <f t="shared" si="366"/>
        <v>0</v>
      </c>
      <c r="W133" s="192">
        <f t="shared" ref="W133" si="369">SUM(W134:W148)</f>
        <v>0</v>
      </c>
      <c r="X133" s="192">
        <f t="shared" si="366"/>
        <v>0</v>
      </c>
      <c r="Y133" s="192">
        <f t="shared" si="366"/>
        <v>0</v>
      </c>
      <c r="Z133" s="192">
        <f t="shared" si="366"/>
        <v>0</v>
      </c>
      <c r="AA133" s="192">
        <f t="shared" si="366"/>
        <v>0</v>
      </c>
      <c r="AB133" s="192">
        <f t="shared" si="366"/>
        <v>0</v>
      </c>
      <c r="AC133" s="192">
        <f t="shared" si="7"/>
        <v>0</v>
      </c>
      <c r="AD133" s="192">
        <f t="shared" si="366"/>
        <v>0</v>
      </c>
      <c r="AE133" s="192">
        <f t="shared" si="366"/>
        <v>0</v>
      </c>
      <c r="AF133" s="192">
        <f t="shared" si="366"/>
        <v>0</v>
      </c>
      <c r="AG133" s="192">
        <f t="shared" si="8"/>
        <v>0</v>
      </c>
      <c r="AH133" s="192">
        <f t="shared" si="366"/>
        <v>0</v>
      </c>
      <c r="AI133" s="192">
        <f t="shared" si="366"/>
        <v>0</v>
      </c>
      <c r="AJ133" s="192">
        <f t="shared" si="366"/>
        <v>0</v>
      </c>
      <c r="AK133" s="192">
        <f t="shared" si="9"/>
        <v>0</v>
      </c>
      <c r="AL133" s="192">
        <f t="shared" si="366"/>
        <v>0</v>
      </c>
      <c r="AM133" s="192">
        <f t="shared" si="366"/>
        <v>0</v>
      </c>
      <c r="AN133" s="192">
        <f t="shared" si="366"/>
        <v>0</v>
      </c>
      <c r="AO133" s="192">
        <f t="shared" si="10"/>
        <v>0</v>
      </c>
      <c r="AP133" s="192">
        <f t="shared" si="11"/>
        <v>0</v>
      </c>
    </row>
    <row r="134" spans="2:42">
      <c r="B134" s="181" t="s">
        <v>676</v>
      </c>
      <c r="C134" s="182" t="s">
        <v>677</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293"/>
        <v>0</v>
      </c>
      <c r="G134" s="183"/>
      <c r="H134" s="183">
        <f t="shared" ref="H134:H148" si="370">F134-G134</f>
        <v>0</v>
      </c>
      <c r="I134" s="183"/>
      <c r="J134" s="183">
        <f t="shared" ref="J134:J148" si="371">F134-I134</f>
        <v>0</v>
      </c>
      <c r="K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3">
        <f t="shared" ref="AC134:AC148" si="372">Z134+AA134+AB134</f>
        <v>0</v>
      </c>
      <c r="AD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3">
        <f t="shared" ref="AG134:AG148" si="373">AD134+AE134+AF134</f>
        <v>0</v>
      </c>
      <c r="AH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3">
        <f t="shared" ref="AK134:AK148" si="374">AH134+AI134+AJ134</f>
        <v>0</v>
      </c>
      <c r="AL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3">
        <f t="shared" ref="AO134:AO148" si="375">AL134+AM134+AN134</f>
        <v>0</v>
      </c>
      <c r="AP134" s="183">
        <f t="shared" ref="AP134:AP148" si="376">AC134+AG134+AK134+AO134</f>
        <v>0</v>
      </c>
    </row>
    <row r="135" spans="2:42">
      <c r="B135" s="181" t="s">
        <v>294</v>
      </c>
      <c r="C135" s="182" t="s">
        <v>177</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293"/>
        <v>0</v>
      </c>
      <c r="G135" s="183"/>
      <c r="H135" s="183">
        <f t="shared" si="370"/>
        <v>0</v>
      </c>
      <c r="I135" s="183"/>
      <c r="J135" s="183">
        <f t="shared" si="371"/>
        <v>0</v>
      </c>
      <c r="K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3">
        <f t="shared" si="372"/>
        <v>0</v>
      </c>
      <c r="AD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3">
        <f t="shared" si="373"/>
        <v>0</v>
      </c>
      <c r="AH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3">
        <f t="shared" si="374"/>
        <v>0</v>
      </c>
      <c r="AL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3">
        <f t="shared" si="375"/>
        <v>0</v>
      </c>
      <c r="AP135" s="183">
        <f t="shared" si="376"/>
        <v>0</v>
      </c>
    </row>
    <row r="136" spans="2:42">
      <c r="B136" s="181" t="s">
        <v>678</v>
      </c>
      <c r="C136" s="182" t="s">
        <v>679</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293"/>
        <v>0</v>
      </c>
      <c r="G136" s="183"/>
      <c r="H136" s="183">
        <f t="shared" si="370"/>
        <v>0</v>
      </c>
      <c r="I136" s="183"/>
      <c r="J136" s="183">
        <f t="shared" si="371"/>
        <v>0</v>
      </c>
      <c r="K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3">
        <f t="shared" si="372"/>
        <v>0</v>
      </c>
      <c r="AD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3">
        <f t="shared" si="373"/>
        <v>0</v>
      </c>
      <c r="AH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3">
        <f t="shared" si="374"/>
        <v>0</v>
      </c>
      <c r="AL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3">
        <f t="shared" si="375"/>
        <v>0</v>
      </c>
      <c r="AP136" s="183">
        <f t="shared" si="376"/>
        <v>0</v>
      </c>
    </row>
    <row r="137" spans="2:42">
      <c r="B137" s="181" t="s">
        <v>295</v>
      </c>
      <c r="C137" s="182" t="s">
        <v>178</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293"/>
        <v>0</v>
      </c>
      <c r="G137" s="183"/>
      <c r="H137" s="183">
        <f t="shared" si="370"/>
        <v>0</v>
      </c>
      <c r="I137" s="183"/>
      <c r="J137" s="183">
        <f t="shared" si="371"/>
        <v>0</v>
      </c>
      <c r="K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3">
        <f t="shared" si="372"/>
        <v>0</v>
      </c>
      <c r="AD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3">
        <f t="shared" si="373"/>
        <v>0</v>
      </c>
      <c r="AH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3">
        <f t="shared" si="374"/>
        <v>0</v>
      </c>
      <c r="AL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3">
        <f t="shared" si="375"/>
        <v>0</v>
      </c>
      <c r="AP137" s="183">
        <f t="shared" si="376"/>
        <v>0</v>
      </c>
    </row>
    <row r="138" spans="2:42">
      <c r="B138" s="181" t="s">
        <v>680</v>
      </c>
      <c r="C138" s="182" t="s">
        <v>681</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77">D138+E138</f>
        <v>0</v>
      </c>
      <c r="G138" s="183"/>
      <c r="H138" s="183">
        <f t="shared" ref="H138:H143" si="378">F138-G138</f>
        <v>0</v>
      </c>
      <c r="I138" s="183"/>
      <c r="J138" s="183">
        <f t="shared" ref="J138:J143" si="379">F138-I138</f>
        <v>0</v>
      </c>
      <c r="K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3">
        <f t="shared" ref="AC138:AC143" si="380">Z138+AA138+AB138</f>
        <v>0</v>
      </c>
      <c r="AD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3">
        <f t="shared" ref="AG138:AG143" si="381">AD138+AE138+AF138</f>
        <v>0</v>
      </c>
      <c r="AH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3">
        <f t="shared" ref="AK138:AK143" si="382">AH138+AI138+AJ138</f>
        <v>0</v>
      </c>
      <c r="AL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3">
        <f t="shared" ref="AO138:AO143" si="383">AL138+AM138+AN138</f>
        <v>0</v>
      </c>
      <c r="AP138" s="183">
        <f t="shared" ref="AP138:AP143" si="384">AC138+AG138+AK138+AO138</f>
        <v>0</v>
      </c>
    </row>
    <row r="139" spans="2:42">
      <c r="B139" s="181" t="s">
        <v>682</v>
      </c>
      <c r="C139" s="182" t="s">
        <v>683</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85">D139+E139</f>
        <v>0</v>
      </c>
      <c r="G139" s="183"/>
      <c r="H139" s="183">
        <f t="shared" ref="H139:H140" si="386">F139-G139</f>
        <v>0</v>
      </c>
      <c r="I139" s="183"/>
      <c r="J139" s="183">
        <f t="shared" ref="J139:J140" si="387">F139-I139</f>
        <v>0</v>
      </c>
      <c r="K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3">
        <f t="shared" ref="AC139:AC140" si="388">Z139+AA139+AB139</f>
        <v>0</v>
      </c>
      <c r="AD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3">
        <f t="shared" ref="AG139:AG140" si="389">AD139+AE139+AF139</f>
        <v>0</v>
      </c>
      <c r="AH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3">
        <f t="shared" ref="AK139:AK140" si="390">AH139+AI139+AJ139</f>
        <v>0</v>
      </c>
      <c r="AL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3">
        <f t="shared" ref="AO139:AO140" si="391">AL139+AM139+AN139</f>
        <v>0</v>
      </c>
      <c r="AP139" s="183">
        <f t="shared" ref="AP139:AP140" si="392">AC139+AG139+AK139+AO139</f>
        <v>0</v>
      </c>
    </row>
    <row r="140" spans="2:42">
      <c r="B140" s="181" t="s">
        <v>684</v>
      </c>
      <c r="C140" s="182" t="s">
        <v>685</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85"/>
        <v>0</v>
      </c>
      <c r="G140" s="183"/>
      <c r="H140" s="183">
        <f t="shared" si="386"/>
        <v>0</v>
      </c>
      <c r="I140" s="183"/>
      <c r="J140" s="183">
        <f t="shared" si="387"/>
        <v>0</v>
      </c>
      <c r="K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3">
        <f t="shared" si="388"/>
        <v>0</v>
      </c>
      <c r="AD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3">
        <f t="shared" si="389"/>
        <v>0</v>
      </c>
      <c r="AH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3">
        <f t="shared" si="390"/>
        <v>0</v>
      </c>
      <c r="AL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3">
        <f t="shared" si="391"/>
        <v>0</v>
      </c>
      <c r="AP140" s="183">
        <f t="shared" si="392"/>
        <v>0</v>
      </c>
    </row>
    <row r="141" spans="2:42">
      <c r="B141" s="181" t="s">
        <v>686</v>
      </c>
      <c r="C141" s="182" t="s">
        <v>687</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77"/>
        <v>0</v>
      </c>
      <c r="G141" s="183"/>
      <c r="H141" s="183">
        <f t="shared" si="378"/>
        <v>0</v>
      </c>
      <c r="I141" s="183"/>
      <c r="J141" s="183">
        <f t="shared" si="379"/>
        <v>0</v>
      </c>
      <c r="K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3">
        <f t="shared" si="380"/>
        <v>0</v>
      </c>
      <c r="AD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3">
        <f t="shared" si="381"/>
        <v>0</v>
      </c>
      <c r="AH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3">
        <f t="shared" si="382"/>
        <v>0</v>
      </c>
      <c r="AL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3">
        <f t="shared" si="383"/>
        <v>0</v>
      </c>
      <c r="AP141" s="183">
        <f t="shared" si="384"/>
        <v>0</v>
      </c>
    </row>
    <row r="142" spans="2:42">
      <c r="B142" s="181" t="s">
        <v>688</v>
      </c>
      <c r="C142" s="182" t="s">
        <v>689</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77"/>
        <v>0</v>
      </c>
      <c r="G142" s="183"/>
      <c r="H142" s="183">
        <f t="shared" si="378"/>
        <v>0</v>
      </c>
      <c r="I142" s="183"/>
      <c r="J142" s="183">
        <f t="shared" si="379"/>
        <v>0</v>
      </c>
      <c r="K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3">
        <f t="shared" si="380"/>
        <v>0</v>
      </c>
      <c r="AD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3">
        <f t="shared" si="381"/>
        <v>0</v>
      </c>
      <c r="AH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3">
        <f t="shared" si="382"/>
        <v>0</v>
      </c>
      <c r="AL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3">
        <f t="shared" si="383"/>
        <v>0</v>
      </c>
      <c r="AP142" s="183">
        <f t="shared" si="384"/>
        <v>0</v>
      </c>
    </row>
    <row r="143" spans="2:42">
      <c r="B143" s="181" t="s">
        <v>690</v>
      </c>
      <c r="C143" s="182" t="s">
        <v>691</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77"/>
        <v>0</v>
      </c>
      <c r="G143" s="183"/>
      <c r="H143" s="183">
        <f t="shared" si="378"/>
        <v>0</v>
      </c>
      <c r="I143" s="183"/>
      <c r="J143" s="183">
        <f t="shared" si="379"/>
        <v>0</v>
      </c>
      <c r="K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3">
        <f t="shared" si="380"/>
        <v>0</v>
      </c>
      <c r="AD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3">
        <f t="shared" si="381"/>
        <v>0</v>
      </c>
      <c r="AH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3">
        <f t="shared" si="382"/>
        <v>0</v>
      </c>
      <c r="AL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3">
        <f t="shared" si="383"/>
        <v>0</v>
      </c>
      <c r="AP143" s="183">
        <f t="shared" si="384"/>
        <v>0</v>
      </c>
    </row>
    <row r="144" spans="2:42">
      <c r="B144" s="181" t="s">
        <v>692</v>
      </c>
      <c r="C144" s="182" t="s">
        <v>693</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293"/>
        <v>0</v>
      </c>
      <c r="G144" s="183"/>
      <c r="H144" s="183">
        <f t="shared" si="370"/>
        <v>0</v>
      </c>
      <c r="I144" s="183"/>
      <c r="J144" s="183">
        <f t="shared" si="371"/>
        <v>0</v>
      </c>
      <c r="K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3">
        <f t="shared" si="372"/>
        <v>0</v>
      </c>
      <c r="AD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3">
        <f t="shared" si="373"/>
        <v>0</v>
      </c>
      <c r="AH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3">
        <f t="shared" si="374"/>
        <v>0</v>
      </c>
      <c r="AL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3">
        <f t="shared" si="375"/>
        <v>0</v>
      </c>
      <c r="AP144" s="183">
        <f t="shared" si="376"/>
        <v>0</v>
      </c>
    </row>
    <row r="145" spans="2:42">
      <c r="B145" s="181" t="s">
        <v>694</v>
      </c>
      <c r="C145" s="182" t="s">
        <v>695</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293"/>
        <v>0</v>
      </c>
      <c r="G145" s="183"/>
      <c r="H145" s="183">
        <f t="shared" si="370"/>
        <v>0</v>
      </c>
      <c r="I145" s="183"/>
      <c r="J145" s="183">
        <f t="shared" si="371"/>
        <v>0</v>
      </c>
      <c r="K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3">
        <f t="shared" si="372"/>
        <v>0</v>
      </c>
      <c r="AD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3">
        <f t="shared" si="373"/>
        <v>0</v>
      </c>
      <c r="AH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3">
        <f t="shared" si="374"/>
        <v>0</v>
      </c>
      <c r="AL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3">
        <f t="shared" si="375"/>
        <v>0</v>
      </c>
      <c r="AP145" s="183">
        <f t="shared" si="376"/>
        <v>0</v>
      </c>
    </row>
    <row r="146" spans="2:42">
      <c r="B146" s="181" t="s">
        <v>696</v>
      </c>
      <c r="C146" s="182" t="s">
        <v>697</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393">D146+E146</f>
        <v>0</v>
      </c>
      <c r="G146" s="183"/>
      <c r="H146" s="183">
        <f t="shared" ref="H146" si="394">F146-G146</f>
        <v>0</v>
      </c>
      <c r="I146" s="183"/>
      <c r="J146" s="183">
        <f t="shared" ref="J146" si="395">F146-I146</f>
        <v>0</v>
      </c>
      <c r="K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3">
        <f t="shared" ref="AC146" si="396">Z146+AA146+AB146</f>
        <v>0</v>
      </c>
      <c r="AD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3">
        <f t="shared" ref="AG146" si="397">AD146+AE146+AF146</f>
        <v>0</v>
      </c>
      <c r="AH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3">
        <f t="shared" ref="AK146" si="398">AH146+AI146+AJ146</f>
        <v>0</v>
      </c>
      <c r="AL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3">
        <f t="shared" ref="AO146" si="399">AL146+AM146+AN146</f>
        <v>0</v>
      </c>
      <c r="AP146" s="183">
        <f t="shared" ref="AP146" si="400">AC146+AG146+AK146+AO146</f>
        <v>0</v>
      </c>
    </row>
    <row r="147" spans="2:42">
      <c r="B147" s="181" t="s">
        <v>698</v>
      </c>
      <c r="C147" s="182" t="s">
        <v>699</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01">D147+E147</f>
        <v>0</v>
      </c>
      <c r="G147" s="183"/>
      <c r="H147" s="183">
        <f t="shared" ref="H147" si="402">F147-G147</f>
        <v>0</v>
      </c>
      <c r="I147" s="183"/>
      <c r="J147" s="183">
        <f t="shared" ref="J147" si="403">F147-I147</f>
        <v>0</v>
      </c>
      <c r="K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3">
        <f t="shared" ref="AC147" si="404">Z147+AA147+AB147</f>
        <v>0</v>
      </c>
      <c r="AD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3">
        <f t="shared" ref="AG147" si="405">AD147+AE147+AF147</f>
        <v>0</v>
      </c>
      <c r="AH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3">
        <f t="shared" ref="AK147" si="406">AH147+AI147+AJ147</f>
        <v>0</v>
      </c>
      <c r="AL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3">
        <f t="shared" ref="AO147" si="407">AL147+AM147+AN147</f>
        <v>0</v>
      </c>
      <c r="AP147" s="183">
        <f t="shared" ref="AP147" si="408">AC147+AG147+AK147+AO147</f>
        <v>0</v>
      </c>
    </row>
    <row r="148" spans="2:42">
      <c r="B148" s="181" t="s">
        <v>700</v>
      </c>
      <c r="C148" s="182" t="s">
        <v>701</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293"/>
        <v>0</v>
      </c>
      <c r="G148" s="183"/>
      <c r="H148" s="183">
        <f t="shared" si="370"/>
        <v>0</v>
      </c>
      <c r="I148" s="183"/>
      <c r="J148" s="183">
        <f t="shared" si="371"/>
        <v>0</v>
      </c>
      <c r="K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3">
        <f t="shared" si="372"/>
        <v>0</v>
      </c>
      <c r="AD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3">
        <f t="shared" si="373"/>
        <v>0</v>
      </c>
      <c r="AH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3">
        <f t="shared" si="374"/>
        <v>0</v>
      </c>
      <c r="AL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3">
        <f t="shared" si="375"/>
        <v>0</v>
      </c>
      <c r="AP148" s="183">
        <f t="shared" si="376"/>
        <v>0</v>
      </c>
    </row>
    <row r="149" spans="2:42">
      <c r="B149" s="190" t="s">
        <v>296</v>
      </c>
      <c r="C149" s="191" t="s">
        <v>179</v>
      </c>
      <c r="D149" s="192">
        <f>SUM(D150:D163)</f>
        <v>0</v>
      </c>
      <c r="E149" s="192">
        <f>SUM(E150:E163)</f>
        <v>8000</v>
      </c>
      <c r="F149" s="192">
        <f t="shared" si="293"/>
        <v>8000</v>
      </c>
      <c r="G149" s="192">
        <f>SUM(G150:G163)</f>
        <v>0</v>
      </c>
      <c r="H149" s="192">
        <f t="shared" si="3"/>
        <v>8000</v>
      </c>
      <c r="I149" s="192">
        <f>SUM(I150:I163)</f>
        <v>0</v>
      </c>
      <c r="J149" s="192">
        <f t="shared" si="4"/>
        <v>8000</v>
      </c>
      <c r="K149" s="192">
        <f t="shared" ref="K149:AB149" si="409">SUM(K150:K163)</f>
        <v>0</v>
      </c>
      <c r="L149" s="192">
        <f t="shared" si="409"/>
        <v>8000</v>
      </c>
      <c r="M149" s="192">
        <f t="shared" si="409"/>
        <v>0</v>
      </c>
      <c r="N149" s="192">
        <f t="shared" si="409"/>
        <v>0</v>
      </c>
      <c r="O149" s="192">
        <f t="shared" si="409"/>
        <v>0</v>
      </c>
      <c r="P149" s="192">
        <f t="shared" ref="P149:Q149" si="410">SUM(P150:P163)</f>
        <v>0</v>
      </c>
      <c r="Q149" s="192">
        <f t="shared" si="410"/>
        <v>0</v>
      </c>
      <c r="R149" s="192">
        <f t="shared" si="409"/>
        <v>0</v>
      </c>
      <c r="S149" s="192">
        <f t="shared" si="409"/>
        <v>0</v>
      </c>
      <c r="T149" s="192">
        <f t="shared" ref="T149" si="411">SUM(T150:T163)</f>
        <v>0</v>
      </c>
      <c r="U149" s="192">
        <f t="shared" si="409"/>
        <v>0</v>
      </c>
      <c r="V149" s="192">
        <f t="shared" si="409"/>
        <v>0</v>
      </c>
      <c r="W149" s="192">
        <f t="shared" ref="W149" si="412">SUM(W150:W163)</f>
        <v>0</v>
      </c>
      <c r="X149" s="192">
        <f t="shared" si="409"/>
        <v>0</v>
      </c>
      <c r="Y149" s="192">
        <f t="shared" si="409"/>
        <v>0</v>
      </c>
      <c r="Z149" s="192">
        <f t="shared" si="409"/>
        <v>0</v>
      </c>
      <c r="AA149" s="192">
        <f t="shared" si="409"/>
        <v>0</v>
      </c>
      <c r="AB149" s="192">
        <f t="shared" si="409"/>
        <v>0</v>
      </c>
      <c r="AC149" s="192">
        <f t="shared" si="7"/>
        <v>0</v>
      </c>
      <c r="AD149" s="192">
        <f>SUM(AD150:AD163)</f>
        <v>0</v>
      </c>
      <c r="AE149" s="192">
        <f>SUM(AE150:AE163)</f>
        <v>0</v>
      </c>
      <c r="AF149" s="192">
        <f>SUM(AF150:AF163)</f>
        <v>0</v>
      </c>
      <c r="AG149" s="192">
        <f t="shared" si="8"/>
        <v>0</v>
      </c>
      <c r="AH149" s="192">
        <f>SUM(AH150:AH163)</f>
        <v>0</v>
      </c>
      <c r="AI149" s="192">
        <f>SUM(AI150:AI163)</f>
        <v>0</v>
      </c>
      <c r="AJ149" s="192">
        <f>SUM(AJ150:AJ163)</f>
        <v>0</v>
      </c>
      <c r="AK149" s="192">
        <f t="shared" si="9"/>
        <v>0</v>
      </c>
      <c r="AL149" s="192">
        <f>SUM(AL150:AL163)</f>
        <v>8000</v>
      </c>
      <c r="AM149" s="192">
        <f>SUM(AM150:AM163)</f>
        <v>0</v>
      </c>
      <c r="AN149" s="192">
        <f>SUM(AN150:AN163)</f>
        <v>0</v>
      </c>
      <c r="AO149" s="192">
        <f t="shared" si="10"/>
        <v>8000</v>
      </c>
      <c r="AP149" s="192">
        <f t="shared" si="11"/>
        <v>8000</v>
      </c>
    </row>
    <row r="150" spans="2:42">
      <c r="B150" s="181" t="s">
        <v>702</v>
      </c>
      <c r="C150" s="182" t="s">
        <v>703</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293"/>
        <v>0</v>
      </c>
      <c r="G150" s="183"/>
      <c r="H150" s="183">
        <f t="shared" ref="H150:H163" si="413">F150-G150</f>
        <v>0</v>
      </c>
      <c r="I150" s="183"/>
      <c r="J150" s="183">
        <f t="shared" ref="J150:J163" si="414">F150-I150</f>
        <v>0</v>
      </c>
      <c r="K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3">
        <f t="shared" ref="AC150:AC163" si="415">Z150+AA150+AB150</f>
        <v>0</v>
      </c>
      <c r="AD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3">
        <f t="shared" ref="AG150:AG163" si="416">AD150+AE150+AF150</f>
        <v>0</v>
      </c>
      <c r="AH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3">
        <f t="shared" ref="AK150:AK163" si="417">AH150+AI150+AJ150</f>
        <v>0</v>
      </c>
      <c r="AL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3">
        <f t="shared" ref="AO150:AO163" si="418">AL150+AM150+AN150</f>
        <v>0</v>
      </c>
      <c r="AP150" s="183">
        <f t="shared" ref="AP150:AP163" si="419">AC150+AG150+AK150+AO150</f>
        <v>0</v>
      </c>
    </row>
    <row r="151" spans="2:42">
      <c r="B151" s="181" t="s">
        <v>297</v>
      </c>
      <c r="C151" s="182" t="s">
        <v>180</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293"/>
        <v>0</v>
      </c>
      <c r="G151" s="183"/>
      <c r="H151" s="183">
        <f t="shared" si="413"/>
        <v>0</v>
      </c>
      <c r="I151" s="183"/>
      <c r="J151" s="183">
        <f t="shared" si="414"/>
        <v>0</v>
      </c>
      <c r="K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3">
        <f t="shared" si="415"/>
        <v>0</v>
      </c>
      <c r="AD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3">
        <f t="shared" si="416"/>
        <v>0</v>
      </c>
      <c r="AH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3">
        <f t="shared" si="417"/>
        <v>0</v>
      </c>
      <c r="AL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3">
        <f t="shared" si="418"/>
        <v>0</v>
      </c>
      <c r="AP151" s="183">
        <f t="shared" si="419"/>
        <v>0</v>
      </c>
    </row>
    <row r="152" spans="2:42">
      <c r="B152" s="181" t="s">
        <v>704</v>
      </c>
      <c r="C152" s="182" t="s">
        <v>705</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293"/>
        <v>0</v>
      </c>
      <c r="G152" s="183"/>
      <c r="H152" s="183">
        <f t="shared" si="413"/>
        <v>0</v>
      </c>
      <c r="I152" s="183"/>
      <c r="J152" s="183">
        <f t="shared" si="414"/>
        <v>0</v>
      </c>
      <c r="K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3">
        <f t="shared" si="415"/>
        <v>0</v>
      </c>
      <c r="AD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3">
        <f t="shared" si="416"/>
        <v>0</v>
      </c>
      <c r="AH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3">
        <f t="shared" si="417"/>
        <v>0</v>
      </c>
      <c r="AL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3">
        <f t="shared" si="418"/>
        <v>0</v>
      </c>
      <c r="AP152" s="183">
        <f t="shared" si="419"/>
        <v>0</v>
      </c>
    </row>
    <row r="153" spans="2:42">
      <c r="B153" s="181" t="s">
        <v>706</v>
      </c>
      <c r="C153" s="182" t="s">
        <v>707</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293"/>
        <v>0</v>
      </c>
      <c r="G153" s="183"/>
      <c r="H153" s="183">
        <f t="shared" si="413"/>
        <v>0</v>
      </c>
      <c r="I153" s="183"/>
      <c r="J153" s="183">
        <f t="shared" si="414"/>
        <v>0</v>
      </c>
      <c r="K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3">
        <f t="shared" si="415"/>
        <v>0</v>
      </c>
      <c r="AD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3">
        <f t="shared" si="416"/>
        <v>0</v>
      </c>
      <c r="AH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3">
        <f t="shared" si="417"/>
        <v>0</v>
      </c>
      <c r="AL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3">
        <f t="shared" si="418"/>
        <v>0</v>
      </c>
      <c r="AP153" s="183">
        <f t="shared" si="419"/>
        <v>0</v>
      </c>
    </row>
    <row r="154" spans="2:42">
      <c r="B154" s="181" t="s">
        <v>298</v>
      </c>
      <c r="C154" s="182" t="s">
        <v>181</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20">D154+E154</f>
        <v>0</v>
      </c>
      <c r="G154" s="183"/>
      <c r="H154" s="183">
        <f t="shared" ref="H154:H158" si="421">F154-G154</f>
        <v>0</v>
      </c>
      <c r="I154" s="183"/>
      <c r="J154" s="183">
        <f t="shared" ref="J154:J158" si="422">F154-I154</f>
        <v>0</v>
      </c>
      <c r="K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3">
        <f t="shared" ref="AC154:AC158" si="423">Z154+AA154+AB154</f>
        <v>0</v>
      </c>
      <c r="AD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3">
        <f t="shared" ref="AG154:AG158" si="424">AD154+AE154+AF154</f>
        <v>0</v>
      </c>
      <c r="AH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3">
        <f t="shared" ref="AK154:AK158" si="425">AH154+AI154+AJ154</f>
        <v>0</v>
      </c>
      <c r="AL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3">
        <f t="shared" ref="AO154:AO158" si="426">AL154+AM154+AN154</f>
        <v>0</v>
      </c>
      <c r="AP154" s="183">
        <f t="shared" ref="AP154:AP158" si="427">AC154+AG154+AK154+AO154</f>
        <v>0</v>
      </c>
    </row>
    <row r="155" spans="2:42">
      <c r="B155" s="181" t="s">
        <v>708</v>
      </c>
      <c r="C155" s="182" t="s">
        <v>709</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20"/>
        <v>0</v>
      </c>
      <c r="G155" s="183"/>
      <c r="H155" s="183">
        <f t="shared" si="421"/>
        <v>0</v>
      </c>
      <c r="I155" s="183"/>
      <c r="J155" s="183">
        <f t="shared" si="422"/>
        <v>0</v>
      </c>
      <c r="K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3">
        <f t="shared" si="423"/>
        <v>0</v>
      </c>
      <c r="AD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3">
        <f t="shared" si="424"/>
        <v>0</v>
      </c>
      <c r="AH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3">
        <f t="shared" si="425"/>
        <v>0</v>
      </c>
      <c r="AL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3">
        <f t="shared" si="426"/>
        <v>0</v>
      </c>
      <c r="AP155" s="183">
        <f t="shared" si="427"/>
        <v>0</v>
      </c>
    </row>
    <row r="156" spans="2:42">
      <c r="B156" s="181" t="s">
        <v>710</v>
      </c>
      <c r="C156" s="182" t="s">
        <v>711</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20"/>
        <v>0</v>
      </c>
      <c r="G156" s="183"/>
      <c r="H156" s="183">
        <f t="shared" si="421"/>
        <v>0</v>
      </c>
      <c r="I156" s="183"/>
      <c r="J156" s="183">
        <f t="shared" si="422"/>
        <v>0</v>
      </c>
      <c r="K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3">
        <f t="shared" si="423"/>
        <v>0</v>
      </c>
      <c r="AD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3">
        <f t="shared" si="424"/>
        <v>0</v>
      </c>
      <c r="AH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3">
        <f t="shared" si="425"/>
        <v>0</v>
      </c>
      <c r="AL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3">
        <f t="shared" si="426"/>
        <v>0</v>
      </c>
      <c r="AP156" s="183">
        <f t="shared" si="427"/>
        <v>0</v>
      </c>
    </row>
    <row r="157" spans="2:42">
      <c r="B157" s="181" t="s">
        <v>299</v>
      </c>
      <c r="C157" s="182" t="s">
        <v>182</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20"/>
        <v>0</v>
      </c>
      <c r="G157" s="183"/>
      <c r="H157" s="183">
        <f t="shared" si="421"/>
        <v>0</v>
      </c>
      <c r="I157" s="183"/>
      <c r="J157" s="183">
        <f t="shared" si="422"/>
        <v>0</v>
      </c>
      <c r="K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3">
        <f t="shared" si="423"/>
        <v>0</v>
      </c>
      <c r="AD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3">
        <f t="shared" si="424"/>
        <v>0</v>
      </c>
      <c r="AH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3">
        <f t="shared" si="425"/>
        <v>0</v>
      </c>
      <c r="AL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3">
        <f t="shared" si="426"/>
        <v>0</v>
      </c>
      <c r="AP157" s="183">
        <f t="shared" si="427"/>
        <v>0</v>
      </c>
    </row>
    <row r="158" spans="2:42">
      <c r="B158" s="181" t="s">
        <v>712</v>
      </c>
      <c r="C158" s="182" t="s">
        <v>713</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158" s="183">
        <f t="shared" si="420"/>
        <v>8000</v>
      </c>
      <c r="G158" s="183"/>
      <c r="H158" s="183">
        <f t="shared" si="421"/>
        <v>8000</v>
      </c>
      <c r="I158" s="183"/>
      <c r="J158" s="183">
        <f t="shared" si="422"/>
        <v>8000</v>
      </c>
      <c r="K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M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3">
        <f t="shared" si="423"/>
        <v>0</v>
      </c>
      <c r="AD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3">
        <f t="shared" si="424"/>
        <v>0</v>
      </c>
      <c r="AH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3">
        <f t="shared" si="425"/>
        <v>0</v>
      </c>
      <c r="AL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M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3">
        <f t="shared" si="426"/>
        <v>8000</v>
      </c>
      <c r="AP158" s="183">
        <f t="shared" si="427"/>
        <v>8000</v>
      </c>
    </row>
    <row r="159" spans="2:42">
      <c r="B159" s="181" t="s">
        <v>714</v>
      </c>
      <c r="C159" s="182" t="s">
        <v>715</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28">D159+E159</f>
        <v>0</v>
      </c>
      <c r="G159" s="183"/>
      <c r="H159" s="183">
        <f t="shared" ref="H159:H161" si="429">F159-G159</f>
        <v>0</v>
      </c>
      <c r="I159" s="183"/>
      <c r="J159" s="183">
        <f t="shared" ref="J159:J161" si="430">F159-I159</f>
        <v>0</v>
      </c>
      <c r="K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3">
        <f t="shared" ref="AC159:AC161" si="431">Z159+AA159+AB159</f>
        <v>0</v>
      </c>
      <c r="AD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3">
        <f t="shared" ref="AG159:AG161" si="432">AD159+AE159+AF159</f>
        <v>0</v>
      </c>
      <c r="AH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3">
        <f t="shared" ref="AK159:AK161" si="433">AH159+AI159+AJ159</f>
        <v>0</v>
      </c>
      <c r="AL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3">
        <f t="shared" ref="AO159:AO161" si="434">AL159+AM159+AN159</f>
        <v>0</v>
      </c>
      <c r="AP159" s="183">
        <f t="shared" ref="AP159:AP161" si="435">AC159+AG159+AK159+AO159</f>
        <v>0</v>
      </c>
    </row>
    <row r="160" spans="2:42">
      <c r="B160" s="181" t="s">
        <v>716</v>
      </c>
      <c r="C160" s="182" t="s">
        <v>717</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28"/>
        <v>0</v>
      </c>
      <c r="G160" s="183"/>
      <c r="H160" s="183">
        <f t="shared" si="429"/>
        <v>0</v>
      </c>
      <c r="I160" s="183"/>
      <c r="J160" s="183">
        <f t="shared" si="430"/>
        <v>0</v>
      </c>
      <c r="K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3">
        <f t="shared" si="431"/>
        <v>0</v>
      </c>
      <c r="AD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3">
        <f t="shared" si="432"/>
        <v>0</v>
      </c>
      <c r="AH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3">
        <f t="shared" si="433"/>
        <v>0</v>
      </c>
      <c r="AL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3">
        <f t="shared" si="434"/>
        <v>0</v>
      </c>
      <c r="AP160" s="183">
        <f t="shared" si="435"/>
        <v>0</v>
      </c>
    </row>
    <row r="161" spans="2:42">
      <c r="B161" s="181" t="s">
        <v>300</v>
      </c>
      <c r="C161" s="182" t="s">
        <v>183</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28"/>
        <v>0</v>
      </c>
      <c r="G161" s="183"/>
      <c r="H161" s="183">
        <f t="shared" si="429"/>
        <v>0</v>
      </c>
      <c r="I161" s="183"/>
      <c r="J161" s="183">
        <f t="shared" si="430"/>
        <v>0</v>
      </c>
      <c r="K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3">
        <f t="shared" si="431"/>
        <v>0</v>
      </c>
      <c r="AD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3">
        <f t="shared" si="432"/>
        <v>0</v>
      </c>
      <c r="AH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3">
        <f t="shared" si="433"/>
        <v>0</v>
      </c>
      <c r="AL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3">
        <f t="shared" si="434"/>
        <v>0</v>
      </c>
      <c r="AP161" s="183">
        <f t="shared" si="435"/>
        <v>0</v>
      </c>
    </row>
    <row r="162" spans="2:42">
      <c r="B162" s="181" t="s">
        <v>718</v>
      </c>
      <c r="C162" s="182" t="s">
        <v>719</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293"/>
        <v>0</v>
      </c>
      <c r="G162" s="183"/>
      <c r="H162" s="183">
        <f t="shared" si="413"/>
        <v>0</v>
      </c>
      <c r="I162" s="183"/>
      <c r="J162" s="183">
        <f t="shared" si="414"/>
        <v>0</v>
      </c>
      <c r="K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3">
        <f t="shared" si="415"/>
        <v>0</v>
      </c>
      <c r="AD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3">
        <f t="shared" si="416"/>
        <v>0</v>
      </c>
      <c r="AH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3">
        <f t="shared" si="417"/>
        <v>0</v>
      </c>
      <c r="AL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3">
        <f t="shared" si="418"/>
        <v>0</v>
      </c>
      <c r="AP162" s="183">
        <f t="shared" si="419"/>
        <v>0</v>
      </c>
    </row>
    <row r="163" spans="2:42">
      <c r="B163" s="181" t="s">
        <v>720</v>
      </c>
      <c r="C163" s="182" t="s">
        <v>721</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293"/>
        <v>0</v>
      </c>
      <c r="G163" s="183"/>
      <c r="H163" s="183">
        <f t="shared" si="413"/>
        <v>0</v>
      </c>
      <c r="I163" s="183"/>
      <c r="J163" s="183">
        <f t="shared" si="414"/>
        <v>0</v>
      </c>
      <c r="K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3">
        <f t="shared" si="415"/>
        <v>0</v>
      </c>
      <c r="AD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3">
        <f t="shared" si="416"/>
        <v>0</v>
      </c>
      <c r="AH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3">
        <f t="shared" si="417"/>
        <v>0</v>
      </c>
      <c r="AL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3">
        <f t="shared" si="418"/>
        <v>0</v>
      </c>
      <c r="AP163" s="183">
        <f t="shared" si="419"/>
        <v>0</v>
      </c>
    </row>
    <row r="164" spans="2:42">
      <c r="B164" s="190" t="s">
        <v>301</v>
      </c>
      <c r="C164" s="191" t="s">
        <v>184</v>
      </c>
      <c r="D164" s="192">
        <f>SUM(D165:D189)</f>
        <v>19800</v>
      </c>
      <c r="E164" s="192">
        <f>SUM(E165:E189)</f>
        <v>155900</v>
      </c>
      <c r="F164" s="192">
        <f t="shared" si="293"/>
        <v>175700</v>
      </c>
      <c r="G164" s="192">
        <f>SUM(G165:G189)</f>
        <v>0</v>
      </c>
      <c r="H164" s="192">
        <f t="shared" si="3"/>
        <v>175700</v>
      </c>
      <c r="I164" s="192">
        <f>SUM(I165:I189)</f>
        <v>0</v>
      </c>
      <c r="J164" s="192">
        <f t="shared" si="4"/>
        <v>175700</v>
      </c>
      <c r="K164" s="192">
        <f t="shared" ref="K164:AB164" si="436">SUM(K165:K189)</f>
        <v>6300</v>
      </c>
      <c r="L164" s="192">
        <f t="shared" si="436"/>
        <v>161750</v>
      </c>
      <c r="M164" s="192">
        <f t="shared" si="436"/>
        <v>0</v>
      </c>
      <c r="N164" s="192">
        <f t="shared" si="436"/>
        <v>3150</v>
      </c>
      <c r="O164" s="192">
        <f t="shared" si="436"/>
        <v>0</v>
      </c>
      <c r="P164" s="192">
        <f t="shared" ref="P164:Q164" si="437">SUM(P165:P189)</f>
        <v>2000</v>
      </c>
      <c r="Q164" s="192">
        <f t="shared" si="437"/>
        <v>0</v>
      </c>
      <c r="R164" s="192">
        <f t="shared" si="436"/>
        <v>0</v>
      </c>
      <c r="S164" s="192">
        <f t="shared" si="436"/>
        <v>2500</v>
      </c>
      <c r="T164" s="192">
        <f t="shared" ref="T164" si="438">SUM(T165:T189)</f>
        <v>0</v>
      </c>
      <c r="U164" s="192">
        <f t="shared" si="436"/>
        <v>0</v>
      </c>
      <c r="V164" s="192">
        <f t="shared" si="436"/>
        <v>0</v>
      </c>
      <c r="W164" s="192">
        <f t="shared" ref="W164" si="439">SUM(W165:W189)</f>
        <v>0</v>
      </c>
      <c r="X164" s="192">
        <f t="shared" si="436"/>
        <v>0</v>
      </c>
      <c r="Y164" s="192">
        <f t="shared" si="436"/>
        <v>0</v>
      </c>
      <c r="Z164" s="192">
        <f t="shared" si="436"/>
        <v>0</v>
      </c>
      <c r="AA164" s="192">
        <f t="shared" si="436"/>
        <v>123500</v>
      </c>
      <c r="AB164" s="192">
        <f t="shared" si="436"/>
        <v>11500</v>
      </c>
      <c r="AC164" s="192">
        <f t="shared" si="7"/>
        <v>135000</v>
      </c>
      <c r="AD164" s="192">
        <f>SUM(AD165:AD189)</f>
        <v>0</v>
      </c>
      <c r="AE164" s="192">
        <f>SUM(AE165:AE189)</f>
        <v>0</v>
      </c>
      <c r="AF164" s="192">
        <f>SUM(AF165:AF189)</f>
        <v>0</v>
      </c>
      <c r="AG164" s="192">
        <f t="shared" si="8"/>
        <v>0</v>
      </c>
      <c r="AH164" s="192">
        <f>SUM(AH165:AH189)</f>
        <v>0</v>
      </c>
      <c r="AI164" s="192">
        <f>SUM(AI165:AI189)</f>
        <v>0</v>
      </c>
      <c r="AJ164" s="192">
        <f>SUM(AJ165:AJ189)</f>
        <v>5700</v>
      </c>
      <c r="AK164" s="192">
        <f t="shared" si="9"/>
        <v>5700</v>
      </c>
      <c r="AL164" s="192">
        <f>SUM(AL165:AL189)</f>
        <v>15000</v>
      </c>
      <c r="AM164" s="192">
        <f>SUM(AM165:AM189)</f>
        <v>20000</v>
      </c>
      <c r="AN164" s="192">
        <f>SUM(AN165:AN189)</f>
        <v>0</v>
      </c>
      <c r="AO164" s="192">
        <f t="shared" si="10"/>
        <v>35000</v>
      </c>
      <c r="AP164" s="192">
        <f t="shared" si="11"/>
        <v>175700</v>
      </c>
    </row>
    <row r="165" spans="2:42">
      <c r="B165" s="181" t="s">
        <v>302</v>
      </c>
      <c r="C165" s="182" t="s">
        <v>185</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293"/>
        <v>0</v>
      </c>
      <c r="G165" s="183"/>
      <c r="H165" s="183">
        <f t="shared" ref="H165:H168" si="440">F165-G165</f>
        <v>0</v>
      </c>
      <c r="I165" s="183"/>
      <c r="J165" s="183">
        <f t="shared" ref="J165:J168" si="441">F165-I165</f>
        <v>0</v>
      </c>
      <c r="K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3">
        <f t="shared" ref="AC165:AC168" si="442">Z165+AA165+AB165</f>
        <v>0</v>
      </c>
      <c r="AD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3">
        <f t="shared" ref="AG165:AG168" si="443">AD165+AE165+AF165</f>
        <v>0</v>
      </c>
      <c r="AH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3">
        <f t="shared" ref="AK165:AK168" si="444">AH165+AI165+AJ165</f>
        <v>0</v>
      </c>
      <c r="AL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3">
        <f t="shared" ref="AO165:AO168" si="445">AL165+AM165+AN165</f>
        <v>0</v>
      </c>
      <c r="AP165" s="183">
        <f t="shared" ref="AP165:AP168" si="446">AC165+AG165+AK165+AO165</f>
        <v>0</v>
      </c>
    </row>
    <row r="166" spans="2:42">
      <c r="B166" s="181" t="s">
        <v>722</v>
      </c>
      <c r="C166" s="182" t="s">
        <v>723</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293"/>
        <v>0</v>
      </c>
      <c r="G166" s="183"/>
      <c r="H166" s="183">
        <f t="shared" si="440"/>
        <v>0</v>
      </c>
      <c r="I166" s="183"/>
      <c r="J166" s="183">
        <f t="shared" si="441"/>
        <v>0</v>
      </c>
      <c r="K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3">
        <f t="shared" si="442"/>
        <v>0</v>
      </c>
      <c r="AD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3">
        <f t="shared" si="443"/>
        <v>0</v>
      </c>
      <c r="AH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3">
        <f t="shared" si="444"/>
        <v>0</v>
      </c>
      <c r="AL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3">
        <f t="shared" si="445"/>
        <v>0</v>
      </c>
      <c r="AP166" s="183">
        <f t="shared" si="446"/>
        <v>0</v>
      </c>
    </row>
    <row r="167" spans="2:42">
      <c r="B167" s="181" t="s">
        <v>724</v>
      </c>
      <c r="C167" s="182" t="s">
        <v>725</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47">D167+E167</f>
        <v>0</v>
      </c>
      <c r="G167" s="183"/>
      <c r="H167" s="183">
        <f t="shared" ref="H167" si="448">F167-G167</f>
        <v>0</v>
      </c>
      <c r="I167" s="183"/>
      <c r="J167" s="183">
        <f t="shared" ref="J167" si="449">F167-I167</f>
        <v>0</v>
      </c>
      <c r="K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3">
        <f t="shared" ref="AC167" si="450">Z167+AA167+AB167</f>
        <v>0</v>
      </c>
      <c r="AD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3">
        <f t="shared" ref="AG167" si="451">AD167+AE167+AF167</f>
        <v>0</v>
      </c>
      <c r="AH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3">
        <f t="shared" ref="AK167" si="452">AH167+AI167+AJ167</f>
        <v>0</v>
      </c>
      <c r="AL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3">
        <f t="shared" ref="AO167" si="453">AL167+AM167+AN167</f>
        <v>0</v>
      </c>
      <c r="AP167" s="183">
        <f t="shared" ref="AP167" si="454">AC167+AG167+AK167+AO167</f>
        <v>0</v>
      </c>
    </row>
    <row r="168" spans="2:42">
      <c r="B168" s="181" t="s">
        <v>726</v>
      </c>
      <c r="C168" s="182" t="s">
        <v>727</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293"/>
        <v>0</v>
      </c>
      <c r="G168" s="183"/>
      <c r="H168" s="183">
        <f t="shared" si="440"/>
        <v>0</v>
      </c>
      <c r="I168" s="183"/>
      <c r="J168" s="183">
        <f t="shared" si="441"/>
        <v>0</v>
      </c>
      <c r="K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3">
        <f t="shared" si="442"/>
        <v>0</v>
      </c>
      <c r="AD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3">
        <f t="shared" si="443"/>
        <v>0</v>
      </c>
      <c r="AH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3">
        <f t="shared" si="444"/>
        <v>0</v>
      </c>
      <c r="AL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3">
        <f t="shared" si="445"/>
        <v>0</v>
      </c>
      <c r="AP168" s="183">
        <f t="shared" si="446"/>
        <v>0</v>
      </c>
    </row>
    <row r="169" spans="2:42">
      <c r="B169" s="181" t="s">
        <v>728</v>
      </c>
      <c r="C169" s="182" t="s">
        <v>729</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55">D169+E169</f>
        <v>0</v>
      </c>
      <c r="G169" s="183"/>
      <c r="H169" s="183">
        <f t="shared" ref="H169:H177" si="456">F169-G169</f>
        <v>0</v>
      </c>
      <c r="I169" s="183"/>
      <c r="J169" s="183">
        <f t="shared" ref="J169:J177" si="457">F169-I169</f>
        <v>0</v>
      </c>
      <c r="K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3">
        <f t="shared" ref="AC169:AC177" si="458">Z169+AA169+AB169</f>
        <v>0</v>
      </c>
      <c r="AD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3">
        <f t="shared" ref="AG169:AG177" si="459">AD169+AE169+AF169</f>
        <v>0</v>
      </c>
      <c r="AH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3">
        <f t="shared" ref="AK169:AK177" si="460">AH169+AI169+AJ169</f>
        <v>0</v>
      </c>
      <c r="AL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3">
        <f t="shared" ref="AO169:AO177" si="461">AL169+AM169+AN169</f>
        <v>0</v>
      </c>
      <c r="AP169" s="183">
        <f t="shared" ref="AP169:AP177" si="462">AC169+AG169+AK169+AO169</f>
        <v>0</v>
      </c>
    </row>
    <row r="170" spans="2:42">
      <c r="B170" s="181" t="s">
        <v>303</v>
      </c>
      <c r="C170" s="182" t="s">
        <v>186</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55"/>
        <v>4800</v>
      </c>
      <c r="G170" s="183"/>
      <c r="H170" s="183">
        <f t="shared" si="456"/>
        <v>4800</v>
      </c>
      <c r="I170" s="183"/>
      <c r="J170" s="183">
        <f t="shared" si="457"/>
        <v>4800</v>
      </c>
      <c r="K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v>
      </c>
      <c r="L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3">
        <f t="shared" si="458"/>
        <v>0</v>
      </c>
      <c r="AD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3">
        <f t="shared" si="459"/>
        <v>0</v>
      </c>
      <c r="AH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v>
      </c>
      <c r="AK170" s="183">
        <f t="shared" si="460"/>
        <v>4800</v>
      </c>
      <c r="AL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3">
        <f t="shared" si="461"/>
        <v>0</v>
      </c>
      <c r="AP170" s="183">
        <f t="shared" si="462"/>
        <v>4800</v>
      </c>
    </row>
    <row r="171" spans="2:42">
      <c r="B171" s="181" t="s">
        <v>730</v>
      </c>
      <c r="C171" s="182" t="s">
        <v>731</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20900</v>
      </c>
      <c r="F171" s="183">
        <f t="shared" si="455"/>
        <v>35900</v>
      </c>
      <c r="G171" s="183"/>
      <c r="H171" s="183">
        <f t="shared" si="456"/>
        <v>35900</v>
      </c>
      <c r="I171" s="183"/>
      <c r="J171" s="183">
        <f t="shared" si="457"/>
        <v>35900</v>
      </c>
      <c r="K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L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26750</v>
      </c>
      <c r="M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3150</v>
      </c>
      <c r="O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Q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v>
      </c>
      <c r="T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v>
      </c>
      <c r="AB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11500</v>
      </c>
      <c r="AC171" s="183">
        <f t="shared" si="458"/>
        <v>15000</v>
      </c>
      <c r="AD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3">
        <f t="shared" si="459"/>
        <v>0</v>
      </c>
      <c r="AH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v>
      </c>
      <c r="AK171" s="183">
        <f t="shared" si="460"/>
        <v>900</v>
      </c>
      <c r="AL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N1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3">
        <f t="shared" si="461"/>
        <v>20000</v>
      </c>
      <c r="AP171" s="183">
        <f t="shared" si="462"/>
        <v>35900</v>
      </c>
    </row>
    <row r="172" spans="2:42">
      <c r="B172" s="181" t="s">
        <v>732</v>
      </c>
      <c r="C172" s="182" t="s">
        <v>733</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55"/>
        <v>0</v>
      </c>
      <c r="G172" s="183"/>
      <c r="H172" s="183">
        <f t="shared" si="456"/>
        <v>0</v>
      </c>
      <c r="I172" s="183"/>
      <c r="J172" s="183">
        <f t="shared" si="457"/>
        <v>0</v>
      </c>
      <c r="K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3">
        <f t="shared" si="458"/>
        <v>0</v>
      </c>
      <c r="AD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3">
        <f t="shared" si="459"/>
        <v>0</v>
      </c>
      <c r="AH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3">
        <f t="shared" si="460"/>
        <v>0</v>
      </c>
      <c r="AL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3">
        <f t="shared" si="461"/>
        <v>0</v>
      </c>
      <c r="AP172" s="183">
        <f t="shared" si="462"/>
        <v>0</v>
      </c>
    </row>
    <row r="173" spans="2:42">
      <c r="B173" s="181" t="s">
        <v>734</v>
      </c>
      <c r="C173" s="182" t="s">
        <v>735</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55"/>
        <v>0</v>
      </c>
      <c r="G173" s="183"/>
      <c r="H173" s="183">
        <f t="shared" si="456"/>
        <v>0</v>
      </c>
      <c r="I173" s="183"/>
      <c r="J173" s="183">
        <f t="shared" si="457"/>
        <v>0</v>
      </c>
      <c r="K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3">
        <f t="shared" si="458"/>
        <v>0</v>
      </c>
      <c r="AD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3">
        <f t="shared" si="459"/>
        <v>0</v>
      </c>
      <c r="AH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3">
        <f t="shared" si="460"/>
        <v>0</v>
      </c>
      <c r="AL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3">
        <f t="shared" si="461"/>
        <v>0</v>
      </c>
      <c r="AP173" s="183">
        <f t="shared" si="462"/>
        <v>0</v>
      </c>
    </row>
    <row r="174" spans="2:42">
      <c r="B174" s="181" t="s">
        <v>736</v>
      </c>
      <c r="C174" s="182" t="s">
        <v>737</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55"/>
        <v>0</v>
      </c>
      <c r="G174" s="183"/>
      <c r="H174" s="183">
        <f t="shared" si="456"/>
        <v>0</v>
      </c>
      <c r="I174" s="183"/>
      <c r="J174" s="183">
        <f t="shared" si="457"/>
        <v>0</v>
      </c>
      <c r="K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3">
        <f t="shared" si="458"/>
        <v>0</v>
      </c>
      <c r="AD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3">
        <f t="shared" si="459"/>
        <v>0</v>
      </c>
      <c r="AH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3">
        <f t="shared" si="460"/>
        <v>0</v>
      </c>
      <c r="AL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3">
        <f t="shared" si="461"/>
        <v>0</v>
      </c>
      <c r="AP174" s="183">
        <f t="shared" si="462"/>
        <v>0</v>
      </c>
    </row>
    <row r="175" spans="2:42">
      <c r="B175" s="181" t="s">
        <v>738</v>
      </c>
      <c r="C175" s="182" t="s">
        <v>739</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55"/>
        <v>0</v>
      </c>
      <c r="G175" s="183"/>
      <c r="H175" s="183">
        <f t="shared" si="456"/>
        <v>0</v>
      </c>
      <c r="I175" s="183"/>
      <c r="J175" s="183">
        <f t="shared" si="457"/>
        <v>0</v>
      </c>
      <c r="K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3">
        <f t="shared" si="458"/>
        <v>0</v>
      </c>
      <c r="AD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3">
        <f t="shared" si="459"/>
        <v>0</v>
      </c>
      <c r="AH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3">
        <f t="shared" si="460"/>
        <v>0</v>
      </c>
      <c r="AL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3">
        <f t="shared" si="461"/>
        <v>0</v>
      </c>
      <c r="AP175" s="183">
        <f t="shared" si="462"/>
        <v>0</v>
      </c>
    </row>
    <row r="176" spans="2:42">
      <c r="B176" s="181" t="s">
        <v>304</v>
      </c>
      <c r="C176" s="182" t="s">
        <v>740</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55"/>
        <v>0</v>
      </c>
      <c r="G176" s="183"/>
      <c r="H176" s="183">
        <f t="shared" si="456"/>
        <v>0</v>
      </c>
      <c r="I176" s="183"/>
      <c r="J176" s="183">
        <f t="shared" si="457"/>
        <v>0</v>
      </c>
      <c r="K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3">
        <f t="shared" si="458"/>
        <v>0</v>
      </c>
      <c r="AD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3">
        <f t="shared" si="459"/>
        <v>0</v>
      </c>
      <c r="AH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3">
        <f t="shared" si="460"/>
        <v>0</v>
      </c>
      <c r="AL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3">
        <f t="shared" si="461"/>
        <v>0</v>
      </c>
      <c r="AP176" s="183">
        <f t="shared" si="462"/>
        <v>0</v>
      </c>
    </row>
    <row r="177" spans="2:42">
      <c r="B177" s="181" t="s">
        <v>741</v>
      </c>
      <c r="C177" s="182" t="s">
        <v>742</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55"/>
        <v>0</v>
      </c>
      <c r="G177" s="183"/>
      <c r="H177" s="183">
        <f t="shared" si="456"/>
        <v>0</v>
      </c>
      <c r="I177" s="183"/>
      <c r="J177" s="183">
        <f t="shared" si="457"/>
        <v>0</v>
      </c>
      <c r="K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3">
        <f t="shared" si="458"/>
        <v>0</v>
      </c>
      <c r="AD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3">
        <f t="shared" si="459"/>
        <v>0</v>
      </c>
      <c r="AH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3">
        <f t="shared" si="460"/>
        <v>0</v>
      </c>
      <c r="AL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3">
        <f t="shared" si="461"/>
        <v>0</v>
      </c>
      <c r="AP177" s="183">
        <f t="shared" si="462"/>
        <v>0</v>
      </c>
    </row>
    <row r="178" spans="2:42">
      <c r="B178" s="181" t="s">
        <v>305</v>
      </c>
      <c r="C178" s="182" t="s">
        <v>743</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63">D178+E178</f>
        <v>0</v>
      </c>
      <c r="G178" s="183"/>
      <c r="H178" s="183">
        <f t="shared" ref="H178:H185" si="464">F178-G178</f>
        <v>0</v>
      </c>
      <c r="I178" s="183"/>
      <c r="J178" s="183">
        <f t="shared" ref="J178:J185" si="465">F178-I178</f>
        <v>0</v>
      </c>
      <c r="K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3">
        <f t="shared" ref="AC178:AC185" si="466">Z178+AA178+AB178</f>
        <v>0</v>
      </c>
      <c r="AD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3">
        <f t="shared" ref="AG178:AG185" si="467">AD178+AE178+AF178</f>
        <v>0</v>
      </c>
      <c r="AH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3">
        <f t="shared" ref="AK178:AK185" si="468">AH178+AI178+AJ178</f>
        <v>0</v>
      </c>
      <c r="AL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3">
        <f t="shared" ref="AO178:AO185" si="469">AL178+AM178+AN178</f>
        <v>0</v>
      </c>
      <c r="AP178" s="183">
        <f t="shared" ref="AP178:AP185" si="470">AC178+AG178+AK178+AO178</f>
        <v>0</v>
      </c>
    </row>
    <row r="179" spans="2:42">
      <c r="B179" s="181" t="s">
        <v>744</v>
      </c>
      <c r="C179" s="182" t="s">
        <v>743</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179" s="183">
        <f t="shared" si="463"/>
        <v>15000</v>
      </c>
      <c r="G179" s="183"/>
      <c r="H179" s="183">
        <f t="shared" si="464"/>
        <v>15000</v>
      </c>
      <c r="I179" s="183"/>
      <c r="J179" s="183">
        <f t="shared" si="465"/>
        <v>15000</v>
      </c>
      <c r="K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M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3">
        <f t="shared" si="466"/>
        <v>0</v>
      </c>
      <c r="AD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3">
        <f t="shared" si="467"/>
        <v>0</v>
      </c>
      <c r="AH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3">
        <f t="shared" si="468"/>
        <v>0</v>
      </c>
      <c r="AL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M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3">
        <f t="shared" si="469"/>
        <v>15000</v>
      </c>
      <c r="AP179" s="183">
        <f t="shared" si="470"/>
        <v>15000</v>
      </c>
    </row>
    <row r="180" spans="2:42">
      <c r="B180" s="181" t="s">
        <v>745</v>
      </c>
      <c r="C180" s="182" t="s">
        <v>746</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63"/>
        <v>0</v>
      </c>
      <c r="G180" s="183"/>
      <c r="H180" s="183">
        <f t="shared" si="464"/>
        <v>0</v>
      </c>
      <c r="I180" s="183"/>
      <c r="J180" s="183">
        <f t="shared" si="465"/>
        <v>0</v>
      </c>
      <c r="K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3">
        <f t="shared" si="466"/>
        <v>0</v>
      </c>
      <c r="AD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3">
        <f t="shared" si="467"/>
        <v>0</v>
      </c>
      <c r="AH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3">
        <f t="shared" si="468"/>
        <v>0</v>
      </c>
      <c r="AL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3">
        <f t="shared" si="469"/>
        <v>0</v>
      </c>
      <c r="AP180" s="183">
        <f t="shared" si="470"/>
        <v>0</v>
      </c>
    </row>
    <row r="181" spans="2:42">
      <c r="B181" s="181" t="s">
        <v>747</v>
      </c>
      <c r="C181" s="182" t="s">
        <v>748</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63"/>
        <v>0</v>
      </c>
      <c r="G181" s="183"/>
      <c r="H181" s="183">
        <f t="shared" si="464"/>
        <v>0</v>
      </c>
      <c r="I181" s="183"/>
      <c r="J181" s="183">
        <f t="shared" si="465"/>
        <v>0</v>
      </c>
      <c r="K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3">
        <f t="shared" si="466"/>
        <v>0</v>
      </c>
      <c r="AD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3">
        <f t="shared" si="467"/>
        <v>0</v>
      </c>
      <c r="AH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3">
        <f t="shared" si="468"/>
        <v>0</v>
      </c>
      <c r="AL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3">
        <f t="shared" si="469"/>
        <v>0</v>
      </c>
      <c r="AP181" s="183">
        <f t="shared" si="470"/>
        <v>0</v>
      </c>
    </row>
    <row r="182" spans="2:42">
      <c r="B182" s="181" t="s">
        <v>306</v>
      </c>
      <c r="C182" s="182" t="s">
        <v>749</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63"/>
        <v>0</v>
      </c>
      <c r="G182" s="183"/>
      <c r="H182" s="183">
        <f t="shared" si="464"/>
        <v>0</v>
      </c>
      <c r="I182" s="183"/>
      <c r="J182" s="183">
        <f t="shared" si="465"/>
        <v>0</v>
      </c>
      <c r="K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3">
        <f t="shared" si="466"/>
        <v>0</v>
      </c>
      <c r="AD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3">
        <f t="shared" si="467"/>
        <v>0</v>
      </c>
      <c r="AH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3">
        <f t="shared" si="468"/>
        <v>0</v>
      </c>
      <c r="AL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3">
        <f t="shared" si="469"/>
        <v>0</v>
      </c>
      <c r="AP182" s="183">
        <f t="shared" si="470"/>
        <v>0</v>
      </c>
    </row>
    <row r="183" spans="2:42">
      <c r="B183" s="181" t="s">
        <v>750</v>
      </c>
      <c r="C183" s="182" t="s">
        <v>749</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63"/>
        <v>0</v>
      </c>
      <c r="G183" s="183"/>
      <c r="H183" s="183">
        <f t="shared" si="464"/>
        <v>0</v>
      </c>
      <c r="I183" s="183"/>
      <c r="J183" s="183">
        <f t="shared" si="465"/>
        <v>0</v>
      </c>
      <c r="K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3">
        <f t="shared" si="466"/>
        <v>0</v>
      </c>
      <c r="AD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3">
        <f t="shared" si="467"/>
        <v>0</v>
      </c>
      <c r="AH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3">
        <f t="shared" si="468"/>
        <v>0</v>
      </c>
      <c r="AL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3">
        <f t="shared" si="469"/>
        <v>0</v>
      </c>
      <c r="AP183" s="183">
        <f t="shared" si="470"/>
        <v>0</v>
      </c>
    </row>
    <row r="184" spans="2:42">
      <c r="B184" s="181" t="s">
        <v>751</v>
      </c>
      <c r="C184" s="182" t="s">
        <v>752</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63"/>
        <v>0</v>
      </c>
      <c r="G184" s="183"/>
      <c r="H184" s="183">
        <f t="shared" si="464"/>
        <v>0</v>
      </c>
      <c r="I184" s="183"/>
      <c r="J184" s="183">
        <f t="shared" si="465"/>
        <v>0</v>
      </c>
      <c r="K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3">
        <f t="shared" si="466"/>
        <v>0</v>
      </c>
      <c r="AD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3">
        <f t="shared" si="467"/>
        <v>0</v>
      </c>
      <c r="AH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3">
        <f t="shared" si="468"/>
        <v>0</v>
      </c>
      <c r="AL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3">
        <f t="shared" si="469"/>
        <v>0</v>
      </c>
      <c r="AP184" s="183">
        <f t="shared" si="470"/>
        <v>0</v>
      </c>
    </row>
    <row r="185" spans="2:42">
      <c r="B185" s="181" t="s">
        <v>753</v>
      </c>
      <c r="C185" s="182" t="s">
        <v>754</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63"/>
        <v>0</v>
      </c>
      <c r="G185" s="183"/>
      <c r="H185" s="183">
        <f t="shared" si="464"/>
        <v>0</v>
      </c>
      <c r="I185" s="183"/>
      <c r="J185" s="183">
        <f t="shared" si="465"/>
        <v>0</v>
      </c>
      <c r="K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3">
        <f t="shared" si="466"/>
        <v>0</v>
      </c>
      <c r="AD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3">
        <f t="shared" si="467"/>
        <v>0</v>
      </c>
      <c r="AH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3">
        <f t="shared" si="468"/>
        <v>0</v>
      </c>
      <c r="AL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3">
        <f t="shared" si="469"/>
        <v>0</v>
      </c>
      <c r="AP185" s="183">
        <f t="shared" si="470"/>
        <v>0</v>
      </c>
    </row>
    <row r="186" spans="2:42">
      <c r="B186" s="181" t="s">
        <v>307</v>
      </c>
      <c r="C186" s="182" t="s">
        <v>755</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71">D186+E186</f>
        <v>0</v>
      </c>
      <c r="G186" s="183"/>
      <c r="H186" s="183">
        <f t="shared" ref="H186:H189" si="472">F186-G186</f>
        <v>0</v>
      </c>
      <c r="I186" s="183"/>
      <c r="J186" s="183">
        <f t="shared" ref="J186:J189" si="473">F186-I186</f>
        <v>0</v>
      </c>
      <c r="K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3">
        <f t="shared" ref="AC186:AC189" si="474">Z186+AA186+AB186</f>
        <v>0</v>
      </c>
      <c r="AD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3">
        <f t="shared" ref="AG186:AG189" si="475">AD186+AE186+AF186</f>
        <v>0</v>
      </c>
      <c r="AH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3">
        <f t="shared" ref="AK186:AK189" si="476">AH186+AI186+AJ186</f>
        <v>0</v>
      </c>
      <c r="AL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3">
        <f t="shared" ref="AO186:AO189" si="477">AL186+AM186+AN186</f>
        <v>0</v>
      </c>
      <c r="AP186" s="183">
        <f t="shared" ref="AP186:AP189" si="478">AC186+AG186+AK186+AO186</f>
        <v>0</v>
      </c>
    </row>
    <row r="187" spans="2:42">
      <c r="B187" s="181" t="s">
        <v>756</v>
      </c>
      <c r="C187" s="182" t="s">
        <v>757</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187" s="183">
        <f t="shared" si="471"/>
        <v>120000</v>
      </c>
      <c r="G187" s="183"/>
      <c r="H187" s="183">
        <f t="shared" si="472"/>
        <v>120000</v>
      </c>
      <c r="I187" s="183"/>
      <c r="J187" s="183">
        <f t="shared" si="473"/>
        <v>120000</v>
      </c>
      <c r="K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M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120000</v>
      </c>
      <c r="AB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3">
        <f t="shared" si="474"/>
        <v>120000</v>
      </c>
      <c r="AD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3">
        <f t="shared" si="475"/>
        <v>0</v>
      </c>
      <c r="AH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3">
        <f t="shared" si="476"/>
        <v>0</v>
      </c>
      <c r="AL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3">
        <f t="shared" si="477"/>
        <v>0</v>
      </c>
      <c r="AP187" s="183">
        <f t="shared" si="478"/>
        <v>120000</v>
      </c>
    </row>
    <row r="188" spans="2:42">
      <c r="B188" s="181" t="s">
        <v>758</v>
      </c>
      <c r="C188" s="182" t="s">
        <v>759</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71"/>
        <v>0</v>
      </c>
      <c r="G188" s="183"/>
      <c r="H188" s="183">
        <f t="shared" si="472"/>
        <v>0</v>
      </c>
      <c r="I188" s="183"/>
      <c r="J188" s="183">
        <f t="shared" si="473"/>
        <v>0</v>
      </c>
      <c r="K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3">
        <f t="shared" si="474"/>
        <v>0</v>
      </c>
      <c r="AD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3">
        <f t="shared" si="475"/>
        <v>0</v>
      </c>
      <c r="AH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3">
        <f t="shared" si="476"/>
        <v>0</v>
      </c>
      <c r="AL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3">
        <f t="shared" si="477"/>
        <v>0</v>
      </c>
      <c r="AP188" s="183">
        <f t="shared" si="478"/>
        <v>0</v>
      </c>
    </row>
    <row r="189" spans="2:42">
      <c r="B189" s="181" t="s">
        <v>760</v>
      </c>
      <c r="C189" s="182" t="s">
        <v>761</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71"/>
        <v>0</v>
      </c>
      <c r="G189" s="183"/>
      <c r="H189" s="183">
        <f t="shared" si="472"/>
        <v>0</v>
      </c>
      <c r="I189" s="183"/>
      <c r="J189" s="183">
        <f t="shared" si="473"/>
        <v>0</v>
      </c>
      <c r="K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3">
        <f t="shared" si="474"/>
        <v>0</v>
      </c>
      <c r="AD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3">
        <f t="shared" si="475"/>
        <v>0</v>
      </c>
      <c r="AH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3">
        <f t="shared" si="476"/>
        <v>0</v>
      </c>
      <c r="AL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3">
        <f t="shared" si="477"/>
        <v>0</v>
      </c>
      <c r="AP189" s="183">
        <f t="shared" si="478"/>
        <v>0</v>
      </c>
    </row>
    <row r="190" spans="2:42">
      <c r="B190" s="190" t="s">
        <v>308</v>
      </c>
      <c r="C190" s="191" t="s">
        <v>187</v>
      </c>
      <c r="D190" s="192">
        <f>D191+D199</f>
        <v>33462.5</v>
      </c>
      <c r="E190" s="192">
        <f>E191+E199</f>
        <v>232770</v>
      </c>
      <c r="F190" s="192">
        <f t="shared" si="293"/>
        <v>266232.5</v>
      </c>
      <c r="G190" s="192">
        <f>SUM(G191:G206)</f>
        <v>0</v>
      </c>
      <c r="H190" s="192">
        <f t="shared" si="3"/>
        <v>266232.5</v>
      </c>
      <c r="I190" s="192">
        <f>SUM(I191:I206)</f>
        <v>0</v>
      </c>
      <c r="J190" s="192">
        <f t="shared" si="4"/>
        <v>266232.5</v>
      </c>
      <c r="K190" s="192">
        <f t="shared" ref="K190:AB190" si="479">SUM(K191:K206)</f>
        <v>0</v>
      </c>
      <c r="L190" s="192">
        <f t="shared" si="479"/>
        <v>210700</v>
      </c>
      <c r="M190" s="192">
        <f t="shared" si="479"/>
        <v>0</v>
      </c>
      <c r="N190" s="192">
        <f t="shared" si="479"/>
        <v>17250</v>
      </c>
      <c r="O190" s="192">
        <f t="shared" si="479"/>
        <v>0</v>
      </c>
      <c r="P190" s="192">
        <f t="shared" si="479"/>
        <v>138540</v>
      </c>
      <c r="Q190" s="192">
        <f t="shared" si="479"/>
        <v>160800</v>
      </c>
      <c r="R190" s="192">
        <f t="shared" si="479"/>
        <v>0</v>
      </c>
      <c r="S190" s="192">
        <f t="shared" si="479"/>
        <v>5175</v>
      </c>
      <c r="T190" s="192">
        <f t="shared" ref="T190" si="480">SUM(T191:T206)</f>
        <v>0</v>
      </c>
      <c r="U190" s="192">
        <f t="shared" si="479"/>
        <v>0</v>
      </c>
      <c r="V190" s="192">
        <f t="shared" si="479"/>
        <v>0</v>
      </c>
      <c r="W190" s="192">
        <f t="shared" si="479"/>
        <v>0</v>
      </c>
      <c r="X190" s="192">
        <f t="shared" si="479"/>
        <v>0</v>
      </c>
      <c r="Y190" s="192">
        <f t="shared" si="479"/>
        <v>0</v>
      </c>
      <c r="Z190" s="192">
        <f t="shared" si="479"/>
        <v>327340</v>
      </c>
      <c r="AA190" s="192">
        <f t="shared" si="479"/>
        <v>73025</v>
      </c>
      <c r="AB190" s="192">
        <f t="shared" si="479"/>
        <v>0</v>
      </c>
      <c r="AC190" s="192">
        <f t="shared" si="7"/>
        <v>400365</v>
      </c>
      <c r="AD190" s="192">
        <f>SUM(AD191:AD206)</f>
        <v>0</v>
      </c>
      <c r="AE190" s="192">
        <f>SUM(AE191:AE206)</f>
        <v>0</v>
      </c>
      <c r="AF190" s="192">
        <f>SUM(AF191:AF206)</f>
        <v>7700</v>
      </c>
      <c r="AG190" s="192">
        <f t="shared" si="8"/>
        <v>7700</v>
      </c>
      <c r="AH190" s="192">
        <f>SUM(AH191:AH206)</f>
        <v>0</v>
      </c>
      <c r="AI190" s="192">
        <f>SUM(AI191:AI206)</f>
        <v>0</v>
      </c>
      <c r="AJ190" s="192">
        <f>SUM(AJ191:AJ206)</f>
        <v>30000</v>
      </c>
      <c r="AK190" s="192">
        <f t="shared" si="9"/>
        <v>30000</v>
      </c>
      <c r="AL190" s="192">
        <f>SUM(AL191:AL206)</f>
        <v>85200</v>
      </c>
      <c r="AM190" s="192">
        <f>SUM(AM191:AM206)</f>
        <v>9200</v>
      </c>
      <c r="AN190" s="192">
        <f>SUM(AN191:AN206)</f>
        <v>0</v>
      </c>
      <c r="AO190" s="192">
        <f t="shared" si="10"/>
        <v>94400</v>
      </c>
      <c r="AP190" s="192">
        <f t="shared" si="11"/>
        <v>532465</v>
      </c>
    </row>
    <row r="191" spans="2:42">
      <c r="B191" s="190" t="s">
        <v>309</v>
      </c>
      <c r="C191" s="191" t="s">
        <v>188</v>
      </c>
      <c r="D191" s="192">
        <f>SUM(D192:D198)</f>
        <v>400</v>
      </c>
      <c r="E191" s="192">
        <f>SUM(E192:E198)</f>
        <v>30000</v>
      </c>
      <c r="F191" s="192">
        <f>D191+E191</f>
        <v>30400</v>
      </c>
      <c r="G191" s="192">
        <f>SUM(G192:G198)</f>
        <v>0</v>
      </c>
      <c r="H191" s="192">
        <f>F191-G191</f>
        <v>30400</v>
      </c>
      <c r="I191" s="192">
        <f>SUM(I192:I198)</f>
        <v>0</v>
      </c>
      <c r="J191" s="192">
        <f>F191-I191</f>
        <v>30400</v>
      </c>
      <c r="K191" s="192">
        <f t="shared" ref="K191:AB191" si="481">SUM(K192:K198)</f>
        <v>0</v>
      </c>
      <c r="L191" s="192">
        <f t="shared" si="481"/>
        <v>30400</v>
      </c>
      <c r="M191" s="192">
        <f t="shared" si="481"/>
        <v>0</v>
      </c>
      <c r="N191" s="192">
        <f t="shared" si="481"/>
        <v>0</v>
      </c>
      <c r="O191" s="192">
        <f t="shared" si="481"/>
        <v>0</v>
      </c>
      <c r="P191" s="192">
        <f t="shared" ref="P191:Q191" si="482">SUM(P192:P198)</f>
        <v>0</v>
      </c>
      <c r="Q191" s="192">
        <f t="shared" si="482"/>
        <v>0</v>
      </c>
      <c r="R191" s="192">
        <f t="shared" si="481"/>
        <v>0</v>
      </c>
      <c r="S191" s="192">
        <f t="shared" si="481"/>
        <v>0</v>
      </c>
      <c r="T191" s="192">
        <f t="shared" ref="T191" si="483">SUM(T192:T198)</f>
        <v>0</v>
      </c>
      <c r="U191" s="192">
        <f t="shared" si="481"/>
        <v>0</v>
      </c>
      <c r="V191" s="192">
        <f t="shared" si="481"/>
        <v>0</v>
      </c>
      <c r="W191" s="192">
        <f t="shared" ref="W191" si="484">SUM(W192:W198)</f>
        <v>0</v>
      </c>
      <c r="X191" s="192">
        <f t="shared" si="481"/>
        <v>0</v>
      </c>
      <c r="Y191" s="192">
        <f t="shared" si="481"/>
        <v>0</v>
      </c>
      <c r="Z191" s="192">
        <f t="shared" si="481"/>
        <v>0</v>
      </c>
      <c r="AA191" s="192">
        <f t="shared" si="481"/>
        <v>0</v>
      </c>
      <c r="AB191" s="192">
        <f t="shared" si="481"/>
        <v>0</v>
      </c>
      <c r="AC191" s="192">
        <f>Z191+AA191+AB191</f>
        <v>0</v>
      </c>
      <c r="AD191" s="192">
        <f>SUM(AD192:AD198)</f>
        <v>0</v>
      </c>
      <c r="AE191" s="192">
        <f>SUM(AE192:AE198)</f>
        <v>0</v>
      </c>
      <c r="AF191" s="192">
        <f>SUM(AF192:AF198)</f>
        <v>400</v>
      </c>
      <c r="AG191" s="192">
        <f>AD191+AE191+AF191</f>
        <v>400</v>
      </c>
      <c r="AH191" s="192">
        <f>SUM(AH192:AH198)</f>
        <v>0</v>
      </c>
      <c r="AI191" s="192">
        <f>SUM(AI192:AI198)</f>
        <v>0</v>
      </c>
      <c r="AJ191" s="192">
        <f>SUM(AJ192:AJ198)</f>
        <v>15000</v>
      </c>
      <c r="AK191" s="192">
        <f>AH191+AI191+AJ191</f>
        <v>15000</v>
      </c>
      <c r="AL191" s="192">
        <f>SUM(AL192:AL198)</f>
        <v>15000</v>
      </c>
      <c r="AM191" s="192">
        <f>SUM(AM192:AM198)</f>
        <v>0</v>
      </c>
      <c r="AN191" s="192">
        <f>SUM(AN192:AN198)</f>
        <v>0</v>
      </c>
      <c r="AO191" s="192">
        <f>AL191+AM191+AN191</f>
        <v>15000</v>
      </c>
      <c r="AP191" s="192">
        <f>AC191+AG191+AK191+AO191</f>
        <v>30400</v>
      </c>
    </row>
    <row r="192" spans="2:42">
      <c r="B192" s="181" t="s">
        <v>315</v>
      </c>
      <c r="C192" s="182" t="s">
        <v>194</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485">D192+E192</f>
        <v>400</v>
      </c>
      <c r="G192" s="183"/>
      <c r="H192" s="183">
        <f>F192-G192</f>
        <v>400</v>
      </c>
      <c r="I192" s="183"/>
      <c r="J192" s="183">
        <f>F192-I192</f>
        <v>400</v>
      </c>
      <c r="K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v>
      </c>
      <c r="M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3">
        <f>Z192+AA192+AB192</f>
        <v>0</v>
      </c>
      <c r="AD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v>
      </c>
      <c r="AG192" s="183">
        <f>AD192+AE192+AF192</f>
        <v>400</v>
      </c>
      <c r="AH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3">
        <f>AH192+AI192+AJ192</f>
        <v>0</v>
      </c>
      <c r="AL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3">
        <f>AL192+AM192+AN192</f>
        <v>0</v>
      </c>
      <c r="AP192" s="183">
        <f>AC192+AG192+AK192+AO192</f>
        <v>400</v>
      </c>
    </row>
    <row r="193" spans="2:42">
      <c r="B193" s="181" t="s">
        <v>762</v>
      </c>
      <c r="C193" s="182" t="s">
        <v>763</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193" s="183">
        <f t="shared" ref="F193" si="486">D193+E193</f>
        <v>30000</v>
      </c>
      <c r="G193" s="183"/>
      <c r="H193" s="183">
        <f t="shared" ref="H193" si="487">F193-G193</f>
        <v>30000</v>
      </c>
      <c r="I193" s="183"/>
      <c r="J193" s="183">
        <f t="shared" ref="J193" si="488">F193-I193</f>
        <v>30000</v>
      </c>
      <c r="K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M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3">
        <f t="shared" ref="AC193" si="489">Z193+AA193+AB193</f>
        <v>0</v>
      </c>
      <c r="AD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3">
        <f t="shared" ref="AG193" si="490">AD193+AE193+AF193</f>
        <v>0</v>
      </c>
      <c r="AH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K193" s="183">
        <f t="shared" ref="AK193" si="491">AH193+AI193+AJ193</f>
        <v>15000</v>
      </c>
      <c r="AL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M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3">
        <f t="shared" ref="AO193" si="492">AL193+AM193+AN193</f>
        <v>15000</v>
      </c>
      <c r="AP193" s="183">
        <f t="shared" ref="AP193" si="493">AC193+AG193+AK193+AO193</f>
        <v>30000</v>
      </c>
    </row>
    <row r="194" spans="2:42">
      <c r="B194" s="181" t="s">
        <v>764</v>
      </c>
      <c r="C194" s="182" t="s">
        <v>765</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485"/>
        <v>0</v>
      </c>
      <c r="G194" s="183"/>
      <c r="H194" s="183">
        <f>F194-G194</f>
        <v>0</v>
      </c>
      <c r="I194" s="183"/>
      <c r="J194" s="183">
        <f>F194-I194</f>
        <v>0</v>
      </c>
      <c r="K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3">
        <f>Z194+AA194+AB194</f>
        <v>0</v>
      </c>
      <c r="AD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3">
        <f>AD194+AE194+AF194</f>
        <v>0</v>
      </c>
      <c r="AH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3">
        <f>AH194+AI194+AJ194</f>
        <v>0</v>
      </c>
      <c r="AL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3">
        <f>AL194+AM194+AN194</f>
        <v>0</v>
      </c>
      <c r="AP194" s="183">
        <f>AC194+AG194+AK194+AO194</f>
        <v>0</v>
      </c>
    </row>
    <row r="195" spans="2:42">
      <c r="B195" s="181" t="s">
        <v>766</v>
      </c>
      <c r="C195" s="182" t="s">
        <v>767</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494">F195-G195</f>
        <v>0</v>
      </c>
      <c r="I195" s="183"/>
      <c r="J195" s="183">
        <f t="shared" ref="J195:J196" si="495">F195-I195</f>
        <v>0</v>
      </c>
      <c r="K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3">
        <f t="shared" ref="AC195:AC196" si="496">Z195+AA195+AB195</f>
        <v>0</v>
      </c>
      <c r="AD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3">
        <f t="shared" ref="AG195:AG196" si="497">AD195+AE195+AF195</f>
        <v>0</v>
      </c>
      <c r="AH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3">
        <f t="shared" ref="AK195:AK196" si="498">AH195+AI195+AJ195</f>
        <v>0</v>
      </c>
      <c r="AL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3">
        <f t="shared" ref="AO195:AO196" si="499">AL195+AM195+AN195</f>
        <v>0</v>
      </c>
      <c r="AP195" s="183">
        <f t="shared" ref="AP195:AP196" si="500">AC195+AG195+AK195+AO195</f>
        <v>0</v>
      </c>
    </row>
    <row r="196" spans="2:42">
      <c r="B196" s="181" t="s">
        <v>768</v>
      </c>
      <c r="C196" s="182" t="s">
        <v>769</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01">D196+E196</f>
        <v>0</v>
      </c>
      <c r="G196" s="183"/>
      <c r="H196" s="183">
        <f t="shared" si="494"/>
        <v>0</v>
      </c>
      <c r="I196" s="183"/>
      <c r="J196" s="183">
        <f t="shared" si="495"/>
        <v>0</v>
      </c>
      <c r="K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3">
        <f t="shared" si="496"/>
        <v>0</v>
      </c>
      <c r="AD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3">
        <f t="shared" si="497"/>
        <v>0</v>
      </c>
      <c r="AH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3">
        <f t="shared" si="498"/>
        <v>0</v>
      </c>
      <c r="AL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3">
        <f t="shared" si="499"/>
        <v>0</v>
      </c>
      <c r="AP196" s="183">
        <f t="shared" si="500"/>
        <v>0</v>
      </c>
    </row>
    <row r="197" spans="2:42">
      <c r="B197" s="181" t="s">
        <v>770</v>
      </c>
      <c r="C197" s="182" t="s">
        <v>771</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02">D197+E197</f>
        <v>0</v>
      </c>
      <c r="G197" s="183"/>
      <c r="H197" s="183">
        <f>F197-G197</f>
        <v>0</v>
      </c>
      <c r="I197" s="183"/>
      <c r="J197" s="183">
        <f>F197-I197</f>
        <v>0</v>
      </c>
      <c r="K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3">
        <f>Z197+AA197+AB197</f>
        <v>0</v>
      </c>
      <c r="AD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3">
        <f>AD197+AE197+AF197</f>
        <v>0</v>
      </c>
      <c r="AH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3">
        <f>AH197+AI197+AJ197</f>
        <v>0</v>
      </c>
      <c r="AL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3">
        <f>AL197+AM197+AN197</f>
        <v>0</v>
      </c>
      <c r="AP197" s="183">
        <f>AC197+AG197+AK197+AO197</f>
        <v>0</v>
      </c>
    </row>
    <row r="198" spans="2:42">
      <c r="B198" s="181" t="s">
        <v>772</v>
      </c>
      <c r="C198" s="182" t="s">
        <v>773</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03">F198-G198</f>
        <v>0</v>
      </c>
      <c r="I198" s="183"/>
      <c r="J198" s="183">
        <f t="shared" ref="J198" si="504">F198-I198</f>
        <v>0</v>
      </c>
      <c r="K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3">
        <f t="shared" ref="AC198" si="505">Z198+AA198+AB198</f>
        <v>0</v>
      </c>
      <c r="AD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3">
        <f t="shared" ref="AG198" si="506">AD198+AE198+AF198</f>
        <v>0</v>
      </c>
      <c r="AH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3">
        <f t="shared" ref="AK198" si="507">AH198+AI198+AJ198</f>
        <v>0</v>
      </c>
      <c r="AL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3">
        <f t="shared" ref="AO198" si="508">AL198+AM198+AN198</f>
        <v>0</v>
      </c>
      <c r="AP198" s="183">
        <f t="shared" ref="AP198" si="509">AC198+AG198+AK198+AO198</f>
        <v>0</v>
      </c>
    </row>
    <row r="199" spans="2:42">
      <c r="B199" s="190" t="s">
        <v>310</v>
      </c>
      <c r="C199" s="191" t="s">
        <v>189</v>
      </c>
      <c r="D199" s="192">
        <f>SUM(D200:D206)</f>
        <v>33062.5</v>
      </c>
      <c r="E199" s="192">
        <f>SUM(E200:E206)</f>
        <v>202770</v>
      </c>
      <c r="F199" s="192">
        <f>D199+E199</f>
        <v>235832.5</v>
      </c>
      <c r="G199" s="192">
        <f t="shared" ref="G199:I199" si="510">SUM(G200:G206)</f>
        <v>0</v>
      </c>
      <c r="H199" s="192">
        <f>F199-G199</f>
        <v>235832.5</v>
      </c>
      <c r="I199" s="192">
        <f t="shared" si="510"/>
        <v>0</v>
      </c>
      <c r="J199" s="192">
        <f>F199-I199</f>
        <v>235832.5</v>
      </c>
      <c r="K199" s="192">
        <f t="shared" ref="K199:AN199" si="511">SUM(K200:K206)</f>
        <v>0</v>
      </c>
      <c r="L199" s="192">
        <f t="shared" si="511"/>
        <v>74950</v>
      </c>
      <c r="M199" s="192">
        <f t="shared" si="511"/>
        <v>0</v>
      </c>
      <c r="N199" s="192">
        <f t="shared" si="511"/>
        <v>8625</v>
      </c>
      <c r="O199" s="192">
        <f t="shared" si="511"/>
        <v>0</v>
      </c>
      <c r="P199" s="192">
        <f t="shared" ref="P199:Q199" si="512">SUM(P200:P206)</f>
        <v>69270</v>
      </c>
      <c r="Q199" s="192">
        <f t="shared" si="512"/>
        <v>80400</v>
      </c>
      <c r="R199" s="192">
        <f t="shared" si="511"/>
        <v>0</v>
      </c>
      <c r="S199" s="192">
        <f t="shared" si="511"/>
        <v>2587.5</v>
      </c>
      <c r="T199" s="192">
        <f t="shared" ref="T199" si="513">SUM(T200:T206)</f>
        <v>0</v>
      </c>
      <c r="U199" s="192">
        <f t="shared" si="511"/>
        <v>0</v>
      </c>
      <c r="V199" s="192">
        <f t="shared" si="511"/>
        <v>0</v>
      </c>
      <c r="W199" s="192">
        <f t="shared" ref="W199" si="514">SUM(W200:W206)</f>
        <v>0</v>
      </c>
      <c r="X199" s="192">
        <f t="shared" si="511"/>
        <v>0</v>
      </c>
      <c r="Y199" s="192">
        <f t="shared" si="511"/>
        <v>0</v>
      </c>
      <c r="Z199" s="192">
        <f t="shared" si="511"/>
        <v>163670</v>
      </c>
      <c r="AA199" s="192">
        <f t="shared" si="511"/>
        <v>36512.5</v>
      </c>
      <c r="AB199" s="192">
        <f t="shared" si="511"/>
        <v>0</v>
      </c>
      <c r="AC199" s="192">
        <f>Z199+AA199+AB199</f>
        <v>200182.5</v>
      </c>
      <c r="AD199" s="192">
        <f t="shared" si="511"/>
        <v>0</v>
      </c>
      <c r="AE199" s="192">
        <f t="shared" si="511"/>
        <v>0</v>
      </c>
      <c r="AF199" s="192">
        <f t="shared" si="511"/>
        <v>3450</v>
      </c>
      <c r="AG199" s="192">
        <f>AD199+AE199+AF199</f>
        <v>3450</v>
      </c>
      <c r="AH199" s="192">
        <f t="shared" si="511"/>
        <v>0</v>
      </c>
      <c r="AI199" s="192">
        <f t="shared" si="511"/>
        <v>0</v>
      </c>
      <c r="AJ199" s="192">
        <f t="shared" si="511"/>
        <v>0</v>
      </c>
      <c r="AK199" s="192">
        <f>AH199+AI199+AJ199</f>
        <v>0</v>
      </c>
      <c r="AL199" s="192">
        <f t="shared" si="511"/>
        <v>27600</v>
      </c>
      <c r="AM199" s="192">
        <f t="shared" si="511"/>
        <v>4600</v>
      </c>
      <c r="AN199" s="192">
        <f t="shared" si="511"/>
        <v>0</v>
      </c>
      <c r="AO199" s="192">
        <f>AL199+AM199+AN199</f>
        <v>32200</v>
      </c>
      <c r="AP199" s="192">
        <f>AC199+AG199+AK199+AO199</f>
        <v>235832.5</v>
      </c>
    </row>
    <row r="200" spans="2:42">
      <c r="B200" s="181" t="s">
        <v>316</v>
      </c>
      <c r="C200" s="182" t="s">
        <v>195</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10350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142770</v>
      </c>
      <c r="F200" s="183">
        <f>D200+E200</f>
        <v>153120</v>
      </c>
      <c r="G200" s="183"/>
      <c r="H200" s="183">
        <f t="shared" ref="H200:H206" si="515">F200-G200</f>
        <v>153120</v>
      </c>
      <c r="I200" s="183"/>
      <c r="J200" s="183">
        <f t="shared" ref="J200:J206" si="516">F200-I200</f>
        <v>153120</v>
      </c>
      <c r="K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3450</v>
      </c>
      <c r="M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69270</v>
      </c>
      <c r="Q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80400</v>
      </c>
      <c r="R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149670</v>
      </c>
      <c r="AA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3">
        <f t="shared" ref="AC200:AC206" si="517">Z200+AA200+AB200</f>
        <v>149670</v>
      </c>
      <c r="AD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3450</v>
      </c>
      <c r="AG200" s="183">
        <f t="shared" ref="AG200:AG206" si="518">AD200+AE200+AF200</f>
        <v>3450</v>
      </c>
      <c r="AH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3">
        <f t="shared" ref="AK200:AK206" si="519">AH200+AI200+AJ200</f>
        <v>0</v>
      </c>
      <c r="AL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3">
        <f t="shared" ref="AO200:AO206" si="520">AL200+AM200+AN200</f>
        <v>0</v>
      </c>
      <c r="AP200" s="183">
        <f t="shared" ref="AP200:AP206" si="521">AC200+AG200+AK200+AO200</f>
        <v>153120</v>
      </c>
    </row>
    <row r="201" spans="2:42">
      <c r="B201" s="181" t="s">
        <v>774</v>
      </c>
      <c r="C201" s="182" t="s">
        <v>775</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55400</v>
      </c>
      <c r="F201" s="183">
        <f>D201+E201</f>
        <v>66900</v>
      </c>
      <c r="G201" s="183"/>
      <c r="H201" s="183">
        <f t="shared" si="515"/>
        <v>66900</v>
      </c>
      <c r="I201" s="183"/>
      <c r="J201" s="183">
        <f t="shared" si="516"/>
        <v>66900</v>
      </c>
      <c r="K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66900</v>
      </c>
      <c r="M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v>
      </c>
      <c r="AA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25300</v>
      </c>
      <c r="AB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3">
        <f t="shared" si="517"/>
        <v>39300</v>
      </c>
      <c r="AD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3">
        <f t="shared" si="518"/>
        <v>0</v>
      </c>
      <c r="AH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3">
        <f t="shared" si="519"/>
        <v>0</v>
      </c>
      <c r="AL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27600</v>
      </c>
      <c r="AM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3">
        <f t="shared" si="520"/>
        <v>27600</v>
      </c>
      <c r="AP201" s="183">
        <f t="shared" si="521"/>
        <v>66900</v>
      </c>
    </row>
    <row r="202" spans="2:42">
      <c r="B202" s="181" t="s">
        <v>776</v>
      </c>
      <c r="C202" s="182" t="s">
        <v>775</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11212.5</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4600</v>
      </c>
      <c r="F202" s="183">
        <f t="shared" ref="F202:F204" si="522">D202+E202</f>
        <v>15812.5</v>
      </c>
      <c r="G202" s="183"/>
      <c r="H202" s="183">
        <f t="shared" ref="H202:H204" si="523">F202-G202</f>
        <v>15812.5</v>
      </c>
      <c r="I202" s="183"/>
      <c r="J202" s="183">
        <f t="shared" ref="J202:J204" si="524">F202-I202</f>
        <v>15812.5</v>
      </c>
      <c r="K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4600</v>
      </c>
      <c r="M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8625</v>
      </c>
      <c r="O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2587.5</v>
      </c>
      <c r="T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11212.5</v>
      </c>
      <c r="AB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3">
        <f t="shared" ref="AC202:AC204" si="525">Z202+AA202+AB202</f>
        <v>11212.5</v>
      </c>
      <c r="AD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3">
        <f t="shared" ref="AG202:AG204" si="526">AD202+AE202+AF202</f>
        <v>0</v>
      </c>
      <c r="AH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3">
        <f t="shared" ref="AK202:AK204" si="527">AH202+AI202+AJ202</f>
        <v>0</v>
      </c>
      <c r="AL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4600</v>
      </c>
      <c r="AN2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3">
        <f t="shared" ref="AO202:AO204" si="528">AL202+AM202+AN202</f>
        <v>4600</v>
      </c>
      <c r="AP202" s="183">
        <f t="shared" ref="AP202:AP204" si="529">AC202+AG202+AK202+AO202</f>
        <v>15812.5</v>
      </c>
    </row>
    <row r="203" spans="2:42">
      <c r="B203" s="181" t="s">
        <v>777</v>
      </c>
      <c r="C203" s="182" t="s">
        <v>778</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22"/>
        <v>0</v>
      </c>
      <c r="G203" s="183"/>
      <c r="H203" s="183">
        <f t="shared" si="523"/>
        <v>0</v>
      </c>
      <c r="I203" s="183"/>
      <c r="J203" s="183">
        <f t="shared" si="524"/>
        <v>0</v>
      </c>
      <c r="K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3">
        <f t="shared" si="525"/>
        <v>0</v>
      </c>
      <c r="AD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3">
        <f t="shared" si="526"/>
        <v>0</v>
      </c>
      <c r="AH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3">
        <f t="shared" si="527"/>
        <v>0</v>
      </c>
      <c r="AL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3">
        <f t="shared" si="528"/>
        <v>0</v>
      </c>
      <c r="AP203" s="183">
        <f t="shared" si="529"/>
        <v>0</v>
      </c>
    </row>
    <row r="204" spans="2:42">
      <c r="B204" s="181" t="s">
        <v>317</v>
      </c>
      <c r="C204" s="182" t="s">
        <v>779</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22"/>
        <v>0</v>
      </c>
      <c r="G204" s="183"/>
      <c r="H204" s="183">
        <f t="shared" si="523"/>
        <v>0</v>
      </c>
      <c r="I204" s="183"/>
      <c r="J204" s="183">
        <f t="shared" si="524"/>
        <v>0</v>
      </c>
      <c r="K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3">
        <f t="shared" si="525"/>
        <v>0</v>
      </c>
      <c r="AD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3">
        <f t="shared" si="526"/>
        <v>0</v>
      </c>
      <c r="AH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3">
        <f t="shared" si="527"/>
        <v>0</v>
      </c>
      <c r="AL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3">
        <f t="shared" si="528"/>
        <v>0</v>
      </c>
      <c r="AP204" s="183">
        <f t="shared" si="529"/>
        <v>0</v>
      </c>
    </row>
    <row r="205" spans="2:42">
      <c r="B205" s="181" t="s">
        <v>780</v>
      </c>
      <c r="C205" s="182" t="s">
        <v>779</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30">D205+E205</f>
        <v>0</v>
      </c>
      <c r="G205" s="183"/>
      <c r="H205" s="183">
        <f t="shared" ref="H205" si="531">F205-G205</f>
        <v>0</v>
      </c>
      <c r="I205" s="183"/>
      <c r="J205" s="183">
        <f t="shared" ref="J205" si="532">F205-I205</f>
        <v>0</v>
      </c>
      <c r="K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3">
        <f t="shared" ref="AC205" si="533">Z205+AA205+AB205</f>
        <v>0</v>
      </c>
      <c r="AD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3">
        <f t="shared" ref="AG205" si="534">AD205+AE205+AF205</f>
        <v>0</v>
      </c>
      <c r="AH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3">
        <f t="shared" ref="AK205" si="535">AH205+AI205+AJ205</f>
        <v>0</v>
      </c>
      <c r="AL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3">
        <f t="shared" ref="AO205" si="536">AL205+AM205+AN205</f>
        <v>0</v>
      </c>
      <c r="AP205" s="183">
        <f t="shared" ref="AP205" si="537">AC205+AG205+AK205+AO205</f>
        <v>0</v>
      </c>
    </row>
    <row r="206" spans="2:42">
      <c r="B206" s="181" t="s">
        <v>781</v>
      </c>
      <c r="C206" s="182" t="s">
        <v>782</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15"/>
        <v>0</v>
      </c>
      <c r="I206" s="183"/>
      <c r="J206" s="183">
        <f t="shared" si="516"/>
        <v>0</v>
      </c>
      <c r="K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3">
        <f t="shared" si="517"/>
        <v>0</v>
      </c>
      <c r="AD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3">
        <f t="shared" si="518"/>
        <v>0</v>
      </c>
      <c r="AH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3">
        <f t="shared" si="519"/>
        <v>0</v>
      </c>
      <c r="AL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3">
        <f t="shared" si="520"/>
        <v>0</v>
      </c>
      <c r="AP206" s="183">
        <f t="shared" si="521"/>
        <v>0</v>
      </c>
    </row>
    <row r="207" spans="2:42">
      <c r="B207" s="190" t="s">
        <v>311</v>
      </c>
      <c r="C207" s="191" t="s">
        <v>190</v>
      </c>
      <c r="D207" s="192">
        <f>SUM(D208:D213)</f>
        <v>0</v>
      </c>
      <c r="E207" s="192">
        <f>SUM(E208:E213)</f>
        <v>0</v>
      </c>
      <c r="F207" s="192">
        <f t="shared" si="293"/>
        <v>0</v>
      </c>
      <c r="G207" s="192">
        <f>SUM(G208:G213)</f>
        <v>0</v>
      </c>
      <c r="H207" s="192">
        <f t="shared" si="3"/>
        <v>0</v>
      </c>
      <c r="I207" s="192">
        <f>SUM(I208:I213)</f>
        <v>0</v>
      </c>
      <c r="J207" s="192">
        <f t="shared" si="4"/>
        <v>0</v>
      </c>
      <c r="K207" s="192">
        <f t="shared" ref="K207:AB207" si="538">SUM(K208:K213)</f>
        <v>0</v>
      </c>
      <c r="L207" s="192">
        <f t="shared" si="538"/>
        <v>0</v>
      </c>
      <c r="M207" s="192">
        <f t="shared" si="538"/>
        <v>0</v>
      </c>
      <c r="N207" s="192">
        <f t="shared" si="538"/>
        <v>0</v>
      </c>
      <c r="O207" s="192">
        <f t="shared" si="538"/>
        <v>0</v>
      </c>
      <c r="P207" s="192">
        <f t="shared" ref="P207:Q207" si="539">SUM(P208:P213)</f>
        <v>0</v>
      </c>
      <c r="Q207" s="192">
        <f t="shared" si="539"/>
        <v>0</v>
      </c>
      <c r="R207" s="192">
        <f t="shared" si="538"/>
        <v>0</v>
      </c>
      <c r="S207" s="192">
        <f t="shared" si="538"/>
        <v>0</v>
      </c>
      <c r="T207" s="192">
        <f t="shared" ref="T207" si="540">SUM(T208:T213)</f>
        <v>0</v>
      </c>
      <c r="U207" s="192">
        <f t="shared" si="538"/>
        <v>0</v>
      </c>
      <c r="V207" s="192">
        <f t="shared" si="538"/>
        <v>0</v>
      </c>
      <c r="W207" s="192">
        <f t="shared" ref="W207" si="541">SUM(W208:W213)</f>
        <v>0</v>
      </c>
      <c r="X207" s="192">
        <f t="shared" si="538"/>
        <v>0</v>
      </c>
      <c r="Y207" s="192">
        <f t="shared" si="538"/>
        <v>0</v>
      </c>
      <c r="Z207" s="192">
        <f t="shared" si="538"/>
        <v>0</v>
      </c>
      <c r="AA207" s="192">
        <f t="shared" si="538"/>
        <v>0</v>
      </c>
      <c r="AB207" s="192">
        <f t="shared" si="538"/>
        <v>0</v>
      </c>
      <c r="AC207" s="192">
        <f t="shared" si="7"/>
        <v>0</v>
      </c>
      <c r="AD207" s="192">
        <f>SUM(AD208:AD213)</f>
        <v>0</v>
      </c>
      <c r="AE207" s="192">
        <f>SUM(AE208:AE213)</f>
        <v>0</v>
      </c>
      <c r="AF207" s="192">
        <f>SUM(AF208:AF213)</f>
        <v>0</v>
      </c>
      <c r="AG207" s="192">
        <f t="shared" si="8"/>
        <v>0</v>
      </c>
      <c r="AH207" s="192">
        <f>SUM(AH208:AH213)</f>
        <v>0</v>
      </c>
      <c r="AI207" s="192">
        <f>SUM(AI208:AI213)</f>
        <v>0</v>
      </c>
      <c r="AJ207" s="192">
        <f>SUM(AJ208:AJ213)</f>
        <v>0</v>
      </c>
      <c r="AK207" s="192">
        <f t="shared" si="9"/>
        <v>0</v>
      </c>
      <c r="AL207" s="192">
        <f>SUM(AL208:AL213)</f>
        <v>0</v>
      </c>
      <c r="AM207" s="192">
        <f>SUM(AM208:AM213)</f>
        <v>0</v>
      </c>
      <c r="AN207" s="192">
        <f>SUM(AN208:AN213)</f>
        <v>0</v>
      </c>
      <c r="AO207" s="192">
        <f t="shared" si="10"/>
        <v>0</v>
      </c>
      <c r="AP207" s="192">
        <f t="shared" si="11"/>
        <v>0</v>
      </c>
    </row>
    <row r="208" spans="2:42">
      <c r="B208" s="181" t="s">
        <v>312</v>
      </c>
      <c r="C208" s="182" t="s">
        <v>191</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293"/>
        <v>0</v>
      </c>
      <c r="G208" s="183"/>
      <c r="H208" s="183">
        <f t="shared" ref="H208:H211" si="542">F208-G208</f>
        <v>0</v>
      </c>
      <c r="I208" s="183"/>
      <c r="J208" s="183">
        <f t="shared" ref="J208:J211" si="543">F208-I208</f>
        <v>0</v>
      </c>
      <c r="K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3">
        <f t="shared" ref="AC208:AC211" si="544">Z208+AA208+AB208</f>
        <v>0</v>
      </c>
      <c r="AD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3">
        <f t="shared" ref="AG208:AG211" si="545">AD208+AE208+AF208</f>
        <v>0</v>
      </c>
      <c r="AH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3">
        <f t="shared" ref="AK208:AK211" si="546">AH208+AI208+AJ208</f>
        <v>0</v>
      </c>
      <c r="AL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3">
        <f t="shared" ref="AO208:AO211" si="547">AL208+AM208+AN208</f>
        <v>0</v>
      </c>
      <c r="AP208" s="183">
        <f t="shared" ref="AP208:AP211" si="548">AC208+AG208+AK208+AO208</f>
        <v>0</v>
      </c>
    </row>
    <row r="209" spans="2:42">
      <c r="B209" s="181" t="s">
        <v>783</v>
      </c>
      <c r="C209" s="182" t="s">
        <v>784</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49">D209+E209</f>
        <v>0</v>
      </c>
      <c r="G209" s="183"/>
      <c r="H209" s="183">
        <f t="shared" si="542"/>
        <v>0</v>
      </c>
      <c r="I209" s="183"/>
      <c r="J209" s="183">
        <f t="shared" si="543"/>
        <v>0</v>
      </c>
      <c r="K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3">
        <f t="shared" si="544"/>
        <v>0</v>
      </c>
      <c r="AD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3">
        <f t="shared" si="545"/>
        <v>0</v>
      </c>
      <c r="AH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3">
        <f t="shared" si="546"/>
        <v>0</v>
      </c>
      <c r="AL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3">
        <f t="shared" si="547"/>
        <v>0</v>
      </c>
      <c r="AP209" s="183">
        <f t="shared" si="548"/>
        <v>0</v>
      </c>
    </row>
    <row r="210" spans="2:42">
      <c r="B210" s="181" t="s">
        <v>785</v>
      </c>
      <c r="C210" s="182" t="s">
        <v>786</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293"/>
        <v>0</v>
      </c>
      <c r="G210" s="183"/>
      <c r="H210" s="183">
        <f t="shared" ref="H210" si="550">F210-G210</f>
        <v>0</v>
      </c>
      <c r="I210" s="183"/>
      <c r="J210" s="183">
        <f t="shared" ref="J210" si="551">F210-I210</f>
        <v>0</v>
      </c>
      <c r="K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3">
        <f t="shared" ref="AC210" si="552">Z210+AA210+AB210</f>
        <v>0</v>
      </c>
      <c r="AD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3">
        <f t="shared" ref="AG210" si="553">AD210+AE210+AF210</f>
        <v>0</v>
      </c>
      <c r="AH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3">
        <f t="shared" ref="AK210" si="554">AH210+AI210+AJ210</f>
        <v>0</v>
      </c>
      <c r="AL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3">
        <f t="shared" ref="AO210" si="555">AL210+AM210+AN210</f>
        <v>0</v>
      </c>
      <c r="AP210" s="183">
        <f t="shared" ref="AP210" si="556">AC210+AG210+AK210+AO210</f>
        <v>0</v>
      </c>
    </row>
    <row r="211" spans="2:42">
      <c r="B211" s="181" t="s">
        <v>787</v>
      </c>
      <c r="C211" s="182" t="s">
        <v>788</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57">D211+E211</f>
        <v>0</v>
      </c>
      <c r="G211" s="183"/>
      <c r="H211" s="183">
        <f t="shared" si="542"/>
        <v>0</v>
      </c>
      <c r="I211" s="183"/>
      <c r="J211" s="183">
        <f t="shared" si="543"/>
        <v>0</v>
      </c>
      <c r="K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3">
        <f t="shared" si="544"/>
        <v>0</v>
      </c>
      <c r="AD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3">
        <f t="shared" si="545"/>
        <v>0</v>
      </c>
      <c r="AH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3">
        <f t="shared" si="546"/>
        <v>0</v>
      </c>
      <c r="AL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3">
        <f t="shared" si="547"/>
        <v>0</v>
      </c>
      <c r="AP211" s="183">
        <f t="shared" si="548"/>
        <v>0</v>
      </c>
    </row>
    <row r="212" spans="2:42">
      <c r="B212" s="181" t="s">
        <v>789</v>
      </c>
      <c r="C212" s="182" t="s">
        <v>790</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58">D212+E212</f>
        <v>0</v>
      </c>
      <c r="G212" s="183"/>
      <c r="H212" s="183">
        <f t="shared" si="3"/>
        <v>0</v>
      </c>
      <c r="I212" s="183"/>
      <c r="J212" s="183">
        <f t="shared" si="4"/>
        <v>0</v>
      </c>
      <c r="K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3">
        <f t="shared" si="7"/>
        <v>0</v>
      </c>
      <c r="AD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3">
        <f t="shared" si="8"/>
        <v>0</v>
      </c>
      <c r="AH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3">
        <f t="shared" si="9"/>
        <v>0</v>
      </c>
      <c r="AL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3">
        <f t="shared" si="10"/>
        <v>0</v>
      </c>
      <c r="AP212" s="183">
        <f t="shared" si="11"/>
        <v>0</v>
      </c>
    </row>
    <row r="213" spans="2:42">
      <c r="B213" s="181" t="s">
        <v>791</v>
      </c>
      <c r="C213" s="182" t="s">
        <v>792</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293"/>
        <v>0</v>
      </c>
      <c r="G213" s="183"/>
      <c r="H213" s="183">
        <f t="shared" ref="H213" si="559">F213-G213</f>
        <v>0</v>
      </c>
      <c r="I213" s="183"/>
      <c r="J213" s="183">
        <f t="shared" ref="J213" si="560">F213-I213</f>
        <v>0</v>
      </c>
      <c r="K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3">
        <f t="shared" ref="AC213" si="561">Z213+AA213+AB213</f>
        <v>0</v>
      </c>
      <c r="AD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3">
        <f t="shared" ref="AG213" si="562">AD213+AE213+AF213</f>
        <v>0</v>
      </c>
      <c r="AH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3">
        <f t="shared" ref="AK213" si="563">AH213+AI213+AJ213</f>
        <v>0</v>
      </c>
      <c r="AL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3">
        <f t="shared" ref="AO213" si="564">AL213+AM213+AN213</f>
        <v>0</v>
      </c>
      <c r="AP213" s="183">
        <f t="shared" ref="AP213" si="565">AC213+AG213+AK213+AO213</f>
        <v>0</v>
      </c>
    </row>
    <row r="214" spans="2:42">
      <c r="B214" s="190" t="s">
        <v>313</v>
      </c>
      <c r="C214" s="191" t="s">
        <v>192</v>
      </c>
      <c r="D214" s="192">
        <f>SUM(D215:D221)</f>
        <v>0</v>
      </c>
      <c r="E214" s="192">
        <f>SUM(E215:E221)</f>
        <v>0</v>
      </c>
      <c r="F214" s="192">
        <f t="shared" si="293"/>
        <v>0</v>
      </c>
      <c r="G214" s="192">
        <f>SUM(G215:G221)</f>
        <v>0</v>
      </c>
      <c r="H214" s="192">
        <f t="shared" si="3"/>
        <v>0</v>
      </c>
      <c r="I214" s="192">
        <f>SUM(I215:I221)</f>
        <v>0</v>
      </c>
      <c r="J214" s="192">
        <f t="shared" si="4"/>
        <v>0</v>
      </c>
      <c r="K214" s="192">
        <f t="shared" ref="K214:AB214" si="566">SUM(K215:K221)</f>
        <v>0</v>
      </c>
      <c r="L214" s="192">
        <f t="shared" si="566"/>
        <v>0</v>
      </c>
      <c r="M214" s="192">
        <f t="shared" si="566"/>
        <v>0</v>
      </c>
      <c r="N214" s="192">
        <f t="shared" si="566"/>
        <v>0</v>
      </c>
      <c r="O214" s="192">
        <f t="shared" si="566"/>
        <v>0</v>
      </c>
      <c r="P214" s="192">
        <f t="shared" ref="P214:Q214" si="567">SUM(P215:P221)</f>
        <v>0</v>
      </c>
      <c r="Q214" s="192">
        <f t="shared" si="567"/>
        <v>0</v>
      </c>
      <c r="R214" s="192">
        <f t="shared" si="566"/>
        <v>0</v>
      </c>
      <c r="S214" s="192">
        <f t="shared" si="566"/>
        <v>0</v>
      </c>
      <c r="T214" s="192">
        <f t="shared" ref="T214" si="568">SUM(T215:T221)</f>
        <v>0</v>
      </c>
      <c r="U214" s="192">
        <f t="shared" si="566"/>
        <v>0</v>
      </c>
      <c r="V214" s="192">
        <f t="shared" si="566"/>
        <v>0</v>
      </c>
      <c r="W214" s="192">
        <f t="shared" ref="W214" si="569">SUM(W215:W221)</f>
        <v>0</v>
      </c>
      <c r="X214" s="192">
        <f t="shared" si="566"/>
        <v>0</v>
      </c>
      <c r="Y214" s="192">
        <f t="shared" si="566"/>
        <v>0</v>
      </c>
      <c r="Z214" s="192">
        <f t="shared" si="566"/>
        <v>0</v>
      </c>
      <c r="AA214" s="192">
        <f t="shared" si="566"/>
        <v>0</v>
      </c>
      <c r="AB214" s="192">
        <f t="shared" si="566"/>
        <v>0</v>
      </c>
      <c r="AC214" s="192">
        <f t="shared" si="7"/>
        <v>0</v>
      </c>
      <c r="AD214" s="192">
        <f>SUM(AD215:AD221)</f>
        <v>0</v>
      </c>
      <c r="AE214" s="192">
        <f>SUM(AE215:AE221)</f>
        <v>0</v>
      </c>
      <c r="AF214" s="192">
        <f>SUM(AF215:AF221)</f>
        <v>0</v>
      </c>
      <c r="AG214" s="192">
        <f t="shared" si="8"/>
        <v>0</v>
      </c>
      <c r="AH214" s="192">
        <f>SUM(AH215:AH221)</f>
        <v>0</v>
      </c>
      <c r="AI214" s="192">
        <f>SUM(AI215:AI221)</f>
        <v>0</v>
      </c>
      <c r="AJ214" s="192">
        <f>SUM(AJ215:AJ221)</f>
        <v>0</v>
      </c>
      <c r="AK214" s="192">
        <f t="shared" si="9"/>
        <v>0</v>
      </c>
      <c r="AL214" s="192">
        <f>SUM(AL215:AL221)</f>
        <v>0</v>
      </c>
      <c r="AM214" s="192">
        <f>SUM(AM215:AM221)</f>
        <v>0</v>
      </c>
      <c r="AN214" s="192">
        <f>SUM(AN215:AN221)</f>
        <v>0</v>
      </c>
      <c r="AO214" s="192">
        <f t="shared" si="10"/>
        <v>0</v>
      </c>
      <c r="AP214" s="192">
        <f t="shared" si="11"/>
        <v>0</v>
      </c>
    </row>
    <row r="215" spans="2:42">
      <c r="B215" s="181" t="s">
        <v>314</v>
      </c>
      <c r="C215" s="182" t="s">
        <v>193</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70">D215+E215</f>
        <v>0</v>
      </c>
      <c r="G215" s="183"/>
      <c r="H215" s="183">
        <f t="shared" si="3"/>
        <v>0</v>
      </c>
      <c r="I215" s="183"/>
      <c r="J215" s="183">
        <f t="shared" si="4"/>
        <v>0</v>
      </c>
      <c r="K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3">
        <f t="shared" si="7"/>
        <v>0</v>
      </c>
      <c r="AD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3">
        <f t="shared" si="8"/>
        <v>0</v>
      </c>
      <c r="AH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3">
        <f t="shared" si="9"/>
        <v>0</v>
      </c>
      <c r="AL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3">
        <f t="shared" si="10"/>
        <v>0</v>
      </c>
      <c r="AP215" s="183">
        <f t="shared" si="11"/>
        <v>0</v>
      </c>
    </row>
    <row r="216" spans="2:42">
      <c r="B216" s="181" t="s">
        <v>793</v>
      </c>
      <c r="C216" s="182" t="s">
        <v>794</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70"/>
        <v>0</v>
      </c>
      <c r="G216" s="183"/>
      <c r="H216" s="183">
        <f t="shared" si="3"/>
        <v>0</v>
      </c>
      <c r="I216" s="183"/>
      <c r="J216" s="183">
        <f t="shared" si="4"/>
        <v>0</v>
      </c>
      <c r="K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3">
        <f t="shared" si="7"/>
        <v>0</v>
      </c>
      <c r="AD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3">
        <f t="shared" si="8"/>
        <v>0</v>
      </c>
      <c r="AH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3">
        <f t="shared" si="9"/>
        <v>0</v>
      </c>
      <c r="AL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3">
        <f t="shared" si="10"/>
        <v>0</v>
      </c>
      <c r="AP216" s="183">
        <f t="shared" si="11"/>
        <v>0</v>
      </c>
    </row>
    <row r="217" spans="2:42">
      <c r="B217" s="181" t="s">
        <v>795</v>
      </c>
      <c r="C217" s="182" t="s">
        <v>796</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70"/>
        <v>0</v>
      </c>
      <c r="G217" s="183"/>
      <c r="H217" s="183">
        <f t="shared" ref="H217" si="571">F217-G217</f>
        <v>0</v>
      </c>
      <c r="I217" s="183"/>
      <c r="J217" s="183">
        <f t="shared" ref="J217" si="572">F217-I217</f>
        <v>0</v>
      </c>
      <c r="K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3">
        <f t="shared" ref="AC217" si="573">Z217+AA217+AB217</f>
        <v>0</v>
      </c>
      <c r="AD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3">
        <f t="shared" ref="AG217" si="574">AD217+AE217+AF217</f>
        <v>0</v>
      </c>
      <c r="AH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3">
        <f t="shared" ref="AK217" si="575">AH217+AI217+AJ217</f>
        <v>0</v>
      </c>
      <c r="AL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3">
        <f t="shared" ref="AO217" si="576">AL217+AM217+AN217</f>
        <v>0</v>
      </c>
      <c r="AP217" s="183">
        <f t="shared" ref="AP217" si="577">AC217+AG217+AK217+AO217</f>
        <v>0</v>
      </c>
    </row>
    <row r="218" spans="2:42">
      <c r="B218" s="181" t="s">
        <v>797</v>
      </c>
      <c r="C218" s="182" t="s">
        <v>798</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293"/>
        <v>0</v>
      </c>
      <c r="G218" s="183"/>
      <c r="H218" s="183">
        <f t="shared" ref="H218:H219" si="578">F218-G218</f>
        <v>0</v>
      </c>
      <c r="I218" s="183"/>
      <c r="J218" s="183">
        <f t="shared" ref="J218:J219" si="579">F218-I218</f>
        <v>0</v>
      </c>
      <c r="K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3">
        <f t="shared" ref="AC218:AC219" si="580">Z218+AA218+AB218</f>
        <v>0</v>
      </c>
      <c r="AD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3">
        <f t="shared" ref="AG218:AG219" si="581">AD218+AE218+AF218</f>
        <v>0</v>
      </c>
      <c r="AH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3">
        <f t="shared" ref="AK218:AK219" si="582">AH218+AI218+AJ218</f>
        <v>0</v>
      </c>
      <c r="AL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3">
        <f t="shared" ref="AO218:AO219" si="583">AL218+AM218+AN218</f>
        <v>0</v>
      </c>
      <c r="AP218" s="183">
        <f t="shared" ref="AP218:AP219" si="584">AC218+AG218+AK218+AO218</f>
        <v>0</v>
      </c>
    </row>
    <row r="219" spans="2:42">
      <c r="B219" s="181" t="s">
        <v>799</v>
      </c>
      <c r="C219" s="182" t="s">
        <v>800</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585">D219+E219</f>
        <v>0</v>
      </c>
      <c r="G219" s="183"/>
      <c r="H219" s="183">
        <f t="shared" si="578"/>
        <v>0</v>
      </c>
      <c r="I219" s="183"/>
      <c r="J219" s="183">
        <f t="shared" si="579"/>
        <v>0</v>
      </c>
      <c r="K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3">
        <f t="shared" si="580"/>
        <v>0</v>
      </c>
      <c r="AD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3">
        <f t="shared" si="581"/>
        <v>0</v>
      </c>
      <c r="AH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3">
        <f t="shared" si="582"/>
        <v>0</v>
      </c>
      <c r="AL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3">
        <f t="shared" si="583"/>
        <v>0</v>
      </c>
      <c r="AP219" s="183">
        <f t="shared" si="584"/>
        <v>0</v>
      </c>
    </row>
    <row r="220" spans="2:42">
      <c r="B220" s="181" t="s">
        <v>801</v>
      </c>
      <c r="C220" s="182" t="s">
        <v>802</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586">D220+E220</f>
        <v>0</v>
      </c>
      <c r="G220" s="183"/>
      <c r="H220" s="183">
        <f t="shared" si="3"/>
        <v>0</v>
      </c>
      <c r="I220" s="183"/>
      <c r="J220" s="183">
        <f t="shared" si="4"/>
        <v>0</v>
      </c>
      <c r="K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3">
        <f t="shared" si="7"/>
        <v>0</v>
      </c>
      <c r="AD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3">
        <f t="shared" si="8"/>
        <v>0</v>
      </c>
      <c r="AH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3">
        <f t="shared" si="9"/>
        <v>0</v>
      </c>
      <c r="AL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3">
        <f t="shared" si="10"/>
        <v>0</v>
      </c>
      <c r="AP220" s="183">
        <f t="shared" si="11"/>
        <v>0</v>
      </c>
    </row>
    <row r="221" spans="2:42">
      <c r="B221" s="181" t="s">
        <v>803</v>
      </c>
      <c r="C221" s="182" t="s">
        <v>804</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293"/>
        <v>0</v>
      </c>
      <c r="G221" s="183"/>
      <c r="H221" s="183">
        <f t="shared" ref="H221" si="587">F221-G221</f>
        <v>0</v>
      </c>
      <c r="I221" s="183"/>
      <c r="J221" s="183">
        <f t="shared" ref="J221" si="588">F221-I221</f>
        <v>0</v>
      </c>
      <c r="K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3">
        <f t="shared" ref="AC221" si="589">Z221+AA221+AB221</f>
        <v>0</v>
      </c>
      <c r="AD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3">
        <f t="shared" ref="AG221" si="590">AD221+AE221+AF221</f>
        <v>0</v>
      </c>
      <c r="AH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3">
        <f t="shared" ref="AK221" si="591">AH221+AI221+AJ221</f>
        <v>0</v>
      </c>
      <c r="AL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3">
        <f t="shared" ref="AO221" si="592">AL221+AM221+AN221</f>
        <v>0</v>
      </c>
      <c r="AP221" s="183">
        <f t="shared" ref="AP221" si="593">AC221+AG221+AK221+AO221</f>
        <v>0</v>
      </c>
    </row>
    <row r="222" spans="2:42">
      <c r="B222" s="178" t="s">
        <v>318</v>
      </c>
      <c r="C222" s="179" t="s">
        <v>196</v>
      </c>
      <c r="D222" s="180">
        <f>D223+D235+D243+D260+D267+D312</f>
        <v>42841.333333333336</v>
      </c>
      <c r="E222" s="180">
        <f>E223+E235+E243+E260+E267+E312</f>
        <v>227148.51301746955</v>
      </c>
      <c r="F222" s="180">
        <f t="shared" ref="F222:F382" si="594">D222+E222</f>
        <v>269989.84635080287</v>
      </c>
      <c r="G222" s="180">
        <f>G223+G235+G243+G260+G267+G312</f>
        <v>0</v>
      </c>
      <c r="H222" s="180">
        <f t="shared" ref="H222:H498" si="595">F222-G222</f>
        <v>269989.84635080287</v>
      </c>
      <c r="I222" s="180">
        <f>I223+I235+I243+I260+I267+I312</f>
        <v>0</v>
      </c>
      <c r="J222" s="180">
        <f t="shared" ref="J222:J498" si="596">F222-I222</f>
        <v>269989.84635080287</v>
      </c>
      <c r="K222" s="180">
        <f t="shared" ref="K222:AB222" si="597">K223+K235+K243+K260+K267+K312</f>
        <v>9980</v>
      </c>
      <c r="L222" s="180">
        <f t="shared" si="597"/>
        <v>121132.25</v>
      </c>
      <c r="M222" s="180">
        <f t="shared" si="597"/>
        <v>0</v>
      </c>
      <c r="N222" s="180">
        <f t="shared" si="597"/>
        <v>9996.75</v>
      </c>
      <c r="O222" s="180">
        <f t="shared" si="597"/>
        <v>0</v>
      </c>
      <c r="P222" s="180">
        <f t="shared" si="597"/>
        <v>9000</v>
      </c>
      <c r="Q222" s="180">
        <f t="shared" si="597"/>
        <v>6000</v>
      </c>
      <c r="R222" s="180">
        <f t="shared" si="597"/>
        <v>0</v>
      </c>
      <c r="S222" s="180">
        <f t="shared" si="597"/>
        <v>6695.833333333333</v>
      </c>
      <c r="T222" s="180">
        <f t="shared" ref="T222" si="598">T223+T235+T243+T260+T267+T312</f>
        <v>0</v>
      </c>
      <c r="U222" s="180">
        <f t="shared" si="597"/>
        <v>107185.01301746955</v>
      </c>
      <c r="V222" s="180">
        <f t="shared" si="597"/>
        <v>0</v>
      </c>
      <c r="W222" s="180">
        <f t="shared" si="597"/>
        <v>0</v>
      </c>
      <c r="X222" s="180">
        <f t="shared" si="597"/>
        <v>0</v>
      </c>
      <c r="Y222" s="180">
        <f t="shared" si="597"/>
        <v>0</v>
      </c>
      <c r="Z222" s="180">
        <f t="shared" si="597"/>
        <v>0</v>
      </c>
      <c r="AA222" s="180">
        <f t="shared" si="597"/>
        <v>31929.583333333332</v>
      </c>
      <c r="AB222" s="180">
        <f t="shared" si="597"/>
        <v>45000</v>
      </c>
      <c r="AC222" s="180">
        <f t="shared" ref="AC222:AC498" si="599">Z222+AA222+AB222</f>
        <v>76929.583333333328</v>
      </c>
      <c r="AD222" s="180">
        <f>AD223+AD235+AD243+AD260+AD267+AD312</f>
        <v>36870</v>
      </c>
      <c r="AE222" s="180">
        <f>AE223+AE235+AE243+AE260+AE267+AE312</f>
        <v>0</v>
      </c>
      <c r="AF222" s="180">
        <f>AF223+AF235+AF243+AF260+AF267+AF312</f>
        <v>491.75</v>
      </c>
      <c r="AG222" s="180">
        <f t="shared" ref="AG222:AG498" si="600">AD222+AE222+AF222</f>
        <v>37361.75</v>
      </c>
      <c r="AH222" s="180">
        <f>AH223+AH235+AH243+AH260+AH267+AH312</f>
        <v>0</v>
      </c>
      <c r="AI222" s="180">
        <f>AI223+AI235+AI243+AI260+AI267+AI312</f>
        <v>0</v>
      </c>
      <c r="AJ222" s="180">
        <f>AJ223+AJ235+AJ243+AJ260+AJ267+AJ312</f>
        <v>11916</v>
      </c>
      <c r="AK222" s="180">
        <f t="shared" ref="AK222:AK498" si="601">AH222+AI222+AJ222</f>
        <v>11916</v>
      </c>
      <c r="AL222" s="180">
        <f>AL223+AL235+AL243+AL260+AL267+AL312</f>
        <v>53337.5</v>
      </c>
      <c r="AM222" s="180">
        <f>AM223+AM235+AM243+AM260+AM267+AM312</f>
        <v>28260</v>
      </c>
      <c r="AN222" s="180">
        <f>AN223+AN235+AN243+AN260+AN267+AN312</f>
        <v>0</v>
      </c>
      <c r="AO222" s="180">
        <f t="shared" ref="AO222:AO498" si="602">AL222+AM222+AN222</f>
        <v>81597.5</v>
      </c>
      <c r="AP222" s="180">
        <f t="shared" ref="AP222:AP498" si="603">AC222+AG222+AK222+AO222</f>
        <v>207804.83333333331</v>
      </c>
    </row>
    <row r="223" spans="2:42">
      <c r="B223" s="190" t="s">
        <v>319</v>
      </c>
      <c r="C223" s="191" t="s">
        <v>197</v>
      </c>
      <c r="D223" s="192">
        <f>SUM(D224:D234)</f>
        <v>26250</v>
      </c>
      <c r="E223" s="192">
        <f>SUM(E224:E234)</f>
        <v>80850</v>
      </c>
      <c r="F223" s="192">
        <f t="shared" si="594"/>
        <v>107100</v>
      </c>
      <c r="G223" s="192">
        <f>SUM(G224:G234)</f>
        <v>0</v>
      </c>
      <c r="H223" s="192">
        <f t="shared" si="595"/>
        <v>107100</v>
      </c>
      <c r="I223" s="192">
        <f>SUM(I224:I234)</f>
        <v>0</v>
      </c>
      <c r="J223" s="192">
        <f t="shared" si="596"/>
        <v>107100</v>
      </c>
      <c r="K223" s="192">
        <f t="shared" ref="K223:AB223" si="604">SUM(K224:K234)</f>
        <v>4680</v>
      </c>
      <c r="L223" s="192">
        <f t="shared" si="604"/>
        <v>87300</v>
      </c>
      <c r="M223" s="192">
        <f t="shared" si="604"/>
        <v>0</v>
      </c>
      <c r="N223" s="192">
        <f t="shared" si="604"/>
        <v>9120</v>
      </c>
      <c r="O223" s="192">
        <f t="shared" si="604"/>
        <v>0</v>
      </c>
      <c r="P223" s="192">
        <f t="shared" si="604"/>
        <v>0</v>
      </c>
      <c r="Q223" s="192">
        <f t="shared" si="604"/>
        <v>0</v>
      </c>
      <c r="R223" s="192">
        <f t="shared" si="604"/>
        <v>0</v>
      </c>
      <c r="S223" s="192">
        <f t="shared" si="604"/>
        <v>6000</v>
      </c>
      <c r="T223" s="192">
        <f t="shared" ref="T223" si="605">SUM(T224:T234)</f>
        <v>0</v>
      </c>
      <c r="U223" s="192">
        <f t="shared" si="604"/>
        <v>0</v>
      </c>
      <c r="V223" s="192">
        <f t="shared" si="604"/>
        <v>0</v>
      </c>
      <c r="W223" s="192">
        <f t="shared" si="604"/>
        <v>0</v>
      </c>
      <c r="X223" s="192">
        <f t="shared" si="604"/>
        <v>0</v>
      </c>
      <c r="Y223" s="192">
        <f t="shared" si="604"/>
        <v>0</v>
      </c>
      <c r="Z223" s="192">
        <f t="shared" si="604"/>
        <v>0</v>
      </c>
      <c r="AA223" s="192">
        <f t="shared" si="604"/>
        <v>4680</v>
      </c>
      <c r="AB223" s="192">
        <f t="shared" si="604"/>
        <v>0</v>
      </c>
      <c r="AC223" s="192">
        <f t="shared" si="599"/>
        <v>4680</v>
      </c>
      <c r="AD223" s="192">
        <f>SUM(AD224:AD234)</f>
        <v>36870</v>
      </c>
      <c r="AE223" s="192">
        <f>SUM(AE224:AE234)</f>
        <v>0</v>
      </c>
      <c r="AF223" s="192">
        <f>SUM(AF224:AF234)</f>
        <v>450</v>
      </c>
      <c r="AG223" s="192">
        <f t="shared" si="600"/>
        <v>37320</v>
      </c>
      <c r="AH223" s="192">
        <f>SUM(AH224:AH234)</f>
        <v>0</v>
      </c>
      <c r="AI223" s="192">
        <f>SUM(AI224:AI234)</f>
        <v>0</v>
      </c>
      <c r="AJ223" s="192">
        <f>SUM(AJ224:AJ234)</f>
        <v>8100</v>
      </c>
      <c r="AK223" s="192">
        <f t="shared" si="601"/>
        <v>8100</v>
      </c>
      <c r="AL223" s="192">
        <f>SUM(AL224:AL234)</f>
        <v>45000</v>
      </c>
      <c r="AM223" s="192">
        <f>SUM(AM224:AM234)</f>
        <v>12000</v>
      </c>
      <c r="AN223" s="192">
        <f>SUM(AN224:AN234)</f>
        <v>0</v>
      </c>
      <c r="AO223" s="192">
        <f t="shared" si="602"/>
        <v>57000</v>
      </c>
      <c r="AP223" s="192">
        <f t="shared" si="603"/>
        <v>107100</v>
      </c>
    </row>
    <row r="224" spans="2:42">
      <c r="B224" s="181" t="s">
        <v>320</v>
      </c>
      <c r="C224" s="182" t="s">
        <v>198</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594"/>
        <v>0</v>
      </c>
      <c r="G224" s="183"/>
      <c r="H224" s="183">
        <f t="shared" si="595"/>
        <v>0</v>
      </c>
      <c r="I224" s="183"/>
      <c r="J224" s="183">
        <f t="shared" si="596"/>
        <v>0</v>
      </c>
      <c r="K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3">
        <f t="shared" si="599"/>
        <v>0</v>
      </c>
      <c r="AD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3">
        <f t="shared" si="600"/>
        <v>0</v>
      </c>
      <c r="AH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3">
        <f t="shared" si="601"/>
        <v>0</v>
      </c>
      <c r="AL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3">
        <f t="shared" si="602"/>
        <v>0</v>
      </c>
      <c r="AP224" s="183">
        <f t="shared" si="603"/>
        <v>0</v>
      </c>
    </row>
    <row r="225" spans="2:42">
      <c r="B225" s="181" t="s">
        <v>805</v>
      </c>
      <c r="C225" s="182" t="s">
        <v>806</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26250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80850</v>
      </c>
      <c r="F225" s="183">
        <f t="shared" si="594"/>
        <v>107100</v>
      </c>
      <c r="G225" s="183"/>
      <c r="H225" s="183">
        <f t="shared" si="595"/>
        <v>107100</v>
      </c>
      <c r="I225" s="183"/>
      <c r="J225" s="183">
        <f t="shared" si="596"/>
        <v>107100</v>
      </c>
      <c r="K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4680</v>
      </c>
      <c r="L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87300</v>
      </c>
      <c r="M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9120</v>
      </c>
      <c r="O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T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4680</v>
      </c>
      <c r="AB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3">
        <f t="shared" si="599"/>
        <v>4680</v>
      </c>
      <c r="AD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36870</v>
      </c>
      <c r="AE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v>
      </c>
      <c r="AG225" s="183">
        <f t="shared" si="600"/>
        <v>37320</v>
      </c>
      <c r="AH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8100</v>
      </c>
      <c r="AK225" s="183">
        <f t="shared" si="601"/>
        <v>8100</v>
      </c>
      <c r="AL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v>
      </c>
      <c r="AM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N2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3">
        <f t="shared" si="602"/>
        <v>57000</v>
      </c>
      <c r="AP225" s="183">
        <f t="shared" si="603"/>
        <v>107100</v>
      </c>
    </row>
    <row r="226" spans="2:42">
      <c r="B226" s="181" t="s">
        <v>807</v>
      </c>
      <c r="C226" s="182" t="s">
        <v>808</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594"/>
        <v>0</v>
      </c>
      <c r="G226" s="183"/>
      <c r="H226" s="183">
        <f t="shared" si="595"/>
        <v>0</v>
      </c>
      <c r="I226" s="183"/>
      <c r="J226" s="183">
        <f t="shared" si="596"/>
        <v>0</v>
      </c>
      <c r="K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3">
        <f t="shared" si="599"/>
        <v>0</v>
      </c>
      <c r="AD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3">
        <f t="shared" si="600"/>
        <v>0</v>
      </c>
      <c r="AH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3">
        <f t="shared" si="601"/>
        <v>0</v>
      </c>
      <c r="AL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3">
        <f t="shared" si="602"/>
        <v>0</v>
      </c>
      <c r="AP226" s="183">
        <f t="shared" si="603"/>
        <v>0</v>
      </c>
    </row>
    <row r="227" spans="2:42">
      <c r="B227" s="181" t="s">
        <v>809</v>
      </c>
      <c r="C227" s="182" t="s">
        <v>810</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06">D227+E227</f>
        <v>0</v>
      </c>
      <c r="G227" s="183"/>
      <c r="H227" s="183">
        <f t="shared" ref="H227:H229" si="607">F227-G227</f>
        <v>0</v>
      </c>
      <c r="I227" s="183"/>
      <c r="J227" s="183">
        <f t="shared" ref="J227:J229" si="608">F227-I227</f>
        <v>0</v>
      </c>
      <c r="K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3">
        <f t="shared" ref="AC227:AC229" si="609">Z227+AA227+AB227</f>
        <v>0</v>
      </c>
      <c r="AD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3">
        <f t="shared" ref="AG227:AG229" si="610">AD227+AE227+AF227</f>
        <v>0</v>
      </c>
      <c r="AH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3">
        <f t="shared" ref="AK227:AK229" si="611">AH227+AI227+AJ227</f>
        <v>0</v>
      </c>
      <c r="AL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3">
        <f t="shared" ref="AO227:AO229" si="612">AL227+AM227+AN227</f>
        <v>0</v>
      </c>
      <c r="AP227" s="183">
        <f t="shared" ref="AP227:AP229" si="613">AC227+AG227+AK227+AO227</f>
        <v>0</v>
      </c>
    </row>
    <row r="228" spans="2:42">
      <c r="B228" s="181" t="s">
        <v>811</v>
      </c>
      <c r="C228" s="182" t="s">
        <v>812</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06"/>
        <v>0</v>
      </c>
      <c r="G228" s="183"/>
      <c r="H228" s="183">
        <f t="shared" si="607"/>
        <v>0</v>
      </c>
      <c r="I228" s="183"/>
      <c r="J228" s="183">
        <f t="shared" si="608"/>
        <v>0</v>
      </c>
      <c r="K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3">
        <f t="shared" si="609"/>
        <v>0</v>
      </c>
      <c r="AD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3">
        <f t="shared" si="610"/>
        <v>0</v>
      </c>
      <c r="AH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3">
        <f t="shared" si="611"/>
        <v>0</v>
      </c>
      <c r="AL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3">
        <f t="shared" si="612"/>
        <v>0</v>
      </c>
      <c r="AP228" s="183">
        <f t="shared" si="613"/>
        <v>0</v>
      </c>
    </row>
    <row r="229" spans="2:42">
      <c r="B229" s="181" t="s">
        <v>321</v>
      </c>
      <c r="C229" s="182" t="s">
        <v>813</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06"/>
        <v>0</v>
      </c>
      <c r="G229" s="183"/>
      <c r="H229" s="183">
        <f t="shared" si="607"/>
        <v>0</v>
      </c>
      <c r="I229" s="183"/>
      <c r="J229" s="183">
        <f t="shared" si="608"/>
        <v>0</v>
      </c>
      <c r="K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3">
        <f t="shared" si="609"/>
        <v>0</v>
      </c>
      <c r="AD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3">
        <f t="shared" si="610"/>
        <v>0</v>
      </c>
      <c r="AH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3">
        <f t="shared" si="611"/>
        <v>0</v>
      </c>
      <c r="AL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3">
        <f t="shared" si="612"/>
        <v>0</v>
      </c>
      <c r="AP229" s="183">
        <f t="shared" si="613"/>
        <v>0</v>
      </c>
    </row>
    <row r="230" spans="2:42">
      <c r="B230" s="181" t="s">
        <v>814</v>
      </c>
      <c r="C230" s="182" t="s">
        <v>815</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3">
        <f>Z230+AA230+AB230</f>
        <v>0</v>
      </c>
      <c r="AD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3">
        <f>AD230+AE230+AF230</f>
        <v>0</v>
      </c>
      <c r="AH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3">
        <f>AH230+AI230+AJ230</f>
        <v>0</v>
      </c>
      <c r="AL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3">
        <f>AL230+AM230+AN230</f>
        <v>0</v>
      </c>
      <c r="AP230" s="183">
        <f>AC230+AG230+AK230+AO230</f>
        <v>0</v>
      </c>
    </row>
    <row r="231" spans="2:42">
      <c r="B231" s="181" t="s">
        <v>338</v>
      </c>
      <c r="C231" s="182" t="s">
        <v>209</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3">
        <f>Z231+AA231+AB231</f>
        <v>0</v>
      </c>
      <c r="AD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3">
        <f>AD231+AE231+AF231</f>
        <v>0</v>
      </c>
      <c r="AH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3">
        <f>AH231+AI231+AJ231</f>
        <v>0</v>
      </c>
      <c r="AL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3">
        <f>AL231+AM231+AN231</f>
        <v>0</v>
      </c>
      <c r="AP231" s="183">
        <f>AC231+AG231+AK231+AO231</f>
        <v>0</v>
      </c>
    </row>
    <row r="232" spans="2:42">
      <c r="B232" s="181" t="s">
        <v>852</v>
      </c>
      <c r="C232" s="182" t="s">
        <v>853</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14">D232+E232</f>
        <v>0</v>
      </c>
      <c r="G232" s="183"/>
      <c r="H232" s="183">
        <f t="shared" ref="H232" si="615">F232-G232</f>
        <v>0</v>
      </c>
      <c r="I232" s="183"/>
      <c r="J232" s="183">
        <f t="shared" ref="J232" si="616">F232-I232</f>
        <v>0</v>
      </c>
      <c r="K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3">
        <f t="shared" ref="AC232" si="617">Z232+AA232+AB232</f>
        <v>0</v>
      </c>
      <c r="AD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3">
        <f t="shared" ref="AG232" si="618">AD232+AE232+AF232</f>
        <v>0</v>
      </c>
      <c r="AH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3">
        <f t="shared" ref="AK232" si="619">AH232+AI232+AJ232</f>
        <v>0</v>
      </c>
      <c r="AL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3">
        <f t="shared" ref="AO232" si="620">AL232+AM232+AN232</f>
        <v>0</v>
      </c>
      <c r="AP232" s="183">
        <f t="shared" ref="AP232" si="621">AC232+AG232+AK232+AO232</f>
        <v>0</v>
      </c>
    </row>
    <row r="233" spans="2:42">
      <c r="B233" s="181" t="s">
        <v>854</v>
      </c>
      <c r="C233" s="182" t="s">
        <v>855</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22">D233+E233</f>
        <v>0</v>
      </c>
      <c r="G233" s="183"/>
      <c r="H233" s="183">
        <f t="shared" ref="H233" si="623">F233-G233</f>
        <v>0</v>
      </c>
      <c r="I233" s="183"/>
      <c r="J233" s="183">
        <f t="shared" ref="J233" si="624">F233-I233</f>
        <v>0</v>
      </c>
      <c r="K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3">
        <f t="shared" ref="AC233" si="625">Z233+AA233+AB233</f>
        <v>0</v>
      </c>
      <c r="AD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3">
        <f t="shared" ref="AG233" si="626">AD233+AE233+AF233</f>
        <v>0</v>
      </c>
      <c r="AH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3">
        <f t="shared" ref="AK233" si="627">AH233+AI233+AJ233</f>
        <v>0</v>
      </c>
      <c r="AL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3">
        <f t="shared" ref="AO233" si="628">AL233+AM233+AN233</f>
        <v>0</v>
      </c>
      <c r="AP233" s="183">
        <f t="shared" ref="AP233" si="629">AC233+AG233+AK233+AO233</f>
        <v>0</v>
      </c>
    </row>
    <row r="234" spans="2:42">
      <c r="B234" s="181" t="s">
        <v>856</v>
      </c>
      <c r="C234" s="182" t="s">
        <v>857</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3">
        <f>Z234+AA234+AB234</f>
        <v>0</v>
      </c>
      <c r="AD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3">
        <f>AD234+AE234+AF234</f>
        <v>0</v>
      </c>
      <c r="AH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3">
        <f>AH234+AI234+AJ234</f>
        <v>0</v>
      </c>
      <c r="AL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3">
        <f>AL234+AM234+AN234</f>
        <v>0</v>
      </c>
      <c r="AP234" s="183">
        <f>AC234+AG234+AK234+AO234</f>
        <v>0</v>
      </c>
    </row>
    <row r="235" spans="2:42">
      <c r="B235" s="190" t="s">
        <v>322</v>
      </c>
      <c r="C235" s="191" t="s">
        <v>199</v>
      </c>
      <c r="D235" s="192">
        <f>SUM(D236:D242)</f>
        <v>0</v>
      </c>
      <c r="E235" s="192">
        <f>SUM(E236:E242)</f>
        <v>7051.8793012175756</v>
      </c>
      <c r="F235" s="192">
        <f t="shared" si="594"/>
        <v>7051.8793012175756</v>
      </c>
      <c r="G235" s="192">
        <f>SUM(G236:G242)</f>
        <v>0</v>
      </c>
      <c r="H235" s="192">
        <f t="shared" si="595"/>
        <v>7051.8793012175756</v>
      </c>
      <c r="I235" s="192">
        <f>SUM(I236:I242)</f>
        <v>0</v>
      </c>
      <c r="J235" s="192">
        <f t="shared" si="596"/>
        <v>7051.8793012175756</v>
      </c>
      <c r="K235" s="192">
        <f t="shared" ref="K235:AB235" si="630">SUM(K236:K242)</f>
        <v>0</v>
      </c>
      <c r="L235" s="192">
        <f t="shared" si="630"/>
        <v>0</v>
      </c>
      <c r="M235" s="192">
        <f t="shared" si="630"/>
        <v>0</v>
      </c>
      <c r="N235" s="192">
        <f t="shared" si="630"/>
        <v>0</v>
      </c>
      <c r="O235" s="192">
        <f t="shared" si="630"/>
        <v>0</v>
      </c>
      <c r="P235" s="192">
        <f t="shared" ref="P235:Q235" si="631">SUM(P236:P242)</f>
        <v>0</v>
      </c>
      <c r="Q235" s="192">
        <f t="shared" si="631"/>
        <v>0</v>
      </c>
      <c r="R235" s="192">
        <f t="shared" si="630"/>
        <v>0</v>
      </c>
      <c r="S235" s="192">
        <f t="shared" si="630"/>
        <v>0</v>
      </c>
      <c r="T235" s="192">
        <f t="shared" ref="T235" si="632">SUM(T236:T242)</f>
        <v>0</v>
      </c>
      <c r="U235" s="192">
        <f t="shared" si="630"/>
        <v>7051.8793012175756</v>
      </c>
      <c r="V235" s="192">
        <f t="shared" si="630"/>
        <v>0</v>
      </c>
      <c r="W235" s="192">
        <f t="shared" ref="W235" si="633">SUM(W236:W242)</f>
        <v>0</v>
      </c>
      <c r="X235" s="192">
        <f t="shared" si="630"/>
        <v>0</v>
      </c>
      <c r="Y235" s="192">
        <f t="shared" si="630"/>
        <v>0</v>
      </c>
      <c r="Z235" s="192">
        <f t="shared" si="630"/>
        <v>0</v>
      </c>
      <c r="AA235" s="192">
        <f t="shared" si="630"/>
        <v>0</v>
      </c>
      <c r="AB235" s="192">
        <f t="shared" si="630"/>
        <v>0</v>
      </c>
      <c r="AC235" s="192">
        <f t="shared" si="599"/>
        <v>0</v>
      </c>
      <c r="AD235" s="192">
        <f>SUM(AD236:AD242)</f>
        <v>0</v>
      </c>
      <c r="AE235" s="192">
        <f>SUM(AE236:AE242)</f>
        <v>0</v>
      </c>
      <c r="AF235" s="192">
        <f>SUM(AF236:AF242)</f>
        <v>0</v>
      </c>
      <c r="AG235" s="192">
        <f t="shared" si="600"/>
        <v>0</v>
      </c>
      <c r="AH235" s="192">
        <f>SUM(AH236:AH242)</f>
        <v>0</v>
      </c>
      <c r="AI235" s="192">
        <f>SUM(AI236:AI242)</f>
        <v>0</v>
      </c>
      <c r="AJ235" s="192">
        <f>SUM(AJ236:AJ242)</f>
        <v>0</v>
      </c>
      <c r="AK235" s="192">
        <f t="shared" si="601"/>
        <v>0</v>
      </c>
      <c r="AL235" s="192">
        <f>SUM(AL236:AL242)</f>
        <v>0</v>
      </c>
      <c r="AM235" s="192">
        <f>SUM(AM236:AM242)</f>
        <v>0</v>
      </c>
      <c r="AN235" s="192">
        <f>SUM(AN236:AN242)</f>
        <v>0</v>
      </c>
      <c r="AO235" s="192">
        <f t="shared" si="602"/>
        <v>0</v>
      </c>
      <c r="AP235" s="192">
        <f t="shared" si="603"/>
        <v>0</v>
      </c>
    </row>
    <row r="236" spans="2:42">
      <c r="B236" s="181" t="s">
        <v>816</v>
      </c>
      <c r="C236" s="182" t="s">
        <v>817</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34">D236+E236</f>
        <v>0</v>
      </c>
      <c r="G236" s="183"/>
      <c r="H236" s="183">
        <f t="shared" ref="H236:H239" si="635">F236-G236</f>
        <v>0</v>
      </c>
      <c r="I236" s="183"/>
      <c r="J236" s="183">
        <f t="shared" ref="J236:J239" si="636">F236-I236</f>
        <v>0</v>
      </c>
      <c r="K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3">
        <f t="shared" ref="AC236:AC239" si="637">Z236+AA236+AB236</f>
        <v>0</v>
      </c>
      <c r="AD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3">
        <f t="shared" ref="AG236:AG239" si="638">AD236+AE236+AF236</f>
        <v>0</v>
      </c>
      <c r="AH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3">
        <f t="shared" ref="AK236:AK239" si="639">AH236+AI236+AJ236</f>
        <v>0</v>
      </c>
      <c r="AL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3">
        <f t="shared" ref="AO236:AO239" si="640">AL236+AM236+AN236</f>
        <v>0</v>
      </c>
      <c r="AP236" s="183">
        <f t="shared" ref="AP236:AP239" si="641">AC236+AG236+AK236+AO236</f>
        <v>0</v>
      </c>
    </row>
    <row r="237" spans="2:42">
      <c r="B237" s="181" t="s">
        <v>818</v>
      </c>
      <c r="C237" s="182" t="s">
        <v>819</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34"/>
        <v>0</v>
      </c>
      <c r="G237" s="183"/>
      <c r="H237" s="183">
        <f t="shared" si="635"/>
        <v>0</v>
      </c>
      <c r="I237" s="183"/>
      <c r="J237" s="183">
        <f t="shared" si="636"/>
        <v>0</v>
      </c>
      <c r="K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3">
        <f t="shared" si="637"/>
        <v>0</v>
      </c>
      <c r="AD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3">
        <f t="shared" si="638"/>
        <v>0</v>
      </c>
      <c r="AH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3">
        <f t="shared" si="639"/>
        <v>0</v>
      </c>
      <c r="AL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3">
        <f t="shared" si="640"/>
        <v>0</v>
      </c>
      <c r="AP237" s="183">
        <f t="shared" si="641"/>
        <v>0</v>
      </c>
    </row>
    <row r="238" spans="2:42">
      <c r="B238" s="181" t="s">
        <v>323</v>
      </c>
      <c r="C238" s="182" t="s">
        <v>820</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34"/>
        <v>0</v>
      </c>
      <c r="G238" s="183"/>
      <c r="H238" s="183">
        <f t="shared" si="635"/>
        <v>0</v>
      </c>
      <c r="I238" s="183"/>
      <c r="J238" s="183">
        <f t="shared" si="636"/>
        <v>0</v>
      </c>
      <c r="K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3">
        <f t="shared" si="637"/>
        <v>0</v>
      </c>
      <c r="AD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3">
        <f t="shared" si="638"/>
        <v>0</v>
      </c>
      <c r="AH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3">
        <f t="shared" si="639"/>
        <v>0</v>
      </c>
      <c r="AL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3">
        <f t="shared" si="640"/>
        <v>0</v>
      </c>
      <c r="AP238" s="183">
        <f t="shared" si="641"/>
        <v>0</v>
      </c>
    </row>
    <row r="239" spans="2:42">
      <c r="B239" s="181" t="s">
        <v>821</v>
      </c>
      <c r="C239" s="182" t="s">
        <v>822</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7051.8793012175756</v>
      </c>
      <c r="F239" s="183">
        <f t="shared" si="634"/>
        <v>7051.8793012175756</v>
      </c>
      <c r="G239" s="183"/>
      <c r="H239" s="183">
        <f t="shared" si="635"/>
        <v>7051.8793012175756</v>
      </c>
      <c r="I239" s="183"/>
      <c r="J239" s="183">
        <f t="shared" si="636"/>
        <v>7051.8793012175756</v>
      </c>
      <c r="K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7051.8793012175756</v>
      </c>
      <c r="V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3">
        <f t="shared" si="637"/>
        <v>0</v>
      </c>
      <c r="AD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3">
        <f t="shared" si="638"/>
        <v>0</v>
      </c>
      <c r="AH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3">
        <f t="shared" si="639"/>
        <v>0</v>
      </c>
      <c r="AL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3">
        <f t="shared" si="640"/>
        <v>0</v>
      </c>
      <c r="AP239" s="183">
        <f t="shared" si="641"/>
        <v>0</v>
      </c>
    </row>
    <row r="240" spans="2:42">
      <c r="B240" s="181" t="s">
        <v>823</v>
      </c>
      <c r="C240" s="182" t="s">
        <v>820</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594"/>
        <v>0</v>
      </c>
      <c r="G240" s="183"/>
      <c r="H240" s="183">
        <f t="shared" si="595"/>
        <v>0</v>
      </c>
      <c r="I240" s="183"/>
      <c r="J240" s="183">
        <f t="shared" si="596"/>
        <v>0</v>
      </c>
      <c r="K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3">
        <f t="shared" si="599"/>
        <v>0</v>
      </c>
      <c r="AD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3">
        <f t="shared" si="600"/>
        <v>0</v>
      </c>
      <c r="AH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3">
        <f t="shared" si="601"/>
        <v>0</v>
      </c>
      <c r="AL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3">
        <f t="shared" si="602"/>
        <v>0</v>
      </c>
      <c r="AP240" s="183">
        <f t="shared" si="603"/>
        <v>0</v>
      </c>
    </row>
    <row r="241" spans="2:42">
      <c r="B241" s="181" t="s">
        <v>824</v>
      </c>
      <c r="C241" s="182" t="s">
        <v>825</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42">D241+E241</f>
        <v>0</v>
      </c>
      <c r="G241" s="183"/>
      <c r="H241" s="183">
        <f t="shared" ref="H241" si="643">F241-G241</f>
        <v>0</v>
      </c>
      <c r="I241" s="183"/>
      <c r="J241" s="183">
        <f t="shared" ref="J241" si="644">F241-I241</f>
        <v>0</v>
      </c>
      <c r="K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3">
        <f t="shared" ref="AC241" si="645">Z241+AA241+AB241</f>
        <v>0</v>
      </c>
      <c r="AD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3">
        <f t="shared" ref="AG241" si="646">AD241+AE241+AF241</f>
        <v>0</v>
      </c>
      <c r="AH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3">
        <f t="shared" ref="AK241" si="647">AH241+AI241+AJ241</f>
        <v>0</v>
      </c>
      <c r="AL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3">
        <f t="shared" ref="AO241" si="648">AL241+AM241+AN241</f>
        <v>0</v>
      </c>
      <c r="AP241" s="183">
        <f t="shared" ref="AP241" si="649">AC241+AG241+AK241+AO241</f>
        <v>0</v>
      </c>
    </row>
    <row r="242" spans="2:42">
      <c r="B242" s="181" t="s">
        <v>826</v>
      </c>
      <c r="C242" s="182" t="s">
        <v>827</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50">D242+E242</f>
        <v>0</v>
      </c>
      <c r="G242" s="183"/>
      <c r="H242" s="183">
        <f t="shared" ref="H242" si="651">F242-G242</f>
        <v>0</v>
      </c>
      <c r="I242" s="183"/>
      <c r="J242" s="183">
        <f t="shared" ref="J242" si="652">F242-I242</f>
        <v>0</v>
      </c>
      <c r="K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3">
        <f t="shared" ref="AC242" si="653">Z242+AA242+AB242</f>
        <v>0</v>
      </c>
      <c r="AD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3">
        <f t="shared" ref="AG242" si="654">AD242+AE242+AF242</f>
        <v>0</v>
      </c>
      <c r="AH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3">
        <f t="shared" ref="AK242" si="655">AH242+AI242+AJ242</f>
        <v>0</v>
      </c>
      <c r="AL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3">
        <f t="shared" ref="AO242" si="656">AL242+AM242+AN242</f>
        <v>0</v>
      </c>
      <c r="AP242" s="183">
        <f t="shared" ref="AP242" si="657">AC242+AG242+AK242+AO242</f>
        <v>0</v>
      </c>
    </row>
    <row r="243" spans="2:42">
      <c r="B243" s="190" t="s">
        <v>324</v>
      </c>
      <c r="C243" s="191" t="s">
        <v>200</v>
      </c>
      <c r="D243" s="192">
        <f>SUM(D244:D259)</f>
        <v>6844</v>
      </c>
      <c r="E243" s="192">
        <f>SUM(E244:E259)</f>
        <v>12530</v>
      </c>
      <c r="F243" s="192">
        <f t="shared" si="594"/>
        <v>19374</v>
      </c>
      <c r="G243" s="192">
        <f>SUM(G244:G259)</f>
        <v>0</v>
      </c>
      <c r="H243" s="192">
        <f t="shared" si="595"/>
        <v>19374</v>
      </c>
      <c r="I243" s="192">
        <f>SUM(I244:I259)</f>
        <v>0</v>
      </c>
      <c r="J243" s="192">
        <f t="shared" si="596"/>
        <v>19374</v>
      </c>
      <c r="K243" s="192">
        <f t="shared" ref="K243:AB243" si="658">SUM(K244:K259)</f>
        <v>2925</v>
      </c>
      <c r="L243" s="192">
        <f t="shared" si="658"/>
        <v>15568.75</v>
      </c>
      <c r="M243" s="192">
        <f t="shared" si="658"/>
        <v>0</v>
      </c>
      <c r="N243" s="192">
        <f t="shared" si="658"/>
        <v>267.75</v>
      </c>
      <c r="O243" s="192">
        <f t="shared" si="658"/>
        <v>0</v>
      </c>
      <c r="P243" s="192">
        <f t="shared" ref="P243:Q243" si="659">SUM(P244:P259)</f>
        <v>400</v>
      </c>
      <c r="Q243" s="192">
        <f t="shared" si="659"/>
        <v>0</v>
      </c>
      <c r="R243" s="192">
        <f t="shared" si="658"/>
        <v>0</v>
      </c>
      <c r="S243" s="192">
        <f t="shared" si="658"/>
        <v>212.5</v>
      </c>
      <c r="T243" s="192">
        <f t="shared" ref="T243" si="660">SUM(T244:T259)</f>
        <v>0</v>
      </c>
      <c r="U243" s="192">
        <f t="shared" si="658"/>
        <v>0</v>
      </c>
      <c r="V243" s="192">
        <f t="shared" si="658"/>
        <v>0</v>
      </c>
      <c r="W243" s="192">
        <f t="shared" ref="W243" si="661">SUM(W244:W259)</f>
        <v>0</v>
      </c>
      <c r="X243" s="192">
        <f t="shared" si="658"/>
        <v>0</v>
      </c>
      <c r="Y243" s="192">
        <f t="shared" si="658"/>
        <v>0</v>
      </c>
      <c r="Z243" s="192">
        <f t="shared" si="658"/>
        <v>0</v>
      </c>
      <c r="AA243" s="192">
        <f t="shared" si="658"/>
        <v>6831.25</v>
      </c>
      <c r="AB243" s="192">
        <f t="shared" si="658"/>
        <v>0</v>
      </c>
      <c r="AC243" s="192">
        <f t="shared" si="599"/>
        <v>6831.25</v>
      </c>
      <c r="AD243" s="192">
        <f>SUM(AD244:AD259)</f>
        <v>0</v>
      </c>
      <c r="AE243" s="192">
        <f>SUM(AE244:AE259)</f>
        <v>0</v>
      </c>
      <c r="AF243" s="192">
        <f>SUM(AF244:AF259)</f>
        <v>12.75</v>
      </c>
      <c r="AG243" s="192">
        <f t="shared" si="600"/>
        <v>12.75</v>
      </c>
      <c r="AH243" s="192">
        <f>SUM(AH244:AH259)</f>
        <v>0</v>
      </c>
      <c r="AI243" s="192">
        <f>SUM(AI244:AI259)</f>
        <v>0</v>
      </c>
      <c r="AJ243" s="192">
        <f>SUM(AJ244:AJ259)</f>
        <v>1530</v>
      </c>
      <c r="AK243" s="192">
        <f t="shared" si="601"/>
        <v>1530</v>
      </c>
      <c r="AL243" s="192">
        <f>SUM(AL244:AL259)</f>
        <v>0</v>
      </c>
      <c r="AM243" s="192">
        <f>SUM(AM244:AM259)</f>
        <v>11000</v>
      </c>
      <c r="AN243" s="192">
        <f>SUM(AN244:AN259)</f>
        <v>0</v>
      </c>
      <c r="AO243" s="192">
        <f t="shared" si="602"/>
        <v>11000</v>
      </c>
      <c r="AP243" s="192">
        <f t="shared" si="603"/>
        <v>19374</v>
      </c>
    </row>
    <row r="244" spans="2:42">
      <c r="B244" s="181" t="s">
        <v>828</v>
      </c>
      <c r="C244" s="182" t="s">
        <v>829</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594"/>
        <v>400</v>
      </c>
      <c r="G244" s="183"/>
      <c r="H244" s="183">
        <f t="shared" si="595"/>
        <v>400</v>
      </c>
      <c r="I244" s="183"/>
      <c r="J244" s="183">
        <f t="shared" si="596"/>
        <v>400</v>
      </c>
      <c r="K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v>
      </c>
      <c r="Q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v>
      </c>
      <c r="AB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3">
        <f t="shared" si="599"/>
        <v>400</v>
      </c>
      <c r="AD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3">
        <f t="shared" si="600"/>
        <v>0</v>
      </c>
      <c r="AH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3">
        <f t="shared" si="601"/>
        <v>0</v>
      </c>
      <c r="AL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3">
        <f t="shared" si="602"/>
        <v>0</v>
      </c>
      <c r="AP244" s="183">
        <f t="shared" si="603"/>
        <v>400</v>
      </c>
    </row>
    <row r="245" spans="2:42">
      <c r="B245" s="181" t="s">
        <v>830</v>
      </c>
      <c r="C245" s="182" t="s">
        <v>831</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62">D245+E245</f>
        <v>0</v>
      </c>
      <c r="G245" s="183"/>
      <c r="H245" s="183">
        <f t="shared" ref="H245:H253" si="663">F245-G245</f>
        <v>0</v>
      </c>
      <c r="I245" s="183"/>
      <c r="J245" s="183">
        <f t="shared" ref="J245:J253" si="664">F245-I245</f>
        <v>0</v>
      </c>
      <c r="K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3">
        <f t="shared" ref="AC245:AC253" si="665">Z245+AA245+AB245</f>
        <v>0</v>
      </c>
      <c r="AD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3">
        <f t="shared" ref="AG245:AG253" si="666">AD245+AE245+AF245</f>
        <v>0</v>
      </c>
      <c r="AH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3">
        <f t="shared" ref="AK245:AK253" si="667">AH245+AI245+AJ245</f>
        <v>0</v>
      </c>
      <c r="AL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3">
        <f t="shared" ref="AO245:AO253" si="668">AL245+AM245+AN245</f>
        <v>0</v>
      </c>
      <c r="AP245" s="183">
        <f t="shared" ref="AP245:AP253" si="669">AC245+AG245+AK245+AO245</f>
        <v>0</v>
      </c>
    </row>
    <row r="246" spans="2:42">
      <c r="B246" s="181" t="s">
        <v>832</v>
      </c>
      <c r="C246" s="182" t="s">
        <v>833</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62"/>
        <v>0</v>
      </c>
      <c r="G246" s="183"/>
      <c r="H246" s="183">
        <f t="shared" si="663"/>
        <v>0</v>
      </c>
      <c r="I246" s="183"/>
      <c r="J246" s="183">
        <f t="shared" si="664"/>
        <v>0</v>
      </c>
      <c r="K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3">
        <f t="shared" si="665"/>
        <v>0</v>
      </c>
      <c r="AD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3">
        <f t="shared" si="666"/>
        <v>0</v>
      </c>
      <c r="AH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3">
        <f t="shared" si="667"/>
        <v>0</v>
      </c>
      <c r="AL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3">
        <f t="shared" si="668"/>
        <v>0</v>
      </c>
      <c r="AP246" s="183">
        <f t="shared" si="669"/>
        <v>0</v>
      </c>
    </row>
    <row r="247" spans="2:42">
      <c r="B247" s="181" t="s">
        <v>325</v>
      </c>
      <c r="C247" s="182" t="s">
        <v>201</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62"/>
        <v>0</v>
      </c>
      <c r="G247" s="183"/>
      <c r="H247" s="183">
        <f t="shared" si="663"/>
        <v>0</v>
      </c>
      <c r="I247" s="183"/>
      <c r="J247" s="183">
        <f t="shared" si="664"/>
        <v>0</v>
      </c>
      <c r="K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3">
        <f t="shared" si="665"/>
        <v>0</v>
      </c>
      <c r="AD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3">
        <f t="shared" si="666"/>
        <v>0</v>
      </c>
      <c r="AH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3">
        <f t="shared" si="667"/>
        <v>0</v>
      </c>
      <c r="AL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3">
        <f t="shared" si="668"/>
        <v>0</v>
      </c>
      <c r="AP247" s="183">
        <f t="shared" si="669"/>
        <v>0</v>
      </c>
    </row>
    <row r="248" spans="2:42">
      <c r="B248" s="181" t="s">
        <v>834</v>
      </c>
      <c r="C248" s="182" t="s">
        <v>835</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6444</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12530</v>
      </c>
      <c r="F248" s="183">
        <f t="shared" si="662"/>
        <v>18974</v>
      </c>
      <c r="G248" s="183"/>
      <c r="H248" s="183">
        <f t="shared" si="663"/>
        <v>18974</v>
      </c>
      <c r="I248" s="183"/>
      <c r="J248" s="183">
        <f t="shared" si="664"/>
        <v>18974</v>
      </c>
      <c r="K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2925</v>
      </c>
      <c r="L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15568.75</v>
      </c>
      <c r="M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267.75</v>
      </c>
      <c r="O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212.5</v>
      </c>
      <c r="T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6431.25</v>
      </c>
      <c r="AB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3">
        <f t="shared" si="665"/>
        <v>6431.25</v>
      </c>
      <c r="AD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12.75</v>
      </c>
      <c r="AG248" s="183">
        <f t="shared" si="666"/>
        <v>12.75</v>
      </c>
      <c r="AH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1530</v>
      </c>
      <c r="AK248" s="183">
        <f t="shared" si="667"/>
        <v>1530</v>
      </c>
      <c r="AL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v>
      </c>
      <c r="AN2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3">
        <f t="shared" si="668"/>
        <v>11000</v>
      </c>
      <c r="AP248" s="183">
        <f t="shared" si="669"/>
        <v>18974</v>
      </c>
    </row>
    <row r="249" spans="2:42">
      <c r="B249" s="181" t="s">
        <v>836</v>
      </c>
      <c r="C249" s="182" t="s">
        <v>837</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62"/>
        <v>0</v>
      </c>
      <c r="G249" s="183"/>
      <c r="H249" s="183">
        <f t="shared" si="663"/>
        <v>0</v>
      </c>
      <c r="I249" s="183"/>
      <c r="J249" s="183">
        <f t="shared" si="664"/>
        <v>0</v>
      </c>
      <c r="K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3">
        <f t="shared" si="665"/>
        <v>0</v>
      </c>
      <c r="AD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3">
        <f t="shared" si="666"/>
        <v>0</v>
      </c>
      <c r="AH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3">
        <f t="shared" si="667"/>
        <v>0</v>
      </c>
      <c r="AL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3">
        <f t="shared" si="668"/>
        <v>0</v>
      </c>
      <c r="AP249" s="183">
        <f t="shared" si="669"/>
        <v>0</v>
      </c>
    </row>
    <row r="250" spans="2:42">
      <c r="B250" s="181" t="s">
        <v>326</v>
      </c>
      <c r="C250" s="182" t="s">
        <v>202</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62"/>
        <v>0</v>
      </c>
      <c r="G250" s="183"/>
      <c r="H250" s="183">
        <f t="shared" si="663"/>
        <v>0</v>
      </c>
      <c r="I250" s="183"/>
      <c r="J250" s="183">
        <f t="shared" si="664"/>
        <v>0</v>
      </c>
      <c r="K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3">
        <f t="shared" si="665"/>
        <v>0</v>
      </c>
      <c r="AD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3">
        <f t="shared" si="666"/>
        <v>0</v>
      </c>
      <c r="AH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3">
        <f t="shared" si="667"/>
        <v>0</v>
      </c>
      <c r="AL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3">
        <f t="shared" si="668"/>
        <v>0</v>
      </c>
      <c r="AP250" s="183">
        <f t="shared" si="669"/>
        <v>0</v>
      </c>
    </row>
    <row r="251" spans="2:42">
      <c r="B251" s="181" t="s">
        <v>838</v>
      </c>
      <c r="C251" s="182" t="s">
        <v>839</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62"/>
        <v>0</v>
      </c>
      <c r="G251" s="183"/>
      <c r="H251" s="183">
        <f t="shared" si="663"/>
        <v>0</v>
      </c>
      <c r="I251" s="183"/>
      <c r="J251" s="183">
        <f t="shared" si="664"/>
        <v>0</v>
      </c>
      <c r="K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3">
        <f t="shared" si="665"/>
        <v>0</v>
      </c>
      <c r="AD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3">
        <f t="shared" si="666"/>
        <v>0</v>
      </c>
      <c r="AH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3">
        <f t="shared" si="667"/>
        <v>0</v>
      </c>
      <c r="AL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3">
        <f t="shared" si="668"/>
        <v>0</v>
      </c>
      <c r="AP251" s="183">
        <f t="shared" si="669"/>
        <v>0</v>
      </c>
    </row>
    <row r="252" spans="2:42">
      <c r="B252" s="181" t="s">
        <v>840</v>
      </c>
      <c r="C252" s="182" t="s">
        <v>841</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62"/>
        <v>0</v>
      </c>
      <c r="G252" s="183"/>
      <c r="H252" s="183">
        <f t="shared" si="663"/>
        <v>0</v>
      </c>
      <c r="I252" s="183"/>
      <c r="J252" s="183">
        <f t="shared" si="664"/>
        <v>0</v>
      </c>
      <c r="K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3">
        <f t="shared" si="665"/>
        <v>0</v>
      </c>
      <c r="AD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3">
        <f t="shared" si="666"/>
        <v>0</v>
      </c>
      <c r="AH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3">
        <f t="shared" si="667"/>
        <v>0</v>
      </c>
      <c r="AL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3">
        <f t="shared" si="668"/>
        <v>0</v>
      </c>
      <c r="AP252" s="183">
        <f t="shared" si="669"/>
        <v>0</v>
      </c>
    </row>
    <row r="253" spans="2:42">
      <c r="B253" s="181" t="s">
        <v>327</v>
      </c>
      <c r="C253" s="182" t="s">
        <v>203</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62"/>
        <v>0</v>
      </c>
      <c r="G253" s="183"/>
      <c r="H253" s="183">
        <f t="shared" si="663"/>
        <v>0</v>
      </c>
      <c r="I253" s="183"/>
      <c r="J253" s="183">
        <f t="shared" si="664"/>
        <v>0</v>
      </c>
      <c r="K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3">
        <f t="shared" si="665"/>
        <v>0</v>
      </c>
      <c r="AD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3">
        <f t="shared" si="666"/>
        <v>0</v>
      </c>
      <c r="AH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3">
        <f t="shared" si="667"/>
        <v>0</v>
      </c>
      <c r="AL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3">
        <f t="shared" si="668"/>
        <v>0</v>
      </c>
      <c r="AP253" s="183">
        <f t="shared" si="669"/>
        <v>0</v>
      </c>
    </row>
    <row r="254" spans="2:42">
      <c r="B254" s="181" t="s">
        <v>842</v>
      </c>
      <c r="C254" s="182" t="s">
        <v>843</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594"/>
        <v>0</v>
      </c>
      <c r="G254" s="183"/>
      <c r="H254" s="183">
        <f t="shared" si="595"/>
        <v>0</v>
      </c>
      <c r="I254" s="183"/>
      <c r="J254" s="183">
        <f t="shared" si="596"/>
        <v>0</v>
      </c>
      <c r="K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3">
        <f t="shared" si="599"/>
        <v>0</v>
      </c>
      <c r="AD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3">
        <f t="shared" si="600"/>
        <v>0</v>
      </c>
      <c r="AH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3">
        <f t="shared" si="601"/>
        <v>0</v>
      </c>
      <c r="AL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3">
        <f t="shared" si="602"/>
        <v>0</v>
      </c>
      <c r="AP254" s="183">
        <f t="shared" si="603"/>
        <v>0</v>
      </c>
    </row>
    <row r="255" spans="2:42">
      <c r="B255" s="181" t="s">
        <v>844</v>
      </c>
      <c r="C255" s="182" t="s">
        <v>845</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594"/>
        <v>0</v>
      </c>
      <c r="G255" s="183"/>
      <c r="H255" s="183">
        <f t="shared" si="595"/>
        <v>0</v>
      </c>
      <c r="I255" s="183"/>
      <c r="J255" s="183">
        <f t="shared" si="596"/>
        <v>0</v>
      </c>
      <c r="K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3">
        <f t="shared" si="599"/>
        <v>0</v>
      </c>
      <c r="AD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3">
        <f t="shared" si="600"/>
        <v>0</v>
      </c>
      <c r="AH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3">
        <f t="shared" si="601"/>
        <v>0</v>
      </c>
      <c r="AL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3">
        <f t="shared" si="602"/>
        <v>0</v>
      </c>
      <c r="AP255" s="183">
        <f t="shared" si="603"/>
        <v>0</v>
      </c>
    </row>
    <row r="256" spans="2:42">
      <c r="B256" s="181" t="s">
        <v>846</v>
      </c>
      <c r="C256" s="182" t="s">
        <v>847</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594"/>
        <v>0</v>
      </c>
      <c r="G256" s="183"/>
      <c r="H256" s="183">
        <f t="shared" si="595"/>
        <v>0</v>
      </c>
      <c r="I256" s="183"/>
      <c r="J256" s="183">
        <f t="shared" si="596"/>
        <v>0</v>
      </c>
      <c r="K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3">
        <f t="shared" si="599"/>
        <v>0</v>
      </c>
      <c r="AD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3">
        <f t="shared" si="600"/>
        <v>0</v>
      </c>
      <c r="AH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3">
        <f t="shared" si="601"/>
        <v>0</v>
      </c>
      <c r="AL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3">
        <f t="shared" si="602"/>
        <v>0</v>
      </c>
      <c r="AP256" s="183">
        <f t="shared" si="603"/>
        <v>0</v>
      </c>
    </row>
    <row r="257" spans="2:42">
      <c r="B257" s="181" t="s">
        <v>848</v>
      </c>
      <c r="C257" s="182" t="s">
        <v>849</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670">D257+E257</f>
        <v>0</v>
      </c>
      <c r="G257" s="183"/>
      <c r="H257" s="183">
        <f t="shared" ref="H257:H259" si="671">F257-G257</f>
        <v>0</v>
      </c>
      <c r="I257" s="183"/>
      <c r="J257" s="183">
        <f t="shared" ref="J257:J259" si="672">F257-I257</f>
        <v>0</v>
      </c>
      <c r="K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3">
        <f t="shared" ref="AC257:AC259" si="673">Z257+AA257+AB257</f>
        <v>0</v>
      </c>
      <c r="AD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3">
        <f t="shared" ref="AG257:AG259" si="674">AD257+AE257+AF257</f>
        <v>0</v>
      </c>
      <c r="AH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3">
        <f t="shared" ref="AK257:AK259" si="675">AH257+AI257+AJ257</f>
        <v>0</v>
      </c>
      <c r="AL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3">
        <f t="shared" ref="AO257:AO259" si="676">AL257+AM257+AN257</f>
        <v>0</v>
      </c>
      <c r="AP257" s="183">
        <f t="shared" ref="AP257:AP259" si="677">AC257+AG257+AK257+AO257</f>
        <v>0</v>
      </c>
    </row>
    <row r="258" spans="2:42">
      <c r="B258" s="181" t="s">
        <v>328</v>
      </c>
      <c r="C258" s="182" t="s">
        <v>204</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670"/>
        <v>0</v>
      </c>
      <c r="G258" s="183"/>
      <c r="H258" s="183">
        <f t="shared" si="671"/>
        <v>0</v>
      </c>
      <c r="I258" s="183"/>
      <c r="J258" s="183">
        <f t="shared" si="672"/>
        <v>0</v>
      </c>
      <c r="K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3">
        <f t="shared" si="673"/>
        <v>0</v>
      </c>
      <c r="AD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3">
        <f t="shared" si="674"/>
        <v>0</v>
      </c>
      <c r="AH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3">
        <f t="shared" si="675"/>
        <v>0</v>
      </c>
      <c r="AL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3">
        <f t="shared" si="676"/>
        <v>0</v>
      </c>
      <c r="AP258" s="183">
        <f t="shared" si="677"/>
        <v>0</v>
      </c>
    </row>
    <row r="259" spans="2:42">
      <c r="B259" s="181" t="s">
        <v>850</v>
      </c>
      <c r="C259" s="182" t="s">
        <v>851</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670"/>
        <v>0</v>
      </c>
      <c r="G259" s="183"/>
      <c r="H259" s="183">
        <f t="shared" si="671"/>
        <v>0</v>
      </c>
      <c r="I259" s="183"/>
      <c r="J259" s="183">
        <f t="shared" si="672"/>
        <v>0</v>
      </c>
      <c r="K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3">
        <f t="shared" si="673"/>
        <v>0</v>
      </c>
      <c r="AD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3">
        <f t="shared" si="674"/>
        <v>0</v>
      </c>
      <c r="AH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3">
        <f t="shared" si="675"/>
        <v>0</v>
      </c>
      <c r="AL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3">
        <f t="shared" si="676"/>
        <v>0</v>
      </c>
      <c r="AP259" s="183">
        <f t="shared" si="677"/>
        <v>0</v>
      </c>
    </row>
    <row r="260" spans="2:42">
      <c r="B260" s="190" t="s">
        <v>329</v>
      </c>
      <c r="C260" s="191" t="s">
        <v>205</v>
      </c>
      <c r="D260" s="192">
        <f>SUM(D261:D266)</f>
        <v>0</v>
      </c>
      <c r="E260" s="192">
        <f>SUM(E261:E266)</f>
        <v>0</v>
      </c>
      <c r="F260" s="192">
        <f t="shared" si="594"/>
        <v>0</v>
      </c>
      <c r="G260" s="192">
        <f>SUM(G261:G266)</f>
        <v>0</v>
      </c>
      <c r="H260" s="192">
        <f t="shared" si="595"/>
        <v>0</v>
      </c>
      <c r="I260" s="192">
        <f>SUM(I261:I266)</f>
        <v>0</v>
      </c>
      <c r="J260" s="192">
        <f t="shared" si="596"/>
        <v>0</v>
      </c>
      <c r="K260" s="192">
        <f t="shared" ref="K260:AB260" si="678">SUM(K261:K266)</f>
        <v>0</v>
      </c>
      <c r="L260" s="192">
        <f t="shared" si="678"/>
        <v>0</v>
      </c>
      <c r="M260" s="192">
        <f t="shared" si="678"/>
        <v>0</v>
      </c>
      <c r="N260" s="192">
        <f t="shared" si="678"/>
        <v>0</v>
      </c>
      <c r="O260" s="192">
        <f t="shared" si="678"/>
        <v>0</v>
      </c>
      <c r="P260" s="192">
        <f t="shared" ref="P260:Q260" si="679">SUM(P261:P266)</f>
        <v>0</v>
      </c>
      <c r="Q260" s="192">
        <f t="shared" si="679"/>
        <v>0</v>
      </c>
      <c r="R260" s="192">
        <f t="shared" si="678"/>
        <v>0</v>
      </c>
      <c r="S260" s="192">
        <f t="shared" si="678"/>
        <v>0</v>
      </c>
      <c r="T260" s="192">
        <f t="shared" ref="T260" si="680">SUM(T261:T266)</f>
        <v>0</v>
      </c>
      <c r="U260" s="192">
        <f t="shared" si="678"/>
        <v>0</v>
      </c>
      <c r="V260" s="192">
        <f t="shared" si="678"/>
        <v>0</v>
      </c>
      <c r="W260" s="192">
        <f t="shared" ref="W260" si="681">SUM(W261:W266)</f>
        <v>0</v>
      </c>
      <c r="X260" s="192">
        <f t="shared" si="678"/>
        <v>0</v>
      </c>
      <c r="Y260" s="192">
        <f t="shared" si="678"/>
        <v>0</v>
      </c>
      <c r="Z260" s="192">
        <f t="shared" si="678"/>
        <v>0</v>
      </c>
      <c r="AA260" s="192">
        <f t="shared" si="678"/>
        <v>0</v>
      </c>
      <c r="AB260" s="192">
        <f t="shared" si="678"/>
        <v>0</v>
      </c>
      <c r="AC260" s="192">
        <f t="shared" si="599"/>
        <v>0</v>
      </c>
      <c r="AD260" s="192">
        <f>SUM(AD261:AD266)</f>
        <v>0</v>
      </c>
      <c r="AE260" s="192">
        <f>SUM(AE261:AE266)</f>
        <v>0</v>
      </c>
      <c r="AF260" s="192">
        <f>SUM(AF261:AF266)</f>
        <v>0</v>
      </c>
      <c r="AG260" s="192">
        <f t="shared" si="600"/>
        <v>0</v>
      </c>
      <c r="AH260" s="192">
        <f>SUM(AH261:AH266)</f>
        <v>0</v>
      </c>
      <c r="AI260" s="192">
        <f>SUM(AI261:AI266)</f>
        <v>0</v>
      </c>
      <c r="AJ260" s="192">
        <f>SUM(AJ261:AJ266)</f>
        <v>0</v>
      </c>
      <c r="AK260" s="192">
        <f t="shared" si="601"/>
        <v>0</v>
      </c>
      <c r="AL260" s="192">
        <f>SUM(AL261:AL266)</f>
        <v>0</v>
      </c>
      <c r="AM260" s="192">
        <f>SUM(AM261:AM266)</f>
        <v>0</v>
      </c>
      <c r="AN260" s="192">
        <f>SUM(AN261:AN266)</f>
        <v>0</v>
      </c>
      <c r="AO260" s="192">
        <f t="shared" si="602"/>
        <v>0</v>
      </c>
      <c r="AP260" s="192">
        <f t="shared" si="603"/>
        <v>0</v>
      </c>
    </row>
    <row r="261" spans="2:42">
      <c r="B261" s="181" t="s">
        <v>858</v>
      </c>
      <c r="C261" s="182" t="s">
        <v>859</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594"/>
        <v>0</v>
      </c>
      <c r="G261" s="183"/>
      <c r="H261" s="183">
        <f t="shared" si="595"/>
        <v>0</v>
      </c>
      <c r="I261" s="183"/>
      <c r="J261" s="183">
        <f t="shared" si="596"/>
        <v>0</v>
      </c>
      <c r="K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3">
        <f t="shared" si="599"/>
        <v>0</v>
      </c>
      <c r="AD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3">
        <f t="shared" si="600"/>
        <v>0</v>
      </c>
      <c r="AH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3">
        <f t="shared" si="601"/>
        <v>0</v>
      </c>
      <c r="AL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3">
        <f t="shared" si="602"/>
        <v>0</v>
      </c>
      <c r="AP261" s="183">
        <f t="shared" si="603"/>
        <v>0</v>
      </c>
    </row>
    <row r="262" spans="2:42">
      <c r="B262" s="181" t="s">
        <v>860</v>
      </c>
      <c r="C262" s="182" t="s">
        <v>861</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594"/>
        <v>0</v>
      </c>
      <c r="G262" s="183"/>
      <c r="H262" s="183">
        <f t="shared" si="595"/>
        <v>0</v>
      </c>
      <c r="I262" s="183"/>
      <c r="J262" s="183">
        <f t="shared" si="596"/>
        <v>0</v>
      </c>
      <c r="K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3">
        <f t="shared" si="599"/>
        <v>0</v>
      </c>
      <c r="AD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3">
        <f t="shared" si="600"/>
        <v>0</v>
      </c>
      <c r="AH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3">
        <f t="shared" si="601"/>
        <v>0</v>
      </c>
      <c r="AL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3">
        <f t="shared" si="602"/>
        <v>0</v>
      </c>
      <c r="AP262" s="183">
        <f t="shared" si="603"/>
        <v>0</v>
      </c>
    </row>
    <row r="263" spans="2:42">
      <c r="B263" s="181" t="s">
        <v>330</v>
      </c>
      <c r="C263" s="182" t="s">
        <v>206</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594"/>
        <v>0</v>
      </c>
      <c r="G263" s="183"/>
      <c r="H263" s="183">
        <f t="shared" si="595"/>
        <v>0</v>
      </c>
      <c r="I263" s="183"/>
      <c r="J263" s="183">
        <f t="shared" si="596"/>
        <v>0</v>
      </c>
      <c r="K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3">
        <f t="shared" si="599"/>
        <v>0</v>
      </c>
      <c r="AD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3">
        <f t="shared" si="600"/>
        <v>0</v>
      </c>
      <c r="AH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3">
        <f t="shared" si="601"/>
        <v>0</v>
      </c>
      <c r="AL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3">
        <f t="shared" si="602"/>
        <v>0</v>
      </c>
      <c r="AP263" s="183">
        <f t="shared" si="603"/>
        <v>0</v>
      </c>
    </row>
    <row r="264" spans="2:42">
      <c r="B264" s="181" t="s">
        <v>862</v>
      </c>
      <c r="C264" s="182" t="s">
        <v>863</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682">D264+E264</f>
        <v>0</v>
      </c>
      <c r="G264" s="183"/>
      <c r="H264" s="183">
        <f t="shared" ref="H264:H266" si="683">F264-G264</f>
        <v>0</v>
      </c>
      <c r="I264" s="183"/>
      <c r="J264" s="183">
        <f t="shared" ref="J264:J266" si="684">F264-I264</f>
        <v>0</v>
      </c>
      <c r="K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3">
        <f t="shared" ref="AC264:AC266" si="685">Z264+AA264+AB264</f>
        <v>0</v>
      </c>
      <c r="AD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3">
        <f t="shared" ref="AG264:AG266" si="686">AD264+AE264+AF264</f>
        <v>0</v>
      </c>
      <c r="AH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3">
        <f t="shared" ref="AK264:AK266" si="687">AH264+AI264+AJ264</f>
        <v>0</v>
      </c>
      <c r="AL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3">
        <f t="shared" ref="AO264:AO266" si="688">AL264+AM264+AN264</f>
        <v>0</v>
      </c>
      <c r="AP264" s="183">
        <f t="shared" ref="AP264:AP266" si="689">AC264+AG264+AK264+AO264</f>
        <v>0</v>
      </c>
    </row>
    <row r="265" spans="2:42">
      <c r="B265" s="181" t="s">
        <v>864</v>
      </c>
      <c r="C265" s="182" t="s">
        <v>865</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682"/>
        <v>0</v>
      </c>
      <c r="G265" s="183"/>
      <c r="H265" s="183">
        <f t="shared" si="683"/>
        <v>0</v>
      </c>
      <c r="I265" s="183"/>
      <c r="J265" s="183">
        <f t="shared" si="684"/>
        <v>0</v>
      </c>
      <c r="K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3">
        <f t="shared" si="685"/>
        <v>0</v>
      </c>
      <c r="AD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3">
        <f t="shared" si="686"/>
        <v>0</v>
      </c>
      <c r="AH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3">
        <f t="shared" si="687"/>
        <v>0</v>
      </c>
      <c r="AL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3">
        <f t="shared" si="688"/>
        <v>0</v>
      </c>
      <c r="AP265" s="183">
        <f t="shared" si="689"/>
        <v>0</v>
      </c>
    </row>
    <row r="266" spans="2:42">
      <c r="B266" s="181" t="s">
        <v>866</v>
      </c>
      <c r="C266" s="182" t="s">
        <v>867</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682"/>
        <v>0</v>
      </c>
      <c r="G266" s="183"/>
      <c r="H266" s="183">
        <f t="shared" si="683"/>
        <v>0</v>
      </c>
      <c r="I266" s="183"/>
      <c r="J266" s="183">
        <f t="shared" si="684"/>
        <v>0</v>
      </c>
      <c r="K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3">
        <f t="shared" si="685"/>
        <v>0</v>
      </c>
      <c r="AD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3">
        <f t="shared" si="686"/>
        <v>0</v>
      </c>
      <c r="AH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3">
        <f t="shared" si="687"/>
        <v>0</v>
      </c>
      <c r="AL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3">
        <f t="shared" si="688"/>
        <v>0</v>
      </c>
      <c r="AP266" s="183">
        <f t="shared" si="689"/>
        <v>0</v>
      </c>
    </row>
    <row r="267" spans="2:42">
      <c r="B267" s="190" t="s">
        <v>331</v>
      </c>
      <c r="C267" s="191" t="s">
        <v>207</v>
      </c>
      <c r="D267" s="192">
        <f>SUM(D268:D311)</f>
        <v>5600</v>
      </c>
      <c r="E267" s="192">
        <f>SUM(E268:E311)</f>
        <v>11000</v>
      </c>
      <c r="F267" s="192">
        <f t="shared" si="594"/>
        <v>16600</v>
      </c>
      <c r="G267" s="192">
        <f>SUM(G268:G311)</f>
        <v>0</v>
      </c>
      <c r="H267" s="192">
        <f t="shared" si="595"/>
        <v>16600</v>
      </c>
      <c r="I267" s="192">
        <f>SUM(I268:I311)</f>
        <v>0</v>
      </c>
      <c r="J267" s="192">
        <f t="shared" si="596"/>
        <v>16600</v>
      </c>
      <c r="K267" s="192">
        <f t="shared" ref="K267:AB267" si="690">SUM(K268:K311)</f>
        <v>2000</v>
      </c>
      <c r="L267" s="192">
        <f t="shared" si="690"/>
        <v>0</v>
      </c>
      <c r="M267" s="192">
        <f t="shared" si="690"/>
        <v>0</v>
      </c>
      <c r="N267" s="192">
        <f t="shared" si="690"/>
        <v>0</v>
      </c>
      <c r="O267" s="192">
        <f t="shared" si="690"/>
        <v>0</v>
      </c>
      <c r="P267" s="192">
        <f t="shared" ref="P267:Q267" si="691">SUM(P268:P311)</f>
        <v>8600</v>
      </c>
      <c r="Q267" s="192">
        <f t="shared" si="691"/>
        <v>6000</v>
      </c>
      <c r="R267" s="192">
        <f t="shared" si="690"/>
        <v>0</v>
      </c>
      <c r="S267" s="192">
        <f t="shared" si="690"/>
        <v>0</v>
      </c>
      <c r="T267" s="192">
        <f t="shared" ref="T267" si="692">SUM(T268:T311)</f>
        <v>0</v>
      </c>
      <c r="U267" s="192">
        <f t="shared" si="690"/>
        <v>0</v>
      </c>
      <c r="V267" s="192">
        <f t="shared" si="690"/>
        <v>0</v>
      </c>
      <c r="W267" s="192">
        <f t="shared" ref="W267" si="693">SUM(W268:W311)</f>
        <v>0</v>
      </c>
      <c r="X267" s="192">
        <f t="shared" si="690"/>
        <v>0</v>
      </c>
      <c r="Y267" s="192">
        <f t="shared" si="690"/>
        <v>0</v>
      </c>
      <c r="Z267" s="192">
        <f t="shared" si="690"/>
        <v>0</v>
      </c>
      <c r="AA267" s="192">
        <f t="shared" si="690"/>
        <v>16600</v>
      </c>
      <c r="AB267" s="192">
        <f t="shared" si="690"/>
        <v>0</v>
      </c>
      <c r="AC267" s="192">
        <f t="shared" si="599"/>
        <v>16600</v>
      </c>
      <c r="AD267" s="192">
        <f>SUM(AD268:AD311)</f>
        <v>0</v>
      </c>
      <c r="AE267" s="192">
        <f>SUM(AE268:AE311)</f>
        <v>0</v>
      </c>
      <c r="AF267" s="192">
        <f>SUM(AF268:AF311)</f>
        <v>0</v>
      </c>
      <c r="AG267" s="192">
        <f t="shared" si="600"/>
        <v>0</v>
      </c>
      <c r="AH267" s="192">
        <f>SUM(AH268:AH311)</f>
        <v>0</v>
      </c>
      <c r="AI267" s="192">
        <f>SUM(AI268:AI311)</f>
        <v>0</v>
      </c>
      <c r="AJ267" s="192">
        <f>SUM(AJ268:AJ311)</f>
        <v>0</v>
      </c>
      <c r="AK267" s="192">
        <f t="shared" si="601"/>
        <v>0</v>
      </c>
      <c r="AL267" s="192">
        <f>SUM(AL268:AL311)</f>
        <v>0</v>
      </c>
      <c r="AM267" s="192">
        <f>SUM(AM268:AM311)</f>
        <v>0</v>
      </c>
      <c r="AN267" s="192">
        <f>SUM(AN268:AN311)</f>
        <v>0</v>
      </c>
      <c r="AO267" s="192">
        <f t="shared" si="602"/>
        <v>0</v>
      </c>
      <c r="AP267" s="192">
        <f t="shared" si="603"/>
        <v>16600</v>
      </c>
    </row>
    <row r="268" spans="2:42">
      <c r="B268" s="181" t="s">
        <v>868</v>
      </c>
      <c r="C268" s="182" t="s">
        <v>869</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594"/>
        <v>0</v>
      </c>
      <c r="G268" s="183"/>
      <c r="H268" s="183">
        <f t="shared" si="595"/>
        <v>0</v>
      </c>
      <c r="I268" s="183"/>
      <c r="J268" s="183">
        <f t="shared" si="596"/>
        <v>0</v>
      </c>
      <c r="K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3">
        <f t="shared" si="599"/>
        <v>0</v>
      </c>
      <c r="AD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3">
        <f t="shared" si="600"/>
        <v>0</v>
      </c>
      <c r="AH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3">
        <f t="shared" si="601"/>
        <v>0</v>
      </c>
      <c r="AL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3">
        <f t="shared" si="602"/>
        <v>0</v>
      </c>
      <c r="AP268" s="183">
        <f t="shared" si="603"/>
        <v>0</v>
      </c>
    </row>
    <row r="269" spans="2:42">
      <c r="B269" s="181" t="s">
        <v>332</v>
      </c>
      <c r="C269" s="182" t="s">
        <v>870</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694">D269+E269</f>
        <v>0</v>
      </c>
      <c r="G269" s="183"/>
      <c r="H269" s="183">
        <f t="shared" ref="H269:H300" si="695">F269-G269</f>
        <v>0</v>
      </c>
      <c r="I269" s="183"/>
      <c r="J269" s="183">
        <f t="shared" ref="J269:J300" si="696">F269-I269</f>
        <v>0</v>
      </c>
      <c r="K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3">
        <f t="shared" ref="AC269:AC300" si="697">Z269+AA269+AB269</f>
        <v>0</v>
      </c>
      <c r="AD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3">
        <f t="shared" ref="AG269:AG300" si="698">AD269+AE269+AF269</f>
        <v>0</v>
      </c>
      <c r="AH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3">
        <f t="shared" ref="AK269:AK300" si="699">AH269+AI269+AJ269</f>
        <v>0</v>
      </c>
      <c r="AL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3">
        <f t="shared" ref="AO269:AO300" si="700">AL269+AM269+AN269</f>
        <v>0</v>
      </c>
      <c r="AP269" s="183">
        <f t="shared" ref="AP269:AP300" si="701">AC269+AG269+AK269+AO269</f>
        <v>0</v>
      </c>
    </row>
    <row r="270" spans="2:42">
      <c r="B270" s="181" t="s">
        <v>871</v>
      </c>
      <c r="C270" s="182" t="s">
        <v>872</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694"/>
        <v>0</v>
      </c>
      <c r="G270" s="183"/>
      <c r="H270" s="183">
        <f t="shared" si="695"/>
        <v>0</v>
      </c>
      <c r="I270" s="183"/>
      <c r="J270" s="183">
        <f t="shared" si="696"/>
        <v>0</v>
      </c>
      <c r="K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3">
        <f t="shared" si="697"/>
        <v>0</v>
      </c>
      <c r="AD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3">
        <f t="shared" si="698"/>
        <v>0</v>
      </c>
      <c r="AH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3">
        <f t="shared" si="699"/>
        <v>0</v>
      </c>
      <c r="AL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3">
        <f t="shared" si="700"/>
        <v>0</v>
      </c>
      <c r="AP270" s="183">
        <f t="shared" si="701"/>
        <v>0</v>
      </c>
    </row>
    <row r="271" spans="2:42">
      <c r="B271" s="181" t="s">
        <v>873</v>
      </c>
      <c r="C271" s="182" t="s">
        <v>874</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694"/>
        <v>0</v>
      </c>
      <c r="G271" s="183"/>
      <c r="H271" s="183">
        <f t="shared" si="695"/>
        <v>0</v>
      </c>
      <c r="I271" s="183"/>
      <c r="J271" s="183">
        <f t="shared" si="696"/>
        <v>0</v>
      </c>
      <c r="K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3">
        <f t="shared" si="697"/>
        <v>0</v>
      </c>
      <c r="AD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3">
        <f t="shared" si="698"/>
        <v>0</v>
      </c>
      <c r="AH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3">
        <f t="shared" si="699"/>
        <v>0</v>
      </c>
      <c r="AL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3">
        <f t="shared" si="700"/>
        <v>0</v>
      </c>
      <c r="AP271" s="183">
        <f t="shared" si="701"/>
        <v>0</v>
      </c>
    </row>
    <row r="272" spans="2:42">
      <c r="B272" s="181" t="s">
        <v>875</v>
      </c>
      <c r="C272" s="182" t="s">
        <v>876</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694"/>
        <v>0</v>
      </c>
      <c r="G272" s="183"/>
      <c r="H272" s="183">
        <f t="shared" si="695"/>
        <v>0</v>
      </c>
      <c r="I272" s="183"/>
      <c r="J272" s="183">
        <f t="shared" si="696"/>
        <v>0</v>
      </c>
      <c r="K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3">
        <f t="shared" si="697"/>
        <v>0</v>
      </c>
      <c r="AD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3">
        <f t="shared" si="698"/>
        <v>0</v>
      </c>
      <c r="AH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3">
        <f t="shared" si="699"/>
        <v>0</v>
      </c>
      <c r="AL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3">
        <f t="shared" si="700"/>
        <v>0</v>
      </c>
      <c r="AP272" s="183">
        <f t="shared" si="701"/>
        <v>0</v>
      </c>
    </row>
    <row r="273" spans="2:42">
      <c r="B273" s="181" t="s">
        <v>877</v>
      </c>
      <c r="C273" s="182" t="s">
        <v>878</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694"/>
        <v>0</v>
      </c>
      <c r="G273" s="183"/>
      <c r="H273" s="183">
        <f t="shared" si="695"/>
        <v>0</v>
      </c>
      <c r="I273" s="183"/>
      <c r="J273" s="183">
        <f t="shared" si="696"/>
        <v>0</v>
      </c>
      <c r="K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3">
        <f t="shared" si="697"/>
        <v>0</v>
      </c>
      <c r="AD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3">
        <f t="shared" si="698"/>
        <v>0</v>
      </c>
      <c r="AH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3">
        <f t="shared" si="699"/>
        <v>0</v>
      </c>
      <c r="AL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3">
        <f t="shared" si="700"/>
        <v>0</v>
      </c>
      <c r="AP273" s="183">
        <f t="shared" si="701"/>
        <v>0</v>
      </c>
    </row>
    <row r="274" spans="2:42">
      <c r="B274" s="181" t="s">
        <v>879</v>
      </c>
      <c r="C274" s="182" t="s">
        <v>880</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694"/>
        <v>0</v>
      </c>
      <c r="G274" s="183"/>
      <c r="H274" s="183">
        <f t="shared" si="695"/>
        <v>0</v>
      </c>
      <c r="I274" s="183"/>
      <c r="J274" s="183">
        <f t="shared" si="696"/>
        <v>0</v>
      </c>
      <c r="K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3">
        <f t="shared" si="697"/>
        <v>0</v>
      </c>
      <c r="AD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3">
        <f t="shared" si="698"/>
        <v>0</v>
      </c>
      <c r="AH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3">
        <f t="shared" si="699"/>
        <v>0</v>
      </c>
      <c r="AL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3">
        <f t="shared" si="700"/>
        <v>0</v>
      </c>
      <c r="AP274" s="183">
        <f t="shared" si="701"/>
        <v>0</v>
      </c>
    </row>
    <row r="275" spans="2:42">
      <c r="B275" s="181" t="s">
        <v>881</v>
      </c>
      <c r="C275" s="182" t="s">
        <v>882</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694"/>
        <v>0</v>
      </c>
      <c r="G275" s="183"/>
      <c r="H275" s="183">
        <f t="shared" si="695"/>
        <v>0</v>
      </c>
      <c r="I275" s="183"/>
      <c r="J275" s="183">
        <f t="shared" si="696"/>
        <v>0</v>
      </c>
      <c r="K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3">
        <f t="shared" si="697"/>
        <v>0</v>
      </c>
      <c r="AD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3">
        <f t="shared" si="698"/>
        <v>0</v>
      </c>
      <c r="AH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3">
        <f t="shared" si="699"/>
        <v>0</v>
      </c>
      <c r="AL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3">
        <f t="shared" si="700"/>
        <v>0</v>
      </c>
      <c r="AP275" s="183">
        <f t="shared" si="701"/>
        <v>0</v>
      </c>
    </row>
    <row r="276" spans="2:42">
      <c r="B276" s="181" t="s">
        <v>333</v>
      </c>
      <c r="C276" s="182" t="s">
        <v>883</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694"/>
        <v>0</v>
      </c>
      <c r="G276" s="183"/>
      <c r="H276" s="183">
        <f t="shared" si="695"/>
        <v>0</v>
      </c>
      <c r="I276" s="183"/>
      <c r="J276" s="183">
        <f t="shared" si="696"/>
        <v>0</v>
      </c>
      <c r="K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3">
        <f t="shared" si="697"/>
        <v>0</v>
      </c>
      <c r="AD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3">
        <f t="shared" si="698"/>
        <v>0</v>
      </c>
      <c r="AH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3">
        <f t="shared" si="699"/>
        <v>0</v>
      </c>
      <c r="AL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3">
        <f t="shared" si="700"/>
        <v>0</v>
      </c>
      <c r="AP276" s="183">
        <f t="shared" si="701"/>
        <v>0</v>
      </c>
    </row>
    <row r="277" spans="2:42">
      <c r="B277" s="181" t="s">
        <v>884</v>
      </c>
      <c r="C277" s="182" t="s">
        <v>885</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277" s="183">
        <f t="shared" si="694"/>
        <v>10600</v>
      </c>
      <c r="G277" s="183"/>
      <c r="H277" s="183">
        <f t="shared" si="695"/>
        <v>10600</v>
      </c>
      <c r="I277" s="183"/>
      <c r="J277" s="183">
        <f t="shared" si="696"/>
        <v>10600</v>
      </c>
      <c r="K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L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8600</v>
      </c>
      <c r="Q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10600</v>
      </c>
      <c r="AB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3">
        <f t="shared" si="697"/>
        <v>10600</v>
      </c>
      <c r="AD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3">
        <f t="shared" si="698"/>
        <v>0</v>
      </c>
      <c r="AH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3">
        <f t="shared" si="699"/>
        <v>0</v>
      </c>
      <c r="AL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3">
        <f t="shared" si="700"/>
        <v>0</v>
      </c>
      <c r="AP277" s="183">
        <f t="shared" si="701"/>
        <v>10600</v>
      </c>
    </row>
    <row r="278" spans="2:42">
      <c r="B278" s="181" t="s">
        <v>886</v>
      </c>
      <c r="C278" s="182" t="s">
        <v>887</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278" s="183">
        <f t="shared" si="694"/>
        <v>6000</v>
      </c>
      <c r="G278" s="183"/>
      <c r="H278" s="183">
        <f t="shared" si="695"/>
        <v>6000</v>
      </c>
      <c r="I278" s="183"/>
      <c r="J278" s="183">
        <f t="shared" si="696"/>
        <v>6000</v>
      </c>
      <c r="K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R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B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3">
        <f t="shared" si="697"/>
        <v>6000</v>
      </c>
      <c r="AD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3">
        <f t="shared" si="698"/>
        <v>0</v>
      </c>
      <c r="AH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3">
        <f t="shared" si="699"/>
        <v>0</v>
      </c>
      <c r="AL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3">
        <f t="shared" si="700"/>
        <v>0</v>
      </c>
      <c r="AP278" s="183">
        <f t="shared" si="701"/>
        <v>6000</v>
      </c>
    </row>
    <row r="279" spans="2:42">
      <c r="B279" s="181" t="s">
        <v>888</v>
      </c>
      <c r="C279" s="182" t="s">
        <v>889</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694"/>
        <v>0</v>
      </c>
      <c r="G279" s="183"/>
      <c r="H279" s="183">
        <f t="shared" si="695"/>
        <v>0</v>
      </c>
      <c r="I279" s="183"/>
      <c r="J279" s="183">
        <f t="shared" si="696"/>
        <v>0</v>
      </c>
      <c r="K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3">
        <f t="shared" si="697"/>
        <v>0</v>
      </c>
      <c r="AD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3">
        <f t="shared" si="698"/>
        <v>0</v>
      </c>
      <c r="AH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3">
        <f t="shared" si="699"/>
        <v>0</v>
      </c>
      <c r="AL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3">
        <f t="shared" si="700"/>
        <v>0</v>
      </c>
      <c r="AP279" s="183">
        <f t="shared" si="701"/>
        <v>0</v>
      </c>
    </row>
    <row r="280" spans="2:42">
      <c r="B280" s="181" t="s">
        <v>890</v>
      </c>
      <c r="C280" s="182" t="s">
        <v>891</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694"/>
        <v>0</v>
      </c>
      <c r="G280" s="183"/>
      <c r="H280" s="183">
        <f t="shared" si="695"/>
        <v>0</v>
      </c>
      <c r="I280" s="183"/>
      <c r="J280" s="183">
        <f t="shared" si="696"/>
        <v>0</v>
      </c>
      <c r="K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3">
        <f t="shared" si="697"/>
        <v>0</v>
      </c>
      <c r="AD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3">
        <f t="shared" si="698"/>
        <v>0</v>
      </c>
      <c r="AH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3">
        <f t="shared" si="699"/>
        <v>0</v>
      </c>
      <c r="AL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3">
        <f t="shared" si="700"/>
        <v>0</v>
      </c>
      <c r="AP280" s="183">
        <f t="shared" si="701"/>
        <v>0</v>
      </c>
    </row>
    <row r="281" spans="2:42">
      <c r="B281" s="181" t="s">
        <v>892</v>
      </c>
      <c r="C281" s="182" t="s">
        <v>893</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694"/>
        <v>0</v>
      </c>
      <c r="G281" s="183"/>
      <c r="H281" s="183">
        <f t="shared" si="695"/>
        <v>0</v>
      </c>
      <c r="I281" s="183"/>
      <c r="J281" s="183">
        <f t="shared" si="696"/>
        <v>0</v>
      </c>
      <c r="K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3">
        <f t="shared" si="697"/>
        <v>0</v>
      </c>
      <c r="AD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3">
        <f t="shared" si="698"/>
        <v>0</v>
      </c>
      <c r="AH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3">
        <f t="shared" si="699"/>
        <v>0</v>
      </c>
      <c r="AL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3">
        <f t="shared" si="700"/>
        <v>0</v>
      </c>
      <c r="AP281" s="183">
        <f t="shared" si="701"/>
        <v>0</v>
      </c>
    </row>
    <row r="282" spans="2:42">
      <c r="B282" s="181" t="s">
        <v>894</v>
      </c>
      <c r="C282" s="182" t="s">
        <v>895</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694"/>
        <v>0</v>
      </c>
      <c r="G282" s="183"/>
      <c r="H282" s="183">
        <f t="shared" si="695"/>
        <v>0</v>
      </c>
      <c r="I282" s="183"/>
      <c r="J282" s="183">
        <f t="shared" si="696"/>
        <v>0</v>
      </c>
      <c r="K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3">
        <f t="shared" si="697"/>
        <v>0</v>
      </c>
      <c r="AD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3">
        <f t="shared" si="698"/>
        <v>0</v>
      </c>
      <c r="AH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3">
        <f t="shared" si="699"/>
        <v>0</v>
      </c>
      <c r="AL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3">
        <f t="shared" si="700"/>
        <v>0</v>
      </c>
      <c r="AP282" s="183">
        <f t="shared" si="701"/>
        <v>0</v>
      </c>
    </row>
    <row r="283" spans="2:42">
      <c r="B283" s="181" t="s">
        <v>896</v>
      </c>
      <c r="C283" s="182" t="s">
        <v>897</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694"/>
        <v>0</v>
      </c>
      <c r="G283" s="183"/>
      <c r="H283" s="183">
        <f t="shared" si="695"/>
        <v>0</v>
      </c>
      <c r="I283" s="183"/>
      <c r="J283" s="183">
        <f t="shared" si="696"/>
        <v>0</v>
      </c>
      <c r="K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3">
        <f t="shared" si="697"/>
        <v>0</v>
      </c>
      <c r="AD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3">
        <f t="shared" si="698"/>
        <v>0</v>
      </c>
      <c r="AH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3">
        <f t="shared" si="699"/>
        <v>0</v>
      </c>
      <c r="AL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3">
        <f t="shared" si="700"/>
        <v>0</v>
      </c>
      <c r="AP283" s="183">
        <f t="shared" si="701"/>
        <v>0</v>
      </c>
    </row>
    <row r="284" spans="2:42">
      <c r="B284" s="181" t="s">
        <v>898</v>
      </c>
      <c r="C284" s="182" t="s">
        <v>899</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694"/>
        <v>0</v>
      </c>
      <c r="G284" s="183"/>
      <c r="H284" s="183">
        <f t="shared" si="695"/>
        <v>0</v>
      </c>
      <c r="I284" s="183"/>
      <c r="J284" s="183">
        <f t="shared" si="696"/>
        <v>0</v>
      </c>
      <c r="K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3">
        <f t="shared" si="697"/>
        <v>0</v>
      </c>
      <c r="AD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3">
        <f t="shared" si="698"/>
        <v>0</v>
      </c>
      <c r="AH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3">
        <f t="shared" si="699"/>
        <v>0</v>
      </c>
      <c r="AL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3">
        <f t="shared" si="700"/>
        <v>0</v>
      </c>
      <c r="AP284" s="183">
        <f t="shared" si="701"/>
        <v>0</v>
      </c>
    </row>
    <row r="285" spans="2:42">
      <c r="B285" s="181" t="s">
        <v>334</v>
      </c>
      <c r="C285" s="182" t="s">
        <v>900</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694"/>
        <v>0</v>
      </c>
      <c r="G285" s="183"/>
      <c r="H285" s="183">
        <f t="shared" si="695"/>
        <v>0</v>
      </c>
      <c r="I285" s="183"/>
      <c r="J285" s="183">
        <f t="shared" si="696"/>
        <v>0</v>
      </c>
      <c r="K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3">
        <f t="shared" si="697"/>
        <v>0</v>
      </c>
      <c r="AD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3">
        <f t="shared" si="698"/>
        <v>0</v>
      </c>
      <c r="AH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3">
        <f t="shared" si="699"/>
        <v>0</v>
      </c>
      <c r="AL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3">
        <f t="shared" si="700"/>
        <v>0</v>
      </c>
      <c r="AP285" s="183">
        <f t="shared" si="701"/>
        <v>0</v>
      </c>
    </row>
    <row r="286" spans="2:42">
      <c r="B286" s="181" t="s">
        <v>901</v>
      </c>
      <c r="C286" s="182" t="s">
        <v>902</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694"/>
        <v>0</v>
      </c>
      <c r="G286" s="183"/>
      <c r="H286" s="183">
        <f t="shared" si="695"/>
        <v>0</v>
      </c>
      <c r="I286" s="183"/>
      <c r="J286" s="183">
        <f t="shared" si="696"/>
        <v>0</v>
      </c>
      <c r="K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3">
        <f t="shared" si="697"/>
        <v>0</v>
      </c>
      <c r="AD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3">
        <f t="shared" si="698"/>
        <v>0</v>
      </c>
      <c r="AH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3">
        <f t="shared" si="699"/>
        <v>0</v>
      </c>
      <c r="AL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3">
        <f t="shared" si="700"/>
        <v>0</v>
      </c>
      <c r="AP286" s="183">
        <f t="shared" si="701"/>
        <v>0</v>
      </c>
    </row>
    <row r="287" spans="2:42">
      <c r="B287" s="181" t="s">
        <v>903</v>
      </c>
      <c r="C287" s="182" t="s">
        <v>904</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694"/>
        <v>0</v>
      </c>
      <c r="G287" s="183"/>
      <c r="H287" s="183">
        <f t="shared" si="695"/>
        <v>0</v>
      </c>
      <c r="I287" s="183"/>
      <c r="J287" s="183">
        <f t="shared" si="696"/>
        <v>0</v>
      </c>
      <c r="K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3">
        <f t="shared" si="697"/>
        <v>0</v>
      </c>
      <c r="AD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3">
        <f t="shared" si="698"/>
        <v>0</v>
      </c>
      <c r="AH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3">
        <f t="shared" si="699"/>
        <v>0</v>
      </c>
      <c r="AL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3">
        <f t="shared" si="700"/>
        <v>0</v>
      </c>
      <c r="AP287" s="183">
        <f t="shared" si="701"/>
        <v>0</v>
      </c>
    </row>
    <row r="288" spans="2:42">
      <c r="B288" s="181" t="s">
        <v>905</v>
      </c>
      <c r="C288" s="182" t="s">
        <v>906</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694"/>
        <v>0</v>
      </c>
      <c r="G288" s="183"/>
      <c r="H288" s="183">
        <f t="shared" si="695"/>
        <v>0</v>
      </c>
      <c r="I288" s="183"/>
      <c r="J288" s="183">
        <f t="shared" si="696"/>
        <v>0</v>
      </c>
      <c r="K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3">
        <f t="shared" si="697"/>
        <v>0</v>
      </c>
      <c r="AD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3">
        <f t="shared" si="698"/>
        <v>0</v>
      </c>
      <c r="AH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3">
        <f t="shared" si="699"/>
        <v>0</v>
      </c>
      <c r="AL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3">
        <f t="shared" si="700"/>
        <v>0</v>
      </c>
      <c r="AP288" s="183">
        <f t="shared" si="701"/>
        <v>0</v>
      </c>
    </row>
    <row r="289" spans="2:42">
      <c r="B289" s="181" t="s">
        <v>907</v>
      </c>
      <c r="C289" s="182" t="s">
        <v>900</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694"/>
        <v>0</v>
      </c>
      <c r="G289" s="183"/>
      <c r="H289" s="183">
        <f t="shared" si="695"/>
        <v>0</v>
      </c>
      <c r="I289" s="183"/>
      <c r="J289" s="183">
        <f t="shared" si="696"/>
        <v>0</v>
      </c>
      <c r="K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3">
        <f t="shared" si="697"/>
        <v>0</v>
      </c>
      <c r="AD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3">
        <f t="shared" si="698"/>
        <v>0</v>
      </c>
      <c r="AH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3">
        <f t="shared" si="699"/>
        <v>0</v>
      </c>
      <c r="AL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3">
        <f t="shared" si="700"/>
        <v>0</v>
      </c>
      <c r="AP289" s="183">
        <f t="shared" si="701"/>
        <v>0</v>
      </c>
    </row>
    <row r="290" spans="2:42">
      <c r="B290" s="181" t="s">
        <v>908</v>
      </c>
      <c r="C290" s="182" t="s">
        <v>909</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694"/>
        <v>0</v>
      </c>
      <c r="G290" s="183"/>
      <c r="H290" s="183">
        <f t="shared" si="695"/>
        <v>0</v>
      </c>
      <c r="I290" s="183"/>
      <c r="J290" s="183">
        <f t="shared" si="696"/>
        <v>0</v>
      </c>
      <c r="K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3">
        <f t="shared" si="697"/>
        <v>0</v>
      </c>
      <c r="AD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3">
        <f t="shared" si="698"/>
        <v>0</v>
      </c>
      <c r="AH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3">
        <f t="shared" si="699"/>
        <v>0</v>
      </c>
      <c r="AL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3">
        <f t="shared" si="700"/>
        <v>0</v>
      </c>
      <c r="AP290" s="183">
        <f t="shared" si="701"/>
        <v>0</v>
      </c>
    </row>
    <row r="291" spans="2:42">
      <c r="B291" s="181" t="s">
        <v>910</v>
      </c>
      <c r="C291" s="182" t="s">
        <v>911</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694"/>
        <v>0</v>
      </c>
      <c r="G291" s="183"/>
      <c r="H291" s="183">
        <f t="shared" si="695"/>
        <v>0</v>
      </c>
      <c r="I291" s="183"/>
      <c r="J291" s="183">
        <f t="shared" si="696"/>
        <v>0</v>
      </c>
      <c r="K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3">
        <f t="shared" si="697"/>
        <v>0</v>
      </c>
      <c r="AD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3">
        <f t="shared" si="698"/>
        <v>0</v>
      </c>
      <c r="AH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3">
        <f t="shared" si="699"/>
        <v>0</v>
      </c>
      <c r="AL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3">
        <f t="shared" si="700"/>
        <v>0</v>
      </c>
      <c r="AP291" s="183">
        <f t="shared" si="701"/>
        <v>0</v>
      </c>
    </row>
    <row r="292" spans="2:42">
      <c r="B292" s="181" t="s">
        <v>912</v>
      </c>
      <c r="C292" s="182" t="s">
        <v>913</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694"/>
        <v>0</v>
      </c>
      <c r="G292" s="183"/>
      <c r="H292" s="183">
        <f t="shared" si="695"/>
        <v>0</v>
      </c>
      <c r="I292" s="183"/>
      <c r="J292" s="183">
        <f t="shared" si="696"/>
        <v>0</v>
      </c>
      <c r="K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3">
        <f t="shared" si="697"/>
        <v>0</v>
      </c>
      <c r="AD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3">
        <f t="shared" si="698"/>
        <v>0</v>
      </c>
      <c r="AH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3">
        <f t="shared" si="699"/>
        <v>0</v>
      </c>
      <c r="AL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3">
        <f t="shared" si="700"/>
        <v>0</v>
      </c>
      <c r="AP292" s="183">
        <f t="shared" si="701"/>
        <v>0</v>
      </c>
    </row>
    <row r="293" spans="2:42">
      <c r="B293" s="181" t="s">
        <v>914</v>
      </c>
      <c r="C293" s="182" t="s">
        <v>915</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694"/>
        <v>0</v>
      </c>
      <c r="G293" s="183"/>
      <c r="H293" s="183">
        <f t="shared" si="695"/>
        <v>0</v>
      </c>
      <c r="I293" s="183"/>
      <c r="J293" s="183">
        <f t="shared" si="696"/>
        <v>0</v>
      </c>
      <c r="K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3">
        <f t="shared" si="697"/>
        <v>0</v>
      </c>
      <c r="AD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3">
        <f t="shared" si="698"/>
        <v>0</v>
      </c>
      <c r="AH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3">
        <f t="shared" si="699"/>
        <v>0</v>
      </c>
      <c r="AL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3">
        <f t="shared" si="700"/>
        <v>0</v>
      </c>
      <c r="AP293" s="183">
        <f t="shared" si="701"/>
        <v>0</v>
      </c>
    </row>
    <row r="294" spans="2:42">
      <c r="B294" s="181" t="s">
        <v>916</v>
      </c>
      <c r="C294" s="182" t="s">
        <v>917</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694"/>
        <v>0</v>
      </c>
      <c r="G294" s="183"/>
      <c r="H294" s="183">
        <f t="shared" si="695"/>
        <v>0</v>
      </c>
      <c r="I294" s="183"/>
      <c r="J294" s="183">
        <f t="shared" si="696"/>
        <v>0</v>
      </c>
      <c r="K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3">
        <f t="shared" si="697"/>
        <v>0</v>
      </c>
      <c r="AD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3">
        <f t="shared" si="698"/>
        <v>0</v>
      </c>
      <c r="AH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3">
        <f t="shared" si="699"/>
        <v>0</v>
      </c>
      <c r="AL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3">
        <f t="shared" si="700"/>
        <v>0</v>
      </c>
      <c r="AP294" s="183">
        <f t="shared" si="701"/>
        <v>0</v>
      </c>
    </row>
    <row r="295" spans="2:42">
      <c r="B295" s="181" t="s">
        <v>918</v>
      </c>
      <c r="C295" s="182" t="s">
        <v>919</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694"/>
        <v>0</v>
      </c>
      <c r="G295" s="183"/>
      <c r="H295" s="183">
        <f t="shared" si="695"/>
        <v>0</v>
      </c>
      <c r="I295" s="183"/>
      <c r="J295" s="183">
        <f t="shared" si="696"/>
        <v>0</v>
      </c>
      <c r="K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3">
        <f t="shared" si="697"/>
        <v>0</v>
      </c>
      <c r="AD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3">
        <f t="shared" si="698"/>
        <v>0</v>
      </c>
      <c r="AH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3">
        <f t="shared" si="699"/>
        <v>0</v>
      </c>
      <c r="AL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3">
        <f t="shared" si="700"/>
        <v>0</v>
      </c>
      <c r="AP295" s="183">
        <f t="shared" si="701"/>
        <v>0</v>
      </c>
    </row>
    <row r="296" spans="2:42">
      <c r="B296" s="181" t="s">
        <v>920</v>
      </c>
      <c r="C296" s="182" t="s">
        <v>921</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694"/>
        <v>0</v>
      </c>
      <c r="G296" s="183"/>
      <c r="H296" s="183">
        <f t="shared" si="695"/>
        <v>0</v>
      </c>
      <c r="I296" s="183"/>
      <c r="J296" s="183">
        <f t="shared" si="696"/>
        <v>0</v>
      </c>
      <c r="K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3">
        <f t="shared" si="697"/>
        <v>0</v>
      </c>
      <c r="AD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3">
        <f t="shared" si="698"/>
        <v>0</v>
      </c>
      <c r="AH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3">
        <f t="shared" si="699"/>
        <v>0</v>
      </c>
      <c r="AL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3">
        <f t="shared" si="700"/>
        <v>0</v>
      </c>
      <c r="AP296" s="183">
        <f t="shared" si="701"/>
        <v>0</v>
      </c>
    </row>
    <row r="297" spans="2:42">
      <c r="B297" s="181" t="s">
        <v>922</v>
      </c>
      <c r="C297" s="182" t="s">
        <v>923</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694"/>
        <v>0</v>
      </c>
      <c r="G297" s="183"/>
      <c r="H297" s="183">
        <f t="shared" si="695"/>
        <v>0</v>
      </c>
      <c r="I297" s="183"/>
      <c r="J297" s="183">
        <f t="shared" si="696"/>
        <v>0</v>
      </c>
      <c r="K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3">
        <f t="shared" si="697"/>
        <v>0</v>
      </c>
      <c r="AD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3">
        <f t="shared" si="698"/>
        <v>0</v>
      </c>
      <c r="AH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3">
        <f t="shared" si="699"/>
        <v>0</v>
      </c>
      <c r="AL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3">
        <f t="shared" si="700"/>
        <v>0</v>
      </c>
      <c r="AP297" s="183">
        <f t="shared" si="701"/>
        <v>0</v>
      </c>
    </row>
    <row r="298" spans="2:42">
      <c r="B298" s="181" t="s">
        <v>924</v>
      </c>
      <c r="C298" s="182" t="s">
        <v>925</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694"/>
        <v>0</v>
      </c>
      <c r="G298" s="183"/>
      <c r="H298" s="183">
        <f t="shared" si="695"/>
        <v>0</v>
      </c>
      <c r="I298" s="183"/>
      <c r="J298" s="183">
        <f t="shared" si="696"/>
        <v>0</v>
      </c>
      <c r="K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3">
        <f t="shared" si="697"/>
        <v>0</v>
      </c>
      <c r="AD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3">
        <f t="shared" si="698"/>
        <v>0</v>
      </c>
      <c r="AH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3">
        <f t="shared" si="699"/>
        <v>0</v>
      </c>
      <c r="AL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3">
        <f t="shared" si="700"/>
        <v>0</v>
      </c>
      <c r="AP298" s="183">
        <f t="shared" si="701"/>
        <v>0</v>
      </c>
    </row>
    <row r="299" spans="2:42">
      <c r="B299" s="181" t="s">
        <v>926</v>
      </c>
      <c r="C299" s="182" t="s">
        <v>927</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694"/>
        <v>0</v>
      </c>
      <c r="G299" s="183"/>
      <c r="H299" s="183">
        <f t="shared" si="695"/>
        <v>0</v>
      </c>
      <c r="I299" s="183"/>
      <c r="J299" s="183">
        <f t="shared" si="696"/>
        <v>0</v>
      </c>
      <c r="K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3">
        <f t="shared" si="697"/>
        <v>0</v>
      </c>
      <c r="AD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3">
        <f t="shared" si="698"/>
        <v>0</v>
      </c>
      <c r="AH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3">
        <f t="shared" si="699"/>
        <v>0</v>
      </c>
      <c r="AL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3">
        <f t="shared" si="700"/>
        <v>0</v>
      </c>
      <c r="AP299" s="183">
        <f t="shared" si="701"/>
        <v>0</v>
      </c>
    </row>
    <row r="300" spans="2:42">
      <c r="B300" s="181" t="s">
        <v>928</v>
      </c>
      <c r="C300" s="182" t="s">
        <v>929</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694"/>
        <v>0</v>
      </c>
      <c r="G300" s="183"/>
      <c r="H300" s="183">
        <f t="shared" si="695"/>
        <v>0</v>
      </c>
      <c r="I300" s="183"/>
      <c r="J300" s="183">
        <f t="shared" si="696"/>
        <v>0</v>
      </c>
      <c r="K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3">
        <f t="shared" si="697"/>
        <v>0</v>
      </c>
      <c r="AD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3">
        <f t="shared" si="698"/>
        <v>0</v>
      </c>
      <c r="AH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3">
        <f t="shared" si="699"/>
        <v>0</v>
      </c>
      <c r="AL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3">
        <f t="shared" si="700"/>
        <v>0</v>
      </c>
      <c r="AP300" s="183">
        <f t="shared" si="701"/>
        <v>0</v>
      </c>
    </row>
    <row r="301" spans="2:42">
      <c r="B301" s="181" t="s">
        <v>930</v>
      </c>
      <c r="C301" s="182" t="s">
        <v>931</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594"/>
        <v>0</v>
      </c>
      <c r="G301" s="183"/>
      <c r="H301" s="183">
        <f t="shared" si="595"/>
        <v>0</v>
      </c>
      <c r="I301" s="183"/>
      <c r="J301" s="183">
        <f t="shared" si="596"/>
        <v>0</v>
      </c>
      <c r="K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3">
        <f t="shared" si="599"/>
        <v>0</v>
      </c>
      <c r="AD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3">
        <f t="shared" si="600"/>
        <v>0</v>
      </c>
      <c r="AH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3">
        <f t="shared" si="601"/>
        <v>0</v>
      </c>
      <c r="AL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3">
        <f t="shared" si="602"/>
        <v>0</v>
      </c>
      <c r="AP301" s="183">
        <f t="shared" si="603"/>
        <v>0</v>
      </c>
    </row>
    <row r="302" spans="2:42">
      <c r="B302" s="181" t="s">
        <v>932</v>
      </c>
      <c r="C302" s="182" t="s">
        <v>933</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594"/>
        <v>0</v>
      </c>
      <c r="G302" s="183"/>
      <c r="H302" s="183">
        <f t="shared" si="595"/>
        <v>0</v>
      </c>
      <c r="I302" s="183"/>
      <c r="J302" s="183">
        <f t="shared" si="596"/>
        <v>0</v>
      </c>
      <c r="K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3">
        <f t="shared" si="599"/>
        <v>0</v>
      </c>
      <c r="AD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3">
        <f t="shared" si="600"/>
        <v>0</v>
      </c>
      <c r="AH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3">
        <f t="shared" si="601"/>
        <v>0</v>
      </c>
      <c r="AL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3">
        <f t="shared" si="602"/>
        <v>0</v>
      </c>
      <c r="AP302" s="183">
        <f t="shared" si="603"/>
        <v>0</v>
      </c>
    </row>
    <row r="303" spans="2:42">
      <c r="B303" s="181" t="s">
        <v>934</v>
      </c>
      <c r="C303" s="182" t="s">
        <v>935</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594"/>
        <v>0</v>
      </c>
      <c r="G303" s="183"/>
      <c r="H303" s="183">
        <f t="shared" si="595"/>
        <v>0</v>
      </c>
      <c r="I303" s="183"/>
      <c r="J303" s="183">
        <f t="shared" si="596"/>
        <v>0</v>
      </c>
      <c r="K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3">
        <f t="shared" si="599"/>
        <v>0</v>
      </c>
      <c r="AD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3">
        <f t="shared" si="600"/>
        <v>0</v>
      </c>
      <c r="AH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3">
        <f t="shared" si="601"/>
        <v>0</v>
      </c>
      <c r="AL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3">
        <f t="shared" si="602"/>
        <v>0</v>
      </c>
      <c r="AP303" s="183">
        <f t="shared" si="603"/>
        <v>0</v>
      </c>
    </row>
    <row r="304" spans="2:42">
      <c r="B304" s="181" t="s">
        <v>936</v>
      </c>
      <c r="C304" s="182" t="s">
        <v>937</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594"/>
        <v>0</v>
      </c>
      <c r="G304" s="183"/>
      <c r="H304" s="183">
        <f t="shared" si="595"/>
        <v>0</v>
      </c>
      <c r="I304" s="183"/>
      <c r="J304" s="183">
        <f t="shared" si="596"/>
        <v>0</v>
      </c>
      <c r="K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3">
        <f t="shared" si="599"/>
        <v>0</v>
      </c>
      <c r="AD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3">
        <f t="shared" si="600"/>
        <v>0</v>
      </c>
      <c r="AH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3">
        <f t="shared" si="601"/>
        <v>0</v>
      </c>
      <c r="AL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3">
        <f t="shared" si="602"/>
        <v>0</v>
      </c>
      <c r="AP304" s="183">
        <f t="shared" si="603"/>
        <v>0</v>
      </c>
    </row>
    <row r="305" spans="2:42">
      <c r="B305" s="181" t="s">
        <v>938</v>
      </c>
      <c r="C305" s="182" t="s">
        <v>939</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594"/>
        <v>0</v>
      </c>
      <c r="G305" s="183"/>
      <c r="H305" s="183">
        <f t="shared" si="595"/>
        <v>0</v>
      </c>
      <c r="I305" s="183"/>
      <c r="J305" s="183">
        <f t="shared" si="596"/>
        <v>0</v>
      </c>
      <c r="K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3">
        <f t="shared" si="599"/>
        <v>0</v>
      </c>
      <c r="AD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3">
        <f t="shared" si="600"/>
        <v>0</v>
      </c>
      <c r="AH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3">
        <f t="shared" si="601"/>
        <v>0</v>
      </c>
      <c r="AL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3">
        <f t="shared" si="602"/>
        <v>0</v>
      </c>
      <c r="AP305" s="183">
        <f t="shared" si="603"/>
        <v>0</v>
      </c>
    </row>
    <row r="306" spans="2:42">
      <c r="B306" s="181" t="s">
        <v>940</v>
      </c>
      <c r="C306" s="182" t="s">
        <v>941</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594"/>
        <v>0</v>
      </c>
      <c r="G306" s="183"/>
      <c r="H306" s="183">
        <f t="shared" si="595"/>
        <v>0</v>
      </c>
      <c r="I306" s="183"/>
      <c r="J306" s="183">
        <f t="shared" si="596"/>
        <v>0</v>
      </c>
      <c r="K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3">
        <f t="shared" si="599"/>
        <v>0</v>
      </c>
      <c r="AD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3">
        <f t="shared" si="600"/>
        <v>0</v>
      </c>
      <c r="AH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3">
        <f t="shared" si="601"/>
        <v>0</v>
      </c>
      <c r="AL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3">
        <f t="shared" si="602"/>
        <v>0</v>
      </c>
      <c r="AP306" s="183">
        <f t="shared" si="603"/>
        <v>0</v>
      </c>
    </row>
    <row r="307" spans="2:42">
      <c r="B307" s="181" t="s">
        <v>942</v>
      </c>
      <c r="C307" s="182" t="s">
        <v>943</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594"/>
        <v>0</v>
      </c>
      <c r="G307" s="183"/>
      <c r="H307" s="183">
        <f t="shared" si="595"/>
        <v>0</v>
      </c>
      <c r="I307" s="183"/>
      <c r="J307" s="183">
        <f t="shared" si="596"/>
        <v>0</v>
      </c>
      <c r="K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3">
        <f t="shared" si="599"/>
        <v>0</v>
      </c>
      <c r="AD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3">
        <f t="shared" si="600"/>
        <v>0</v>
      </c>
      <c r="AH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3">
        <f t="shared" si="601"/>
        <v>0</v>
      </c>
      <c r="AL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3">
        <f t="shared" si="602"/>
        <v>0</v>
      </c>
      <c r="AP307" s="183">
        <f t="shared" si="603"/>
        <v>0</v>
      </c>
    </row>
    <row r="308" spans="2:42">
      <c r="B308" s="181" t="s">
        <v>944</v>
      </c>
      <c r="C308" s="182" t="s">
        <v>945</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594"/>
        <v>0</v>
      </c>
      <c r="G308" s="183"/>
      <c r="H308" s="183">
        <f t="shared" si="595"/>
        <v>0</v>
      </c>
      <c r="I308" s="183"/>
      <c r="J308" s="183">
        <f t="shared" si="596"/>
        <v>0</v>
      </c>
      <c r="K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3">
        <f t="shared" si="599"/>
        <v>0</v>
      </c>
      <c r="AD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3">
        <f t="shared" si="600"/>
        <v>0</v>
      </c>
      <c r="AH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3">
        <f t="shared" si="601"/>
        <v>0</v>
      </c>
      <c r="AL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3">
        <f t="shared" si="602"/>
        <v>0</v>
      </c>
      <c r="AP308" s="183">
        <f t="shared" si="603"/>
        <v>0</v>
      </c>
    </row>
    <row r="309" spans="2:42">
      <c r="B309" s="181" t="s">
        <v>946</v>
      </c>
      <c r="C309" s="182" t="s">
        <v>947</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02">D309+E309</f>
        <v>0</v>
      </c>
      <c r="G309" s="183"/>
      <c r="H309" s="183">
        <f t="shared" ref="H309:H311" si="703">F309-G309</f>
        <v>0</v>
      </c>
      <c r="I309" s="183"/>
      <c r="J309" s="183">
        <f t="shared" ref="J309:J311" si="704">F309-I309</f>
        <v>0</v>
      </c>
      <c r="K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3">
        <f t="shared" ref="AC309:AC311" si="705">Z309+AA309+AB309</f>
        <v>0</v>
      </c>
      <c r="AD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3">
        <f t="shared" ref="AG309:AG311" si="706">AD309+AE309+AF309</f>
        <v>0</v>
      </c>
      <c r="AH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3">
        <f t="shared" ref="AK309:AK311" si="707">AH309+AI309+AJ309</f>
        <v>0</v>
      </c>
      <c r="AL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3">
        <f t="shared" ref="AO309:AO311" si="708">AL309+AM309+AN309</f>
        <v>0</v>
      </c>
      <c r="AP309" s="183">
        <f t="shared" ref="AP309:AP311" si="709">AC309+AG309+AK309+AO309</f>
        <v>0</v>
      </c>
    </row>
    <row r="310" spans="2:42">
      <c r="B310" s="181" t="s">
        <v>948</v>
      </c>
      <c r="C310" s="182" t="s">
        <v>949</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02"/>
        <v>0</v>
      </c>
      <c r="G310" s="183"/>
      <c r="H310" s="183">
        <f t="shared" si="703"/>
        <v>0</v>
      </c>
      <c r="I310" s="183"/>
      <c r="J310" s="183">
        <f t="shared" si="704"/>
        <v>0</v>
      </c>
      <c r="K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3">
        <f t="shared" si="705"/>
        <v>0</v>
      </c>
      <c r="AD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3">
        <f t="shared" si="706"/>
        <v>0</v>
      </c>
      <c r="AH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3">
        <f t="shared" si="707"/>
        <v>0</v>
      </c>
      <c r="AL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3">
        <f t="shared" si="708"/>
        <v>0</v>
      </c>
      <c r="AP310" s="183">
        <f t="shared" si="709"/>
        <v>0</v>
      </c>
    </row>
    <row r="311" spans="2:42">
      <c r="B311" s="181" t="s">
        <v>950</v>
      </c>
      <c r="C311" s="182" t="s">
        <v>951</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02"/>
        <v>0</v>
      </c>
      <c r="G311" s="183"/>
      <c r="H311" s="183">
        <f t="shared" si="703"/>
        <v>0</v>
      </c>
      <c r="I311" s="183"/>
      <c r="J311" s="183">
        <f t="shared" si="704"/>
        <v>0</v>
      </c>
      <c r="K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3">
        <f t="shared" si="705"/>
        <v>0</v>
      </c>
      <c r="AD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3">
        <f t="shared" si="706"/>
        <v>0</v>
      </c>
      <c r="AH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3">
        <f t="shared" si="707"/>
        <v>0</v>
      </c>
      <c r="AL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3">
        <f t="shared" si="708"/>
        <v>0</v>
      </c>
      <c r="AP311" s="183">
        <f t="shared" si="709"/>
        <v>0</v>
      </c>
    </row>
    <row r="312" spans="2:42">
      <c r="B312" s="190" t="s">
        <v>335</v>
      </c>
      <c r="C312" s="191" t="s">
        <v>208</v>
      </c>
      <c r="D312" s="192">
        <f>SUM(D313:D326)</f>
        <v>4147.3333333333339</v>
      </c>
      <c r="E312" s="192">
        <f>SUM(E313:E326)</f>
        <v>115716.63371625198</v>
      </c>
      <c r="F312" s="192">
        <f t="shared" si="594"/>
        <v>119863.96704958531</v>
      </c>
      <c r="G312" s="192">
        <f>SUM(G313:G326)</f>
        <v>0</v>
      </c>
      <c r="H312" s="192">
        <f t="shared" si="595"/>
        <v>119863.96704958531</v>
      </c>
      <c r="I312" s="192">
        <f>SUM(I313:I326)</f>
        <v>0</v>
      </c>
      <c r="J312" s="192">
        <f t="shared" si="596"/>
        <v>119863.96704958531</v>
      </c>
      <c r="K312" s="192">
        <f t="shared" ref="K312:AB312" si="710">SUM(K313:K326)</f>
        <v>375</v>
      </c>
      <c r="L312" s="192">
        <f t="shared" si="710"/>
        <v>18263.5</v>
      </c>
      <c r="M312" s="192">
        <f t="shared" si="710"/>
        <v>0</v>
      </c>
      <c r="N312" s="192">
        <f t="shared" si="710"/>
        <v>609</v>
      </c>
      <c r="O312" s="192">
        <f t="shared" si="710"/>
        <v>0</v>
      </c>
      <c r="P312" s="192">
        <f t="shared" ref="P312:Q312" si="711">SUM(P313:P326)</f>
        <v>0</v>
      </c>
      <c r="Q312" s="192">
        <f t="shared" si="711"/>
        <v>0</v>
      </c>
      <c r="R312" s="192">
        <f t="shared" si="710"/>
        <v>0</v>
      </c>
      <c r="S312" s="192">
        <f t="shared" si="710"/>
        <v>483.33333333333337</v>
      </c>
      <c r="T312" s="192">
        <f t="shared" ref="T312" si="712">SUM(T313:T326)</f>
        <v>0</v>
      </c>
      <c r="U312" s="192">
        <f t="shared" si="710"/>
        <v>100133.13371625198</v>
      </c>
      <c r="V312" s="192">
        <f t="shared" si="710"/>
        <v>0</v>
      </c>
      <c r="W312" s="192">
        <f t="shared" ref="W312" si="713">SUM(W313:W326)</f>
        <v>0</v>
      </c>
      <c r="X312" s="192">
        <f t="shared" si="710"/>
        <v>0</v>
      </c>
      <c r="Y312" s="192">
        <f t="shared" si="710"/>
        <v>0</v>
      </c>
      <c r="Z312" s="192">
        <f t="shared" si="710"/>
        <v>0</v>
      </c>
      <c r="AA312" s="192">
        <f t="shared" si="710"/>
        <v>3818.3333333333335</v>
      </c>
      <c r="AB312" s="192">
        <f t="shared" si="710"/>
        <v>45000</v>
      </c>
      <c r="AC312" s="192">
        <f t="shared" si="599"/>
        <v>48818.333333333336</v>
      </c>
      <c r="AD312" s="192">
        <f>SUM(AD313:AD326)</f>
        <v>0</v>
      </c>
      <c r="AE312" s="192">
        <f>SUM(AE313:AE326)</f>
        <v>0</v>
      </c>
      <c r="AF312" s="192">
        <f>SUM(AF313:AF326)</f>
        <v>29</v>
      </c>
      <c r="AG312" s="192">
        <f t="shared" si="600"/>
        <v>29</v>
      </c>
      <c r="AH312" s="192">
        <f>SUM(AH313:AH326)</f>
        <v>0</v>
      </c>
      <c r="AI312" s="192">
        <f>SUM(AI313:AI326)</f>
        <v>0</v>
      </c>
      <c r="AJ312" s="192">
        <f>SUM(AJ313:AJ326)</f>
        <v>2286</v>
      </c>
      <c r="AK312" s="192">
        <f t="shared" si="601"/>
        <v>2286</v>
      </c>
      <c r="AL312" s="192">
        <f>SUM(AL313:AL326)</f>
        <v>8337.5</v>
      </c>
      <c r="AM312" s="192">
        <f>SUM(AM313:AM326)</f>
        <v>5260</v>
      </c>
      <c r="AN312" s="192">
        <f>SUM(AN313:AN326)</f>
        <v>0</v>
      </c>
      <c r="AO312" s="192">
        <f t="shared" si="602"/>
        <v>13597.5</v>
      </c>
      <c r="AP312" s="192">
        <f t="shared" si="603"/>
        <v>64730.833333333336</v>
      </c>
    </row>
    <row r="313" spans="2:42">
      <c r="B313" s="181" t="s">
        <v>952</v>
      </c>
      <c r="C313" s="182" t="s">
        <v>953</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594"/>
        <v>0</v>
      </c>
      <c r="G313" s="183"/>
      <c r="H313" s="183">
        <f t="shared" si="595"/>
        <v>0</v>
      </c>
      <c r="I313" s="183"/>
      <c r="J313" s="183">
        <f t="shared" si="596"/>
        <v>0</v>
      </c>
      <c r="K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3">
        <f t="shared" si="599"/>
        <v>0</v>
      </c>
      <c r="AD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3">
        <f t="shared" si="600"/>
        <v>0</v>
      </c>
      <c r="AH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3">
        <f t="shared" si="601"/>
        <v>0</v>
      </c>
      <c r="AL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3">
        <f t="shared" si="602"/>
        <v>0</v>
      </c>
      <c r="AP313" s="183">
        <f t="shared" si="603"/>
        <v>0</v>
      </c>
    </row>
    <row r="314" spans="2:42">
      <c r="B314" s="181" t="s">
        <v>336</v>
      </c>
      <c r="C314" s="182" t="s">
        <v>954</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594"/>
        <v>0</v>
      </c>
      <c r="G314" s="183"/>
      <c r="H314" s="183">
        <f t="shared" si="595"/>
        <v>0</v>
      </c>
      <c r="I314" s="183"/>
      <c r="J314" s="183">
        <f t="shared" si="596"/>
        <v>0</v>
      </c>
      <c r="K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3">
        <f t="shared" si="599"/>
        <v>0</v>
      </c>
      <c r="AD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3">
        <f t="shared" si="600"/>
        <v>0</v>
      </c>
      <c r="AH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3">
        <f t="shared" si="601"/>
        <v>0</v>
      </c>
      <c r="AL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3">
        <f t="shared" si="602"/>
        <v>0</v>
      </c>
      <c r="AP314" s="183">
        <f t="shared" si="603"/>
        <v>0</v>
      </c>
    </row>
    <row r="315" spans="2:42">
      <c r="B315" s="181" t="s">
        <v>955</v>
      </c>
      <c r="C315" s="182" t="s">
        <v>956</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4147.3333333333339</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15583.5</v>
      </c>
      <c r="F315" s="183">
        <f t="shared" si="594"/>
        <v>19730.833333333336</v>
      </c>
      <c r="G315" s="183"/>
      <c r="H315" s="183">
        <f t="shared" si="595"/>
        <v>19730.833333333336</v>
      </c>
      <c r="I315" s="183"/>
      <c r="J315" s="183">
        <f t="shared" si="596"/>
        <v>19730.833333333336</v>
      </c>
      <c r="K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375</v>
      </c>
      <c r="L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18263.5</v>
      </c>
      <c r="M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609</v>
      </c>
      <c r="O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483.33333333333337</v>
      </c>
      <c r="T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3818.3333333333335</v>
      </c>
      <c r="AB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3">
        <f t="shared" si="599"/>
        <v>3818.3333333333335</v>
      </c>
      <c r="AD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v>
      </c>
      <c r="AG315" s="183">
        <f t="shared" si="600"/>
        <v>29</v>
      </c>
      <c r="AH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2286</v>
      </c>
      <c r="AK315" s="183">
        <f t="shared" si="601"/>
        <v>2286</v>
      </c>
      <c r="AL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8337.5</v>
      </c>
      <c r="AM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5260</v>
      </c>
      <c r="AN3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3">
        <f t="shared" si="602"/>
        <v>13597.5</v>
      </c>
      <c r="AP315" s="183">
        <f t="shared" si="603"/>
        <v>19730.833333333336</v>
      </c>
    </row>
    <row r="316" spans="2:42">
      <c r="B316" s="181" t="s">
        <v>957</v>
      </c>
      <c r="C316" s="182" t="s">
        <v>958</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594"/>
        <v>0</v>
      </c>
      <c r="G316" s="183"/>
      <c r="H316" s="183">
        <f t="shared" si="595"/>
        <v>0</v>
      </c>
      <c r="I316" s="183"/>
      <c r="J316" s="183">
        <f t="shared" si="596"/>
        <v>0</v>
      </c>
      <c r="K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3">
        <f t="shared" si="599"/>
        <v>0</v>
      </c>
      <c r="AD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3">
        <f t="shared" si="600"/>
        <v>0</v>
      </c>
      <c r="AH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3">
        <f t="shared" si="601"/>
        <v>0</v>
      </c>
      <c r="AL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3">
        <f t="shared" si="602"/>
        <v>0</v>
      </c>
      <c r="AP316" s="183">
        <f t="shared" si="603"/>
        <v>0</v>
      </c>
    </row>
    <row r="317" spans="2:42">
      <c r="B317" s="181" t="s">
        <v>959</v>
      </c>
      <c r="C317" s="182" t="s">
        <v>960</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F317" s="183">
        <f t="shared" si="594"/>
        <v>45000</v>
      </c>
      <c r="G317" s="183"/>
      <c r="H317" s="183">
        <f t="shared" si="595"/>
        <v>45000</v>
      </c>
      <c r="I317" s="183"/>
      <c r="J317" s="183">
        <f t="shared" si="596"/>
        <v>45000</v>
      </c>
      <c r="K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45000</v>
      </c>
      <c r="V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v>
      </c>
      <c r="AC317" s="183">
        <f t="shared" si="599"/>
        <v>45000</v>
      </c>
      <c r="AD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3">
        <f t="shared" si="600"/>
        <v>0</v>
      </c>
      <c r="AH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3">
        <f t="shared" si="601"/>
        <v>0</v>
      </c>
      <c r="AL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3">
        <f t="shared" si="602"/>
        <v>0</v>
      </c>
      <c r="AP317" s="183">
        <f t="shared" si="603"/>
        <v>45000</v>
      </c>
    </row>
    <row r="318" spans="2:42">
      <c r="B318" s="181" t="s">
        <v>961</v>
      </c>
      <c r="C318" s="182" t="s">
        <v>962</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14">D318+E318</f>
        <v>0</v>
      </c>
      <c r="G318" s="183"/>
      <c r="H318" s="183">
        <f t="shared" ref="H318:H319" si="715">F318-G318</f>
        <v>0</v>
      </c>
      <c r="I318" s="183"/>
      <c r="J318" s="183">
        <f t="shared" ref="J318:J319" si="716">F318-I318</f>
        <v>0</v>
      </c>
      <c r="K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3">
        <f t="shared" ref="AC318:AC319" si="717">Z318+AA318+AB318</f>
        <v>0</v>
      </c>
      <c r="AD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3">
        <f t="shared" ref="AG318:AG319" si="718">AD318+AE318+AF318</f>
        <v>0</v>
      </c>
      <c r="AH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3">
        <f t="shared" ref="AK318:AK319" si="719">AH318+AI318+AJ318</f>
        <v>0</v>
      </c>
      <c r="AL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3">
        <f t="shared" ref="AO318:AO319" si="720">AL318+AM318+AN318</f>
        <v>0</v>
      </c>
      <c r="AP318" s="183">
        <f t="shared" ref="AP318:AP319" si="721">AC318+AG318+AK318+AO318</f>
        <v>0</v>
      </c>
    </row>
    <row r="319" spans="2:42">
      <c r="B319" s="181" t="s">
        <v>337</v>
      </c>
      <c r="C319" s="182" t="s">
        <v>963</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14"/>
        <v>0</v>
      </c>
      <c r="G319" s="183"/>
      <c r="H319" s="183">
        <f t="shared" si="715"/>
        <v>0</v>
      </c>
      <c r="I319" s="183"/>
      <c r="J319" s="183">
        <f t="shared" si="716"/>
        <v>0</v>
      </c>
      <c r="K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3">
        <f t="shared" si="717"/>
        <v>0</v>
      </c>
      <c r="AD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3">
        <f t="shared" si="718"/>
        <v>0</v>
      </c>
      <c r="AH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3">
        <f t="shared" si="719"/>
        <v>0</v>
      </c>
      <c r="AL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3">
        <f t="shared" si="720"/>
        <v>0</v>
      </c>
      <c r="AP319" s="183">
        <f t="shared" si="721"/>
        <v>0</v>
      </c>
    </row>
    <row r="320" spans="2:42">
      <c r="B320" s="181" t="s">
        <v>964</v>
      </c>
      <c r="C320" s="182" t="s">
        <v>965</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47197.623716251983</v>
      </c>
      <c r="F320" s="183">
        <f t="shared" ref="F320:F323" si="722">D320+E320</f>
        <v>47197.623716251983</v>
      </c>
      <c r="G320" s="183"/>
      <c r="H320" s="183">
        <f t="shared" ref="H320:H323" si="723">F320-G320</f>
        <v>47197.623716251983</v>
      </c>
      <c r="I320" s="183"/>
      <c r="J320" s="183">
        <f t="shared" ref="J320:J323" si="724">F320-I320</f>
        <v>47197.623716251983</v>
      </c>
      <c r="K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47197.623716251983</v>
      </c>
      <c r="V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3">
        <f t="shared" ref="AC320:AC323" si="725">Z320+AA320+AB320</f>
        <v>0</v>
      </c>
      <c r="AD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3">
        <f t="shared" ref="AG320:AG323" si="726">AD320+AE320+AF320</f>
        <v>0</v>
      </c>
      <c r="AH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3">
        <f t="shared" ref="AK320:AK323" si="727">AH320+AI320+AJ320</f>
        <v>0</v>
      </c>
      <c r="AL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3">
        <f t="shared" ref="AO320:AO323" si="728">AL320+AM320+AN320</f>
        <v>0</v>
      </c>
      <c r="AP320" s="183">
        <f t="shared" ref="AP320:AP323" si="729">AC320+AG320+AK320+AO320</f>
        <v>0</v>
      </c>
    </row>
    <row r="321" spans="2:42">
      <c r="B321" s="181" t="s">
        <v>966</v>
      </c>
      <c r="C321" s="182" t="s">
        <v>967</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22"/>
        <v>0</v>
      </c>
      <c r="G321" s="183"/>
      <c r="H321" s="183">
        <f t="shared" si="723"/>
        <v>0</v>
      </c>
      <c r="I321" s="183"/>
      <c r="J321" s="183">
        <f t="shared" si="724"/>
        <v>0</v>
      </c>
      <c r="K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3">
        <f t="shared" si="725"/>
        <v>0</v>
      </c>
      <c r="AD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3">
        <f t="shared" si="726"/>
        <v>0</v>
      </c>
      <c r="AH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3">
        <f t="shared" si="727"/>
        <v>0</v>
      </c>
      <c r="AL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3">
        <f t="shared" si="728"/>
        <v>0</v>
      </c>
      <c r="AP321" s="183">
        <f t="shared" si="729"/>
        <v>0</v>
      </c>
    </row>
    <row r="322" spans="2:42">
      <c r="B322" s="181" t="s">
        <v>968</v>
      </c>
      <c r="C322" s="182" t="s">
        <v>969</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7935.5099999999993</v>
      </c>
      <c r="F322" s="183">
        <f t="shared" si="722"/>
        <v>7935.5099999999993</v>
      </c>
      <c r="G322" s="183"/>
      <c r="H322" s="183">
        <f t="shared" si="723"/>
        <v>7935.5099999999993</v>
      </c>
      <c r="I322" s="183"/>
      <c r="J322" s="183">
        <f t="shared" si="724"/>
        <v>7935.5099999999993</v>
      </c>
      <c r="K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7935.5099999999993</v>
      </c>
      <c r="V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3">
        <f t="shared" si="725"/>
        <v>0</v>
      </c>
      <c r="AD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3">
        <f t="shared" si="726"/>
        <v>0</v>
      </c>
      <c r="AH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3">
        <f t="shared" si="727"/>
        <v>0</v>
      </c>
      <c r="AL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3">
        <f t="shared" si="728"/>
        <v>0</v>
      </c>
      <c r="AP322" s="183">
        <f t="shared" si="729"/>
        <v>0</v>
      </c>
    </row>
    <row r="323" spans="2:42">
      <c r="B323" s="181" t="s">
        <v>970</v>
      </c>
      <c r="C323" s="182" t="s">
        <v>971</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22"/>
        <v>0</v>
      </c>
      <c r="G323" s="183"/>
      <c r="H323" s="183">
        <f t="shared" si="723"/>
        <v>0</v>
      </c>
      <c r="I323" s="183"/>
      <c r="J323" s="183">
        <f t="shared" si="724"/>
        <v>0</v>
      </c>
      <c r="K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3">
        <f t="shared" si="725"/>
        <v>0</v>
      </c>
      <c r="AD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3">
        <f t="shared" si="726"/>
        <v>0</v>
      </c>
      <c r="AH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3">
        <f t="shared" si="727"/>
        <v>0</v>
      </c>
      <c r="AL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3">
        <f t="shared" si="728"/>
        <v>0</v>
      </c>
      <c r="AP323" s="183">
        <f t="shared" si="729"/>
        <v>0</v>
      </c>
    </row>
    <row r="324" spans="2:42">
      <c r="B324" s="181" t="s">
        <v>972</v>
      </c>
      <c r="C324" s="182" t="s">
        <v>973</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594"/>
        <v>0</v>
      </c>
      <c r="G324" s="183"/>
      <c r="H324" s="183">
        <f t="shared" si="595"/>
        <v>0</v>
      </c>
      <c r="I324" s="183"/>
      <c r="J324" s="183">
        <f t="shared" si="596"/>
        <v>0</v>
      </c>
      <c r="K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3">
        <f t="shared" si="599"/>
        <v>0</v>
      </c>
      <c r="AD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3">
        <f t="shared" si="600"/>
        <v>0</v>
      </c>
      <c r="AH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3">
        <f t="shared" si="601"/>
        <v>0</v>
      </c>
      <c r="AL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3">
        <f t="shared" si="602"/>
        <v>0</v>
      </c>
      <c r="AP324" s="183">
        <f t="shared" si="603"/>
        <v>0</v>
      </c>
    </row>
    <row r="325" spans="2:42">
      <c r="B325" s="181" t="s">
        <v>974</v>
      </c>
      <c r="C325" s="182" t="s">
        <v>975</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30">D325+E325</f>
        <v>0</v>
      </c>
      <c r="G325" s="183"/>
      <c r="H325" s="183">
        <f t="shared" ref="H325" si="731">F325-G325</f>
        <v>0</v>
      </c>
      <c r="I325" s="183"/>
      <c r="J325" s="183">
        <f t="shared" ref="J325" si="732">F325-I325</f>
        <v>0</v>
      </c>
      <c r="K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3">
        <f t="shared" ref="AC325" si="733">Z325+AA325+AB325</f>
        <v>0</v>
      </c>
      <c r="AD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3">
        <f t="shared" ref="AG325" si="734">AD325+AE325+AF325</f>
        <v>0</v>
      </c>
      <c r="AH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3">
        <f t="shared" ref="AK325" si="735">AH325+AI325+AJ325</f>
        <v>0</v>
      </c>
      <c r="AL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3">
        <f t="shared" ref="AO325" si="736">AL325+AM325+AN325</f>
        <v>0</v>
      </c>
      <c r="AP325" s="183">
        <f t="shared" ref="AP325" si="737">AC325+AG325+AK325+AO325</f>
        <v>0</v>
      </c>
    </row>
    <row r="326" spans="2:42">
      <c r="B326" s="181" t="s">
        <v>976</v>
      </c>
      <c r="C326" s="182" t="s">
        <v>977</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38">D326+E326</f>
        <v>0</v>
      </c>
      <c r="G326" s="183"/>
      <c r="H326" s="183">
        <f t="shared" ref="H326" si="739">F326-G326</f>
        <v>0</v>
      </c>
      <c r="I326" s="183"/>
      <c r="J326" s="183">
        <f t="shared" ref="J326" si="740">F326-I326</f>
        <v>0</v>
      </c>
      <c r="K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3">
        <f t="shared" ref="AC326" si="741">Z326+AA326+AB326</f>
        <v>0</v>
      </c>
      <c r="AD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3">
        <f t="shared" ref="AG326" si="742">AD326+AE326+AF326</f>
        <v>0</v>
      </c>
      <c r="AH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3">
        <f t="shared" ref="AK326" si="743">AH326+AI326+AJ326</f>
        <v>0</v>
      </c>
      <c r="AL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3">
        <f t="shared" ref="AO326" si="744">AL326+AM326+AN326</f>
        <v>0</v>
      </c>
      <c r="AP326" s="183">
        <f t="shared" ref="AP326" si="745">AC326+AG326+AK326+AO326</f>
        <v>0</v>
      </c>
    </row>
    <row r="327" spans="2:42">
      <c r="B327" s="178" t="s">
        <v>339</v>
      </c>
      <c r="C327" s="179" t="s">
        <v>210</v>
      </c>
      <c r="D327" s="180">
        <f>D328+D345+D383+D389</f>
        <v>0</v>
      </c>
      <c r="E327" s="180">
        <f>E328+E345+E383+E389</f>
        <v>35081245.751314603</v>
      </c>
      <c r="F327" s="180">
        <f t="shared" si="594"/>
        <v>35081245.751314603</v>
      </c>
      <c r="G327" s="180">
        <f>G328+G345+G383+G389</f>
        <v>0</v>
      </c>
      <c r="H327" s="180">
        <f t="shared" si="595"/>
        <v>35081245.751314603</v>
      </c>
      <c r="I327" s="180">
        <f>I328+I345+I383+I389</f>
        <v>0</v>
      </c>
      <c r="J327" s="180">
        <f t="shared" si="596"/>
        <v>35081245.751314603</v>
      </c>
      <c r="K327" s="180">
        <f t="shared" ref="K327:AB327" si="746">K328+K345+K383+K389</f>
        <v>0</v>
      </c>
      <c r="L327" s="180">
        <f t="shared" si="746"/>
        <v>0</v>
      </c>
      <c r="M327" s="180">
        <f t="shared" si="746"/>
        <v>0</v>
      </c>
      <c r="N327" s="180">
        <f t="shared" si="746"/>
        <v>0</v>
      </c>
      <c r="O327" s="180">
        <f t="shared" si="746"/>
        <v>0</v>
      </c>
      <c r="P327" s="180">
        <f t="shared" si="746"/>
        <v>0</v>
      </c>
      <c r="Q327" s="180">
        <f t="shared" si="746"/>
        <v>0</v>
      </c>
      <c r="R327" s="180">
        <f t="shared" si="746"/>
        <v>0</v>
      </c>
      <c r="S327" s="180">
        <f t="shared" si="746"/>
        <v>0</v>
      </c>
      <c r="T327" s="180">
        <f t="shared" ref="T327" si="747">T328+T345+T383+T389</f>
        <v>0</v>
      </c>
      <c r="U327" s="180">
        <f t="shared" si="746"/>
        <v>35081245.751314603</v>
      </c>
      <c r="V327" s="180">
        <f t="shared" si="746"/>
        <v>0</v>
      </c>
      <c r="W327" s="180">
        <f t="shared" si="746"/>
        <v>0</v>
      </c>
      <c r="X327" s="180">
        <f t="shared" si="746"/>
        <v>0</v>
      </c>
      <c r="Y327" s="180">
        <f t="shared" si="746"/>
        <v>0</v>
      </c>
      <c r="Z327" s="180">
        <f t="shared" si="746"/>
        <v>600000</v>
      </c>
      <c r="AA327" s="180">
        <f t="shared" si="746"/>
        <v>3066370.9269665414</v>
      </c>
      <c r="AB327" s="180">
        <f t="shared" si="746"/>
        <v>607000</v>
      </c>
      <c r="AC327" s="180">
        <f t="shared" si="599"/>
        <v>4273370.9269665414</v>
      </c>
      <c r="AD327" s="180">
        <f>AD328+AD345+AD383+AD389</f>
        <v>0</v>
      </c>
      <c r="AE327" s="180">
        <f>AE328+AE345+AE383+AE389</f>
        <v>0</v>
      </c>
      <c r="AF327" s="180">
        <f>AF328+AF345+AF383+AF389</f>
        <v>0</v>
      </c>
      <c r="AG327" s="180">
        <f t="shared" si="600"/>
        <v>0</v>
      </c>
      <c r="AH327" s="180">
        <f>AH328+AH345+AH383+AH389</f>
        <v>40000</v>
      </c>
      <c r="AI327" s="180">
        <f>AI328+AI345+AI383+AI389</f>
        <v>0</v>
      </c>
      <c r="AJ327" s="180">
        <f>AJ328+AJ345+AJ383+AJ389</f>
        <v>171124.54331400001</v>
      </c>
      <c r="AK327" s="180">
        <f t="shared" si="601"/>
        <v>211124.54331400001</v>
      </c>
      <c r="AL327" s="180">
        <f>AL328+AL345+AL383+AL389</f>
        <v>0</v>
      </c>
      <c r="AM327" s="180">
        <f>AM328+AM345+AM383+AM389</f>
        <v>0</v>
      </c>
      <c r="AN327" s="180">
        <f>AN328+AN345+AN383+AN389</f>
        <v>39200</v>
      </c>
      <c r="AO327" s="180">
        <f t="shared" si="602"/>
        <v>39200</v>
      </c>
      <c r="AP327" s="180">
        <f t="shared" si="603"/>
        <v>4523695.4702805411</v>
      </c>
    </row>
    <row r="328" spans="2:42">
      <c r="B328" s="190" t="s">
        <v>340</v>
      </c>
      <c r="C328" s="191" t="s">
        <v>211</v>
      </c>
      <c r="D328" s="192">
        <f>SUM(D329:D344)</f>
        <v>0</v>
      </c>
      <c r="E328" s="192">
        <f>SUM(E329:E344)</f>
        <v>26854157.34830175</v>
      </c>
      <c r="F328" s="192">
        <f t="shared" si="594"/>
        <v>26854157.34830175</v>
      </c>
      <c r="G328" s="192">
        <f>SUM(G329:G344)</f>
        <v>0</v>
      </c>
      <c r="H328" s="192">
        <f t="shared" si="595"/>
        <v>26854157.34830175</v>
      </c>
      <c r="I328" s="192">
        <f>SUM(I329:I344)</f>
        <v>0</v>
      </c>
      <c r="J328" s="192">
        <f t="shared" si="596"/>
        <v>26854157.34830175</v>
      </c>
      <c r="K328" s="192">
        <f t="shared" ref="K328:AB328" si="748">SUM(K329:K344)</f>
        <v>0</v>
      </c>
      <c r="L328" s="192">
        <f t="shared" si="748"/>
        <v>0</v>
      </c>
      <c r="M328" s="192">
        <f t="shared" si="748"/>
        <v>0</v>
      </c>
      <c r="N328" s="192">
        <f t="shared" si="748"/>
        <v>0</v>
      </c>
      <c r="O328" s="192">
        <f t="shared" si="748"/>
        <v>0</v>
      </c>
      <c r="P328" s="192">
        <f t="shared" si="748"/>
        <v>0</v>
      </c>
      <c r="Q328" s="192">
        <f t="shared" si="748"/>
        <v>0</v>
      </c>
      <c r="R328" s="192">
        <f t="shared" si="748"/>
        <v>0</v>
      </c>
      <c r="S328" s="192">
        <f t="shared" si="748"/>
        <v>0</v>
      </c>
      <c r="T328" s="192">
        <f t="shared" ref="T328" si="749">SUM(T329:T344)</f>
        <v>0</v>
      </c>
      <c r="U328" s="192">
        <f t="shared" si="748"/>
        <v>26854157.34830175</v>
      </c>
      <c r="V328" s="192">
        <f t="shared" si="748"/>
        <v>0</v>
      </c>
      <c r="W328" s="192">
        <f t="shared" si="748"/>
        <v>0</v>
      </c>
      <c r="X328" s="192">
        <f t="shared" si="748"/>
        <v>0</v>
      </c>
      <c r="Y328" s="192">
        <f t="shared" si="748"/>
        <v>0</v>
      </c>
      <c r="Z328" s="192">
        <f t="shared" si="748"/>
        <v>0</v>
      </c>
      <c r="AA328" s="192">
        <f t="shared" si="748"/>
        <v>0</v>
      </c>
      <c r="AB328" s="192">
        <f t="shared" si="748"/>
        <v>0</v>
      </c>
      <c r="AC328" s="192">
        <f t="shared" si="599"/>
        <v>0</v>
      </c>
      <c r="AD328" s="192">
        <f>SUM(AD329:AD344)</f>
        <v>0</v>
      </c>
      <c r="AE328" s="192">
        <f>SUM(AE329:AE344)</f>
        <v>0</v>
      </c>
      <c r="AF328" s="192">
        <f>SUM(AF329:AF344)</f>
        <v>0</v>
      </c>
      <c r="AG328" s="192">
        <f t="shared" si="600"/>
        <v>0</v>
      </c>
      <c r="AH328" s="192">
        <f>SUM(AH329:AH344)</f>
        <v>0</v>
      </c>
      <c r="AI328" s="192">
        <f>SUM(AI329:AI344)</f>
        <v>0</v>
      </c>
      <c r="AJ328" s="192">
        <f>SUM(AJ329:AJ344)</f>
        <v>0</v>
      </c>
      <c r="AK328" s="192">
        <f t="shared" si="601"/>
        <v>0</v>
      </c>
      <c r="AL328" s="192">
        <f>SUM(AL329:AL344)</f>
        <v>0</v>
      </c>
      <c r="AM328" s="192">
        <f>SUM(AM329:AM344)</f>
        <v>0</v>
      </c>
      <c r="AN328" s="192">
        <f>SUM(AN329:AN344)</f>
        <v>0</v>
      </c>
      <c r="AO328" s="192">
        <f t="shared" si="602"/>
        <v>0</v>
      </c>
      <c r="AP328" s="192">
        <f t="shared" si="603"/>
        <v>0</v>
      </c>
    </row>
    <row r="329" spans="2:42">
      <c r="B329" s="181" t="s">
        <v>341</v>
      </c>
      <c r="C329" s="182" t="s">
        <v>212</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594"/>
        <v>0</v>
      </c>
      <c r="G329" s="183"/>
      <c r="H329" s="183">
        <f t="shared" si="595"/>
        <v>0</v>
      </c>
      <c r="I329" s="183"/>
      <c r="J329" s="183">
        <f t="shared" si="596"/>
        <v>0</v>
      </c>
      <c r="K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3">
        <f t="shared" si="599"/>
        <v>0</v>
      </c>
      <c r="AD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3">
        <f t="shared" si="600"/>
        <v>0</v>
      </c>
      <c r="AH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3">
        <f t="shared" si="601"/>
        <v>0</v>
      </c>
      <c r="AL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3">
        <f t="shared" si="602"/>
        <v>0</v>
      </c>
      <c r="AP329" s="183">
        <f t="shared" si="603"/>
        <v>0</v>
      </c>
    </row>
    <row r="330" spans="2:42">
      <c r="B330" s="181" t="s">
        <v>355</v>
      </c>
      <c r="C330" s="182" t="s">
        <v>222</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3">
        <f>Z330+AA330+AB330</f>
        <v>0</v>
      </c>
      <c r="AD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3">
        <f>AD330+AE330+AF330</f>
        <v>0</v>
      </c>
      <c r="AH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3">
        <f>AH330+AI330+AJ330</f>
        <v>0</v>
      </c>
      <c r="AL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3">
        <f>AL330+AM330+AN330</f>
        <v>0</v>
      </c>
      <c r="AP330" s="183">
        <f>AC330+AG330+AK330+AO330</f>
        <v>0</v>
      </c>
    </row>
    <row r="331" spans="2:42">
      <c r="B331" s="181" t="s">
        <v>978</v>
      </c>
      <c r="C331" s="182" t="s">
        <v>979</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26276176.788000003</v>
      </c>
      <c r="F331" s="183">
        <f>D331+E331</f>
        <v>26276176.788000003</v>
      </c>
      <c r="G331" s="183"/>
      <c r="H331" s="183">
        <f>F331-G331</f>
        <v>26276176.788000003</v>
      </c>
      <c r="I331" s="183"/>
      <c r="J331" s="183">
        <f>F331-I331</f>
        <v>26276176.788000003</v>
      </c>
      <c r="K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26276176.788000003</v>
      </c>
      <c r="V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3">
        <f>Z331+AA331+AB331</f>
        <v>0</v>
      </c>
      <c r="AD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3">
        <f>AD331+AE331+AF331</f>
        <v>0</v>
      </c>
      <c r="AH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3">
        <f>AH331+AI331+AJ331</f>
        <v>0</v>
      </c>
      <c r="AL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3">
        <f>AL331+AM331+AN331</f>
        <v>0</v>
      </c>
      <c r="AP331" s="183">
        <f>AC331+AG331+AK331+AO331</f>
        <v>0</v>
      </c>
    </row>
    <row r="332" spans="2:42">
      <c r="B332" s="181" t="s">
        <v>980</v>
      </c>
      <c r="C332" s="182" t="s">
        <v>981</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50">D332+E332</f>
        <v>0</v>
      </c>
      <c r="G332" s="183"/>
      <c r="H332" s="183">
        <f t="shared" ref="H332:H334" si="751">F332-G332</f>
        <v>0</v>
      </c>
      <c r="I332" s="183"/>
      <c r="J332" s="183">
        <f t="shared" ref="J332:J334" si="752">F332-I332</f>
        <v>0</v>
      </c>
      <c r="K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3">
        <f t="shared" ref="AC332:AC334" si="753">Z332+AA332+AB332</f>
        <v>0</v>
      </c>
      <c r="AD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3">
        <f t="shared" ref="AG332:AG334" si="754">AD332+AE332+AF332</f>
        <v>0</v>
      </c>
      <c r="AH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3">
        <f t="shared" ref="AK332:AK334" si="755">AH332+AI332+AJ332</f>
        <v>0</v>
      </c>
      <c r="AL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3">
        <f t="shared" ref="AO332:AO334" si="756">AL332+AM332+AN332</f>
        <v>0</v>
      </c>
      <c r="AP332" s="183">
        <f t="shared" ref="AP332:AP334" si="757">AC332+AG332+AK332+AO332</f>
        <v>0</v>
      </c>
    </row>
    <row r="333" spans="2:42">
      <c r="B333" s="181" t="s">
        <v>982</v>
      </c>
      <c r="C333" s="182" t="s">
        <v>983</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50"/>
        <v>0</v>
      </c>
      <c r="G333" s="183"/>
      <c r="H333" s="183">
        <f t="shared" si="751"/>
        <v>0</v>
      </c>
      <c r="I333" s="183"/>
      <c r="J333" s="183">
        <f t="shared" si="752"/>
        <v>0</v>
      </c>
      <c r="K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3">
        <f t="shared" si="753"/>
        <v>0</v>
      </c>
      <c r="AD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3">
        <f t="shared" si="754"/>
        <v>0</v>
      </c>
      <c r="AH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3">
        <f t="shared" si="755"/>
        <v>0</v>
      </c>
      <c r="AL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3">
        <f t="shared" si="756"/>
        <v>0</v>
      </c>
      <c r="AP333" s="183">
        <f t="shared" si="757"/>
        <v>0</v>
      </c>
    </row>
    <row r="334" spans="2:42">
      <c r="B334" s="181" t="s">
        <v>984</v>
      </c>
      <c r="C334" s="182" t="s">
        <v>985</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50"/>
        <v>0</v>
      </c>
      <c r="G334" s="183"/>
      <c r="H334" s="183">
        <f t="shared" si="751"/>
        <v>0</v>
      </c>
      <c r="I334" s="183"/>
      <c r="J334" s="183">
        <f t="shared" si="752"/>
        <v>0</v>
      </c>
      <c r="K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3">
        <f t="shared" si="753"/>
        <v>0</v>
      </c>
      <c r="AD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3">
        <f t="shared" si="754"/>
        <v>0</v>
      </c>
      <c r="AH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3">
        <f t="shared" si="755"/>
        <v>0</v>
      </c>
      <c r="AL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3">
        <f t="shared" si="756"/>
        <v>0</v>
      </c>
      <c r="AP334" s="183">
        <f t="shared" si="757"/>
        <v>0</v>
      </c>
    </row>
    <row r="335" spans="2:42">
      <c r="B335" s="181" t="s">
        <v>356</v>
      </c>
      <c r="C335" s="182" t="s">
        <v>223</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3">
        <f>Z335+AA335+AB335</f>
        <v>0</v>
      </c>
      <c r="AD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3">
        <f>AD335+AE335+AF335</f>
        <v>0</v>
      </c>
      <c r="AH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3">
        <f>AH335+AI335+AJ335</f>
        <v>0</v>
      </c>
      <c r="AL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3">
        <f>AL335+AM335+AN335</f>
        <v>0</v>
      </c>
      <c r="AP335" s="183">
        <f>AC335+AG335+AK335+AO335</f>
        <v>0</v>
      </c>
    </row>
    <row r="336" spans="2:42">
      <c r="B336" s="181" t="s">
        <v>986</v>
      </c>
      <c r="C336" s="182" t="s">
        <v>987</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58">D336+E336</f>
        <v>0</v>
      </c>
      <c r="G336" s="183"/>
      <c r="H336" s="183">
        <f t="shared" ref="H336:H337" si="759">F336-G336</f>
        <v>0</v>
      </c>
      <c r="I336" s="183"/>
      <c r="J336" s="183">
        <f t="shared" ref="J336:J337" si="760">F336-I336</f>
        <v>0</v>
      </c>
      <c r="K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3">
        <f t="shared" ref="AC336:AC337" si="761">Z336+AA336+AB336</f>
        <v>0</v>
      </c>
      <c r="AD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3">
        <f t="shared" ref="AG336:AG337" si="762">AD336+AE336+AF336</f>
        <v>0</v>
      </c>
      <c r="AH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3">
        <f t="shared" ref="AK336:AK337" si="763">AH336+AI336+AJ336</f>
        <v>0</v>
      </c>
      <c r="AL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3">
        <f t="shared" ref="AO336:AO337" si="764">AL336+AM336+AN336</f>
        <v>0</v>
      </c>
      <c r="AP336" s="183">
        <f t="shared" ref="AP336:AP337" si="765">AC336+AG336+AK336+AO336</f>
        <v>0</v>
      </c>
    </row>
    <row r="337" spans="2:42">
      <c r="B337" s="181" t="s">
        <v>357</v>
      </c>
      <c r="C337" s="182" t="s">
        <v>224</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58"/>
        <v>0</v>
      </c>
      <c r="G337" s="183"/>
      <c r="H337" s="183">
        <f t="shared" si="759"/>
        <v>0</v>
      </c>
      <c r="I337" s="183"/>
      <c r="J337" s="183">
        <f t="shared" si="760"/>
        <v>0</v>
      </c>
      <c r="K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3">
        <f t="shared" si="761"/>
        <v>0</v>
      </c>
      <c r="AD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3">
        <f t="shared" si="762"/>
        <v>0</v>
      </c>
      <c r="AH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3">
        <f t="shared" si="763"/>
        <v>0</v>
      </c>
      <c r="AL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3">
        <f t="shared" si="764"/>
        <v>0</v>
      </c>
      <c r="AP337" s="183">
        <f t="shared" si="765"/>
        <v>0</v>
      </c>
    </row>
    <row r="338" spans="2:42">
      <c r="B338" s="181" t="s">
        <v>988</v>
      </c>
      <c r="C338" s="182" t="s">
        <v>989</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3">
        <f>Z338+AA338+AB338</f>
        <v>0</v>
      </c>
      <c r="AD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3">
        <f>AD338+AE338+AF338</f>
        <v>0</v>
      </c>
      <c r="AH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3">
        <f>AH338+AI338+AJ338</f>
        <v>0</v>
      </c>
      <c r="AL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3">
        <f>AL338+AM338+AN338</f>
        <v>0</v>
      </c>
      <c r="AP338" s="183">
        <f>AC338+AG338+AK338+AO338</f>
        <v>0</v>
      </c>
    </row>
    <row r="339" spans="2:42">
      <c r="B339" s="181" t="s">
        <v>342</v>
      </c>
      <c r="C339" s="182" t="s">
        <v>213</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3">
        <f>Z339+AA339+AB339</f>
        <v>0</v>
      </c>
      <c r="AD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3">
        <f>AD339+AE339+AF339</f>
        <v>0</v>
      </c>
      <c r="AH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3">
        <f>AH339+AI339+AJ339</f>
        <v>0</v>
      </c>
      <c r="AL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3">
        <f>AL339+AM339+AN339</f>
        <v>0</v>
      </c>
      <c r="AP339" s="183">
        <f>AC339+AG339+AK339+AO339</f>
        <v>0</v>
      </c>
    </row>
    <row r="340" spans="2:42">
      <c r="B340" s="181" t="s">
        <v>990</v>
      </c>
      <c r="C340" s="182" t="s">
        <v>991</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766">D340+E340</f>
        <v>0</v>
      </c>
      <c r="G340" s="183"/>
      <c r="H340" s="183">
        <f t="shared" ref="H340" si="767">F340-G340</f>
        <v>0</v>
      </c>
      <c r="I340" s="183"/>
      <c r="J340" s="183">
        <f t="shared" ref="J340" si="768">F340-I340</f>
        <v>0</v>
      </c>
      <c r="K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3">
        <f t="shared" ref="AC340" si="769">Z340+AA340+AB340</f>
        <v>0</v>
      </c>
      <c r="AD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3">
        <f t="shared" ref="AG340" si="770">AD340+AE340+AF340</f>
        <v>0</v>
      </c>
      <c r="AH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3">
        <f t="shared" ref="AK340" si="771">AH340+AI340+AJ340</f>
        <v>0</v>
      </c>
      <c r="AL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3">
        <f t="shared" ref="AO340" si="772">AL340+AM340+AN340</f>
        <v>0</v>
      </c>
      <c r="AP340" s="183">
        <f t="shared" ref="AP340" si="773">AC340+AG340+AK340+AO340</f>
        <v>0</v>
      </c>
    </row>
    <row r="341" spans="2:42">
      <c r="B341" s="181" t="s">
        <v>358</v>
      </c>
      <c r="C341" s="182" t="s">
        <v>225</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3">
        <f>Z341+AA341+AB341</f>
        <v>0</v>
      </c>
      <c r="AD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3">
        <f>AD341+AE341+AF341</f>
        <v>0</v>
      </c>
      <c r="AH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3">
        <f>AH341+AI341+AJ341</f>
        <v>0</v>
      </c>
      <c r="AL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3">
        <f>AL341+AM341+AN341</f>
        <v>0</v>
      </c>
      <c r="AP341" s="183">
        <f>AC341+AG341+AK341+AO341</f>
        <v>0</v>
      </c>
    </row>
    <row r="342" spans="2:42">
      <c r="B342" s="181" t="s">
        <v>992</v>
      </c>
      <c r="C342" s="182" t="s">
        <v>993</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577980.56030174694</v>
      </c>
      <c r="F342" s="183">
        <f>D342+E342</f>
        <v>577980.56030174694</v>
      </c>
      <c r="G342" s="183"/>
      <c r="H342" s="183">
        <f>F342-G342</f>
        <v>577980.56030174694</v>
      </c>
      <c r="I342" s="183"/>
      <c r="J342" s="183">
        <f>F342-I342</f>
        <v>577980.56030174694</v>
      </c>
      <c r="K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577980.56030174694</v>
      </c>
      <c r="V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3">
        <f>Z342+AA342+AB342</f>
        <v>0</v>
      </c>
      <c r="AD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3">
        <f>AD342+AE342+AF342</f>
        <v>0</v>
      </c>
      <c r="AH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3">
        <f>AH342+AI342+AJ342</f>
        <v>0</v>
      </c>
      <c r="AL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3">
        <f>AL342+AM342+AN342</f>
        <v>0</v>
      </c>
      <c r="AP342" s="183">
        <f>AC342+AG342+AK342+AO342</f>
        <v>0</v>
      </c>
    </row>
    <row r="343" spans="2:42">
      <c r="B343" s="181" t="s">
        <v>994</v>
      </c>
      <c r="C343" s="182" t="s">
        <v>995</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774">D343+E343</f>
        <v>0</v>
      </c>
      <c r="G343" s="183"/>
      <c r="H343" s="183">
        <f t="shared" ref="H343" si="775">F343-G343</f>
        <v>0</v>
      </c>
      <c r="I343" s="183"/>
      <c r="J343" s="183">
        <f t="shared" ref="J343" si="776">F343-I343</f>
        <v>0</v>
      </c>
      <c r="K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3">
        <f t="shared" ref="AC343" si="777">Z343+AA343+AB343</f>
        <v>0</v>
      </c>
      <c r="AD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3">
        <f t="shared" ref="AG343" si="778">AD343+AE343+AF343</f>
        <v>0</v>
      </c>
      <c r="AH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3">
        <f t="shared" ref="AK343" si="779">AH343+AI343+AJ343</f>
        <v>0</v>
      </c>
      <c r="AL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3">
        <f t="shared" ref="AO343" si="780">AL343+AM343+AN343</f>
        <v>0</v>
      </c>
      <c r="AP343" s="183">
        <f t="shared" ref="AP343" si="781">AC343+AG343+AK343+AO343</f>
        <v>0</v>
      </c>
    </row>
    <row r="344" spans="2:42">
      <c r="B344" s="181" t="s">
        <v>359</v>
      </c>
      <c r="C344" s="182" t="s">
        <v>226</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3">
        <f>Z344+AA344+AB344</f>
        <v>0</v>
      </c>
      <c r="AD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3">
        <f>AD344+AE344+AF344</f>
        <v>0</v>
      </c>
      <c r="AH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3">
        <f>AH344+AI344+AJ344</f>
        <v>0</v>
      </c>
      <c r="AL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3">
        <f>AL344+AM344+AN344</f>
        <v>0</v>
      </c>
      <c r="AP344" s="183">
        <f>AC344+AG344+AK344+AO344</f>
        <v>0</v>
      </c>
    </row>
    <row r="345" spans="2:42">
      <c r="B345" s="190" t="s">
        <v>343</v>
      </c>
      <c r="C345" s="191" t="s">
        <v>214</v>
      </c>
      <c r="D345" s="192">
        <f>SUM(D346:D382)</f>
        <v>0</v>
      </c>
      <c r="E345" s="192">
        <f>SUM(E346:E382)</f>
        <v>8207088.4030128522</v>
      </c>
      <c r="F345" s="192">
        <f t="shared" si="594"/>
        <v>8207088.4030128522</v>
      </c>
      <c r="G345" s="192">
        <f>SUM(G346:G382)</f>
        <v>0</v>
      </c>
      <c r="H345" s="192">
        <f t="shared" si="595"/>
        <v>8207088.4030128522</v>
      </c>
      <c r="I345" s="192">
        <f>SUM(I346:I382)</f>
        <v>0</v>
      </c>
      <c r="J345" s="192">
        <f t="shared" si="596"/>
        <v>8207088.4030128522</v>
      </c>
      <c r="K345" s="192">
        <f t="shared" ref="K345:AB345" si="782">SUM(K346:K382)</f>
        <v>0</v>
      </c>
      <c r="L345" s="192">
        <f t="shared" si="782"/>
        <v>0</v>
      </c>
      <c r="M345" s="192">
        <f t="shared" si="782"/>
        <v>0</v>
      </c>
      <c r="N345" s="192">
        <f t="shared" si="782"/>
        <v>0</v>
      </c>
      <c r="O345" s="192">
        <f t="shared" si="782"/>
        <v>0</v>
      </c>
      <c r="P345" s="192">
        <f t="shared" si="782"/>
        <v>0</v>
      </c>
      <c r="Q345" s="192">
        <f t="shared" si="782"/>
        <v>0</v>
      </c>
      <c r="R345" s="192">
        <f t="shared" si="782"/>
        <v>0</v>
      </c>
      <c r="S345" s="192">
        <f t="shared" si="782"/>
        <v>0</v>
      </c>
      <c r="T345" s="192">
        <f t="shared" ref="T345" si="783">SUM(T346:T382)</f>
        <v>0</v>
      </c>
      <c r="U345" s="192">
        <f t="shared" si="782"/>
        <v>8207088.4030128522</v>
      </c>
      <c r="V345" s="192">
        <f t="shared" si="782"/>
        <v>0</v>
      </c>
      <c r="W345" s="192">
        <f t="shared" si="782"/>
        <v>0</v>
      </c>
      <c r="X345" s="192">
        <f t="shared" si="782"/>
        <v>0</v>
      </c>
      <c r="Y345" s="192">
        <f t="shared" si="782"/>
        <v>0</v>
      </c>
      <c r="Z345" s="192">
        <f t="shared" si="782"/>
        <v>600000</v>
      </c>
      <c r="AA345" s="192">
        <f t="shared" si="782"/>
        <v>3066370.9269665414</v>
      </c>
      <c r="AB345" s="192">
        <f t="shared" si="782"/>
        <v>607000</v>
      </c>
      <c r="AC345" s="192">
        <f t="shared" si="599"/>
        <v>4273370.9269665414</v>
      </c>
      <c r="AD345" s="192">
        <f>SUM(AD346:AD382)</f>
        <v>0</v>
      </c>
      <c r="AE345" s="192">
        <f>SUM(AE346:AE382)</f>
        <v>0</v>
      </c>
      <c r="AF345" s="192">
        <f>SUM(AF346:AF382)</f>
        <v>0</v>
      </c>
      <c r="AG345" s="192">
        <f t="shared" si="600"/>
        <v>0</v>
      </c>
      <c r="AH345" s="192">
        <f>SUM(AH346:AH382)</f>
        <v>20000</v>
      </c>
      <c r="AI345" s="192">
        <f>SUM(AI346:AI382)</f>
        <v>0</v>
      </c>
      <c r="AJ345" s="192">
        <f>SUM(AJ346:AJ382)</f>
        <v>171124.54331400001</v>
      </c>
      <c r="AK345" s="192">
        <f t="shared" si="601"/>
        <v>191124.54331400001</v>
      </c>
      <c r="AL345" s="192">
        <f>SUM(AL346:AL382)</f>
        <v>0</v>
      </c>
      <c r="AM345" s="192">
        <f>SUM(AM346:AM382)</f>
        <v>0</v>
      </c>
      <c r="AN345" s="192">
        <f>SUM(AN346:AN382)</f>
        <v>39200</v>
      </c>
      <c r="AO345" s="192">
        <f t="shared" si="602"/>
        <v>39200</v>
      </c>
      <c r="AP345" s="192">
        <f t="shared" si="603"/>
        <v>4503695.4702805411</v>
      </c>
    </row>
    <row r="346" spans="2:42">
      <c r="B346" s="181" t="s">
        <v>344</v>
      </c>
      <c r="C346" s="182" t="s">
        <v>215</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594"/>
        <v>0</v>
      </c>
      <c r="G346" s="183"/>
      <c r="H346" s="183">
        <f t="shared" si="595"/>
        <v>0</v>
      </c>
      <c r="I346" s="183"/>
      <c r="J346" s="183">
        <f t="shared" si="596"/>
        <v>0</v>
      </c>
      <c r="K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3">
        <f t="shared" si="599"/>
        <v>0</v>
      </c>
      <c r="AD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3">
        <f t="shared" si="600"/>
        <v>0</v>
      </c>
      <c r="AH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3">
        <f t="shared" si="601"/>
        <v>0</v>
      </c>
      <c r="AL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3">
        <f t="shared" si="602"/>
        <v>0</v>
      </c>
      <c r="AP346" s="183">
        <f t="shared" si="603"/>
        <v>0</v>
      </c>
    </row>
    <row r="347" spans="2:42">
      <c r="B347" s="181" t="s">
        <v>996</v>
      </c>
      <c r="C347" s="182" t="s">
        <v>997</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29400</v>
      </c>
      <c r="F347" s="183">
        <f t="shared" si="594"/>
        <v>29400</v>
      </c>
      <c r="G347" s="183"/>
      <c r="H347" s="183">
        <f t="shared" si="595"/>
        <v>29400</v>
      </c>
      <c r="I347" s="183"/>
      <c r="J347" s="183">
        <f t="shared" si="596"/>
        <v>29400</v>
      </c>
      <c r="K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29400</v>
      </c>
      <c r="V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22400</v>
      </c>
      <c r="AB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3">
        <f t="shared" si="599"/>
        <v>22400</v>
      </c>
      <c r="AD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3">
        <f t="shared" si="600"/>
        <v>0</v>
      </c>
      <c r="AH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v>
      </c>
      <c r="AK347" s="183">
        <f t="shared" si="601"/>
        <v>7000</v>
      </c>
      <c r="AL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3">
        <f t="shared" si="602"/>
        <v>0</v>
      </c>
      <c r="AP347" s="183">
        <f t="shared" si="603"/>
        <v>29400</v>
      </c>
    </row>
    <row r="348" spans="2:42">
      <c r="B348" s="181" t="s">
        <v>998</v>
      </c>
      <c r="C348" s="182" t="s">
        <v>997</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315600</v>
      </c>
      <c r="F348" s="183">
        <f t="shared" si="594"/>
        <v>315600</v>
      </c>
      <c r="G348" s="183"/>
      <c r="H348" s="183">
        <f t="shared" si="595"/>
        <v>315600</v>
      </c>
      <c r="I348" s="183"/>
      <c r="J348" s="183">
        <f t="shared" si="596"/>
        <v>315600</v>
      </c>
      <c r="K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315600</v>
      </c>
      <c r="V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87400</v>
      </c>
      <c r="AB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177000</v>
      </c>
      <c r="AC348" s="183">
        <f t="shared" si="599"/>
        <v>264400</v>
      </c>
      <c r="AD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3">
        <f t="shared" si="600"/>
        <v>0</v>
      </c>
      <c r="AH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K348" s="183">
        <f t="shared" si="601"/>
        <v>12000</v>
      </c>
      <c r="AL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39200</v>
      </c>
      <c r="AO348" s="183">
        <f t="shared" si="602"/>
        <v>39200</v>
      </c>
      <c r="AP348" s="183">
        <f t="shared" si="603"/>
        <v>315600</v>
      </c>
    </row>
    <row r="349" spans="2:42">
      <c r="B349" s="181" t="s">
        <v>999</v>
      </c>
      <c r="C349" s="182" t="s">
        <v>1000</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v>
      </c>
      <c r="F349" s="183">
        <f t="shared" si="594"/>
        <v>14000</v>
      </c>
      <c r="G349" s="183"/>
      <c r="H349" s="183">
        <f t="shared" si="595"/>
        <v>14000</v>
      </c>
      <c r="I349" s="183"/>
      <c r="J349" s="183">
        <f t="shared" si="596"/>
        <v>14000</v>
      </c>
      <c r="K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14000</v>
      </c>
      <c r="V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v>
      </c>
      <c r="AC349" s="183">
        <f t="shared" si="599"/>
        <v>14000</v>
      </c>
      <c r="AD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3">
        <f t="shared" si="600"/>
        <v>0</v>
      </c>
      <c r="AH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3">
        <f t="shared" si="601"/>
        <v>0</v>
      </c>
      <c r="AL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3">
        <f t="shared" si="602"/>
        <v>0</v>
      </c>
      <c r="AP349" s="183">
        <f t="shared" si="603"/>
        <v>14000</v>
      </c>
    </row>
    <row r="350" spans="2:42">
      <c r="B350" s="181" t="s">
        <v>1001</v>
      </c>
      <c r="C350" s="182" t="s">
        <v>1000</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116000</v>
      </c>
      <c r="F350" s="183">
        <f t="shared" si="594"/>
        <v>116000</v>
      </c>
      <c r="G350" s="183"/>
      <c r="H350" s="183">
        <f t="shared" si="595"/>
        <v>116000</v>
      </c>
      <c r="I350" s="183"/>
      <c r="J350" s="183">
        <f t="shared" si="596"/>
        <v>116000</v>
      </c>
      <c r="K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116000</v>
      </c>
      <c r="V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96000</v>
      </c>
      <c r="AC350" s="183">
        <f t="shared" si="599"/>
        <v>96000</v>
      </c>
      <c r="AD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3">
        <f t="shared" si="600"/>
        <v>0</v>
      </c>
      <c r="AH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I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3">
        <f t="shared" si="601"/>
        <v>20000</v>
      </c>
      <c r="AL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3">
        <f t="shared" si="602"/>
        <v>0</v>
      </c>
      <c r="AP350" s="183">
        <f t="shared" si="603"/>
        <v>116000</v>
      </c>
    </row>
    <row r="351" spans="2:42">
      <c r="B351" s="181" t="s">
        <v>1002</v>
      </c>
      <c r="C351" s="182" t="s">
        <v>1003</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594"/>
        <v>0</v>
      </c>
      <c r="G351" s="183"/>
      <c r="H351" s="183">
        <f t="shared" si="595"/>
        <v>0</v>
      </c>
      <c r="I351" s="183"/>
      <c r="J351" s="183">
        <f t="shared" si="596"/>
        <v>0</v>
      </c>
      <c r="K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3">
        <f t="shared" si="599"/>
        <v>0</v>
      </c>
      <c r="AD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3">
        <f t="shared" si="600"/>
        <v>0</v>
      </c>
      <c r="AH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3">
        <f t="shared" si="601"/>
        <v>0</v>
      </c>
      <c r="AL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3">
        <f t="shared" si="602"/>
        <v>0</v>
      </c>
      <c r="AP351" s="183">
        <f t="shared" si="603"/>
        <v>0</v>
      </c>
    </row>
    <row r="352" spans="2:42">
      <c r="B352" s="181" t="s">
        <v>1004</v>
      </c>
      <c r="C352" s="182" t="s">
        <v>1005</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594"/>
        <v>0</v>
      </c>
      <c r="G352" s="183"/>
      <c r="H352" s="183">
        <f t="shared" si="595"/>
        <v>0</v>
      </c>
      <c r="I352" s="183"/>
      <c r="J352" s="183">
        <f t="shared" si="596"/>
        <v>0</v>
      </c>
      <c r="K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3">
        <f t="shared" si="599"/>
        <v>0</v>
      </c>
      <c r="AD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3">
        <f t="shared" si="600"/>
        <v>0</v>
      </c>
      <c r="AH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3">
        <f t="shared" si="601"/>
        <v>0</v>
      </c>
      <c r="AL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3">
        <f t="shared" si="602"/>
        <v>0</v>
      </c>
      <c r="AP352" s="183">
        <f t="shared" si="603"/>
        <v>0</v>
      </c>
    </row>
    <row r="353" spans="2:42">
      <c r="B353" s="181" t="s">
        <v>1006</v>
      </c>
      <c r="C353" s="182" t="s">
        <v>1007</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594"/>
        <v>0</v>
      </c>
      <c r="G353" s="183"/>
      <c r="H353" s="183">
        <f t="shared" si="595"/>
        <v>0</v>
      </c>
      <c r="I353" s="183"/>
      <c r="J353" s="183">
        <f t="shared" si="596"/>
        <v>0</v>
      </c>
      <c r="K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3">
        <f t="shared" si="599"/>
        <v>0</v>
      </c>
      <c r="AD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3">
        <f t="shared" si="600"/>
        <v>0</v>
      </c>
      <c r="AH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3">
        <f t="shared" si="601"/>
        <v>0</v>
      </c>
      <c r="AL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3">
        <f t="shared" si="602"/>
        <v>0</v>
      </c>
      <c r="AP353" s="183">
        <f t="shared" si="603"/>
        <v>0</v>
      </c>
    </row>
    <row r="354" spans="2:42">
      <c r="B354" s="181" t="s">
        <v>1008</v>
      </c>
      <c r="C354" s="182" t="s">
        <v>1009</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594"/>
        <v>0</v>
      </c>
      <c r="G354" s="183"/>
      <c r="H354" s="183">
        <f t="shared" si="595"/>
        <v>0</v>
      </c>
      <c r="I354" s="183"/>
      <c r="J354" s="183">
        <f t="shared" si="596"/>
        <v>0</v>
      </c>
      <c r="K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3">
        <f t="shared" si="599"/>
        <v>0</v>
      </c>
      <c r="AD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3">
        <f t="shared" si="600"/>
        <v>0</v>
      </c>
      <c r="AH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3">
        <f t="shared" si="601"/>
        <v>0</v>
      </c>
      <c r="AL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3">
        <f t="shared" si="602"/>
        <v>0</v>
      </c>
      <c r="AP354" s="183">
        <f t="shared" si="603"/>
        <v>0</v>
      </c>
    </row>
    <row r="355" spans="2:42">
      <c r="B355" s="181" t="s">
        <v>1010</v>
      </c>
      <c r="C355" s="182" t="s">
        <v>1011</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594"/>
        <v>0</v>
      </c>
      <c r="G355" s="183"/>
      <c r="H355" s="183">
        <f t="shared" si="595"/>
        <v>0</v>
      </c>
      <c r="I355" s="183"/>
      <c r="J355" s="183">
        <f t="shared" si="596"/>
        <v>0</v>
      </c>
      <c r="K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3">
        <f t="shared" si="599"/>
        <v>0</v>
      </c>
      <c r="AD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3">
        <f t="shared" si="600"/>
        <v>0</v>
      </c>
      <c r="AH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3">
        <f t="shared" si="601"/>
        <v>0</v>
      </c>
      <c r="AL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3">
        <f t="shared" si="602"/>
        <v>0</v>
      </c>
      <c r="AP355" s="183">
        <f t="shared" si="603"/>
        <v>0</v>
      </c>
    </row>
    <row r="356" spans="2:42">
      <c r="B356" s="181" t="s">
        <v>345</v>
      </c>
      <c r="C356" s="182" t="s">
        <v>1012</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594"/>
        <v>0</v>
      </c>
      <c r="G356" s="183"/>
      <c r="H356" s="183">
        <f t="shared" si="595"/>
        <v>0</v>
      </c>
      <c r="I356" s="183"/>
      <c r="J356" s="183">
        <f t="shared" si="596"/>
        <v>0</v>
      </c>
      <c r="K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3">
        <f t="shared" si="599"/>
        <v>0</v>
      </c>
      <c r="AD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3">
        <f t="shared" si="600"/>
        <v>0</v>
      </c>
      <c r="AH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3">
        <f t="shared" si="601"/>
        <v>0</v>
      </c>
      <c r="AL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3">
        <f t="shared" si="602"/>
        <v>0</v>
      </c>
      <c r="AP356" s="183">
        <f t="shared" si="603"/>
        <v>0</v>
      </c>
    </row>
    <row r="357" spans="2:42">
      <c r="B357" s="181" t="s">
        <v>1013</v>
      </c>
      <c r="C357" s="182" t="s">
        <v>1012</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1061000</v>
      </c>
      <c r="F357" s="183">
        <f t="shared" si="594"/>
        <v>1061000</v>
      </c>
      <c r="G357" s="183"/>
      <c r="H357" s="183">
        <f t="shared" si="595"/>
        <v>1061000</v>
      </c>
      <c r="I357" s="183"/>
      <c r="J357" s="183">
        <f t="shared" si="596"/>
        <v>1061000</v>
      </c>
      <c r="K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1061000</v>
      </c>
      <c r="V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840000</v>
      </c>
      <c r="AB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221000</v>
      </c>
      <c r="AC357" s="183">
        <f t="shared" si="599"/>
        <v>1061000</v>
      </c>
      <c r="AD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3">
        <f t="shared" si="600"/>
        <v>0</v>
      </c>
      <c r="AH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3">
        <f t="shared" si="601"/>
        <v>0</v>
      </c>
      <c r="AL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3">
        <f t="shared" si="602"/>
        <v>0</v>
      </c>
      <c r="AP357" s="183">
        <f t="shared" si="603"/>
        <v>1061000</v>
      </c>
    </row>
    <row r="358" spans="2:42">
      <c r="B358" s="181" t="s">
        <v>1014</v>
      </c>
      <c r="C358" s="182" t="s">
        <v>1015</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594"/>
        <v>0</v>
      </c>
      <c r="G358" s="183"/>
      <c r="H358" s="183">
        <f t="shared" si="595"/>
        <v>0</v>
      </c>
      <c r="I358" s="183"/>
      <c r="J358" s="183">
        <f t="shared" si="596"/>
        <v>0</v>
      </c>
      <c r="K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3">
        <f t="shared" si="599"/>
        <v>0</v>
      </c>
      <c r="AD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3">
        <f t="shared" si="600"/>
        <v>0</v>
      </c>
      <c r="AH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3">
        <f t="shared" si="601"/>
        <v>0</v>
      </c>
      <c r="AL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3">
        <f t="shared" si="602"/>
        <v>0</v>
      </c>
      <c r="AP358" s="183">
        <f t="shared" si="603"/>
        <v>0</v>
      </c>
    </row>
    <row r="359" spans="2:42">
      <c r="B359" s="181" t="s">
        <v>1016</v>
      </c>
      <c r="C359" s="182" t="s">
        <v>1017</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5972088.4030128522</v>
      </c>
      <c r="F359" s="183">
        <f t="shared" si="594"/>
        <v>5972088.4030128522</v>
      </c>
      <c r="G359" s="183"/>
      <c r="H359" s="183">
        <f t="shared" si="595"/>
        <v>5972088.4030128522</v>
      </c>
      <c r="I359" s="183"/>
      <c r="J359" s="183">
        <f t="shared" si="596"/>
        <v>5972088.4030128522</v>
      </c>
      <c r="K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5972088.4030128522</v>
      </c>
      <c r="V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2116570.9269665414</v>
      </c>
      <c r="AB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3">
        <f t="shared" si="599"/>
        <v>2116570.9269665414</v>
      </c>
      <c r="AD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3">
        <f t="shared" si="600"/>
        <v>0</v>
      </c>
      <c r="AH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152124.54331400001</v>
      </c>
      <c r="AK359" s="183">
        <f t="shared" si="601"/>
        <v>152124.54331400001</v>
      </c>
      <c r="AL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3">
        <f t="shared" si="602"/>
        <v>0</v>
      </c>
      <c r="AP359" s="183">
        <f t="shared" si="603"/>
        <v>2268695.4702805416</v>
      </c>
    </row>
    <row r="360" spans="2:42">
      <c r="B360" s="181" t="s">
        <v>346</v>
      </c>
      <c r="C360" s="182" t="s">
        <v>1018</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594"/>
        <v>0</v>
      </c>
      <c r="G360" s="183"/>
      <c r="H360" s="183">
        <f t="shared" si="595"/>
        <v>0</v>
      </c>
      <c r="I360" s="183"/>
      <c r="J360" s="183">
        <f t="shared" si="596"/>
        <v>0</v>
      </c>
      <c r="K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3">
        <f t="shared" si="599"/>
        <v>0</v>
      </c>
      <c r="AD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3">
        <f t="shared" si="600"/>
        <v>0</v>
      </c>
      <c r="AH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3">
        <f t="shared" si="601"/>
        <v>0</v>
      </c>
      <c r="AL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3">
        <f t="shared" si="602"/>
        <v>0</v>
      </c>
      <c r="AP360" s="183">
        <f t="shared" si="603"/>
        <v>0</v>
      </c>
    </row>
    <row r="361" spans="2:42">
      <c r="B361" s="181" t="s">
        <v>1019</v>
      </c>
      <c r="C361" s="182" t="s">
        <v>1018</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594"/>
        <v>0</v>
      </c>
      <c r="G361" s="183"/>
      <c r="H361" s="183">
        <f t="shared" si="595"/>
        <v>0</v>
      </c>
      <c r="I361" s="183"/>
      <c r="J361" s="183">
        <f t="shared" si="596"/>
        <v>0</v>
      </c>
      <c r="K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3">
        <f t="shared" si="599"/>
        <v>0</v>
      </c>
      <c r="AD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3">
        <f t="shared" si="600"/>
        <v>0</v>
      </c>
      <c r="AH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3">
        <f t="shared" si="601"/>
        <v>0</v>
      </c>
      <c r="AL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3">
        <f t="shared" si="602"/>
        <v>0</v>
      </c>
      <c r="AP361" s="183">
        <f t="shared" si="603"/>
        <v>0</v>
      </c>
    </row>
    <row r="362" spans="2:42">
      <c r="B362" s="181" t="s">
        <v>1020</v>
      </c>
      <c r="C362" s="182" t="s">
        <v>1021</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594"/>
        <v>0</v>
      </c>
      <c r="G362" s="183"/>
      <c r="H362" s="183">
        <f t="shared" si="595"/>
        <v>0</v>
      </c>
      <c r="I362" s="183"/>
      <c r="J362" s="183">
        <f t="shared" si="596"/>
        <v>0</v>
      </c>
      <c r="K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3">
        <f t="shared" si="599"/>
        <v>0</v>
      </c>
      <c r="AD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3">
        <f t="shared" si="600"/>
        <v>0</v>
      </c>
      <c r="AH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3">
        <f t="shared" si="601"/>
        <v>0</v>
      </c>
      <c r="AL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3">
        <f t="shared" si="602"/>
        <v>0</v>
      </c>
      <c r="AP362" s="183">
        <f t="shared" si="603"/>
        <v>0</v>
      </c>
    </row>
    <row r="363" spans="2:42">
      <c r="B363" s="181" t="s">
        <v>1022</v>
      </c>
      <c r="C363" s="182" t="s">
        <v>1023</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784">D363+E363</f>
        <v>0</v>
      </c>
      <c r="G363" s="183"/>
      <c r="H363" s="183">
        <f t="shared" ref="H363:H378" si="785">F363-G363</f>
        <v>0</v>
      </c>
      <c r="I363" s="183"/>
      <c r="J363" s="183">
        <f t="shared" ref="J363:J378" si="786">F363-I363</f>
        <v>0</v>
      </c>
      <c r="K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3">
        <f t="shared" ref="AC363:AC378" si="787">Z363+AA363+AB363</f>
        <v>0</v>
      </c>
      <c r="AD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3">
        <f t="shared" ref="AG363:AG378" si="788">AD363+AE363+AF363</f>
        <v>0</v>
      </c>
      <c r="AH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3">
        <f t="shared" ref="AK363:AK378" si="789">AH363+AI363+AJ363</f>
        <v>0</v>
      </c>
      <c r="AL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3">
        <f t="shared" ref="AO363:AO378" si="790">AL363+AM363+AN363</f>
        <v>0</v>
      </c>
      <c r="AP363" s="183">
        <f t="shared" ref="AP363:AP378" si="791">AC363+AG363+AK363+AO363</f>
        <v>0</v>
      </c>
    </row>
    <row r="364" spans="2:42">
      <c r="B364" s="181" t="s">
        <v>1024</v>
      </c>
      <c r="C364" s="182" t="s">
        <v>1025</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784"/>
        <v>0</v>
      </c>
      <c r="G364" s="183"/>
      <c r="H364" s="183">
        <f t="shared" si="785"/>
        <v>0</v>
      </c>
      <c r="I364" s="183"/>
      <c r="J364" s="183">
        <f t="shared" si="786"/>
        <v>0</v>
      </c>
      <c r="K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3">
        <f t="shared" si="787"/>
        <v>0</v>
      </c>
      <c r="AD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3">
        <f t="shared" si="788"/>
        <v>0</v>
      </c>
      <c r="AH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3">
        <f t="shared" si="789"/>
        <v>0</v>
      </c>
      <c r="AL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3">
        <f t="shared" si="790"/>
        <v>0</v>
      </c>
      <c r="AP364" s="183">
        <f t="shared" si="791"/>
        <v>0</v>
      </c>
    </row>
    <row r="365" spans="2:42">
      <c r="B365" s="181" t="s">
        <v>347</v>
      </c>
      <c r="C365" s="182" t="s">
        <v>1026</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784"/>
        <v>0</v>
      </c>
      <c r="G365" s="183"/>
      <c r="H365" s="183">
        <f t="shared" si="785"/>
        <v>0</v>
      </c>
      <c r="I365" s="183"/>
      <c r="J365" s="183">
        <f t="shared" si="786"/>
        <v>0</v>
      </c>
      <c r="K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3">
        <f t="shared" si="787"/>
        <v>0</v>
      </c>
      <c r="AD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3">
        <f t="shared" si="788"/>
        <v>0</v>
      </c>
      <c r="AH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3">
        <f t="shared" si="789"/>
        <v>0</v>
      </c>
      <c r="AL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3">
        <f t="shared" si="790"/>
        <v>0</v>
      </c>
      <c r="AP365" s="183">
        <f t="shared" si="791"/>
        <v>0</v>
      </c>
    </row>
    <row r="366" spans="2:42">
      <c r="B366" s="181" t="s">
        <v>1027</v>
      </c>
      <c r="C366" s="182" t="s">
        <v>1028</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699000</v>
      </c>
      <c r="F366" s="183">
        <f t="shared" si="784"/>
        <v>699000</v>
      </c>
      <c r="G366" s="183"/>
      <c r="H366" s="183">
        <f t="shared" si="785"/>
        <v>699000</v>
      </c>
      <c r="I366" s="183"/>
      <c r="J366" s="183">
        <f t="shared" si="786"/>
        <v>699000</v>
      </c>
      <c r="K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699000</v>
      </c>
      <c r="V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600000</v>
      </c>
      <c r="AA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99000</v>
      </c>
      <c r="AC366" s="183">
        <f t="shared" si="787"/>
        <v>699000</v>
      </c>
      <c r="AD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3">
        <f t="shared" si="788"/>
        <v>0</v>
      </c>
      <c r="AH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3">
        <f t="shared" si="789"/>
        <v>0</v>
      </c>
      <c r="AL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3">
        <f t="shared" si="790"/>
        <v>0</v>
      </c>
      <c r="AP366" s="183">
        <f t="shared" si="791"/>
        <v>699000</v>
      </c>
    </row>
    <row r="367" spans="2:42">
      <c r="B367" s="181" t="s">
        <v>1029</v>
      </c>
      <c r="C367" s="182" t="s">
        <v>1030</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784"/>
        <v>0</v>
      </c>
      <c r="G367" s="183"/>
      <c r="H367" s="183">
        <f t="shared" si="785"/>
        <v>0</v>
      </c>
      <c r="I367" s="183"/>
      <c r="J367" s="183">
        <f t="shared" si="786"/>
        <v>0</v>
      </c>
      <c r="K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3">
        <f t="shared" si="787"/>
        <v>0</v>
      </c>
      <c r="AD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3">
        <f t="shared" si="788"/>
        <v>0</v>
      </c>
      <c r="AH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3">
        <f t="shared" si="789"/>
        <v>0</v>
      </c>
      <c r="AL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3">
        <f t="shared" si="790"/>
        <v>0</v>
      </c>
      <c r="AP367" s="183">
        <f t="shared" si="791"/>
        <v>0</v>
      </c>
    </row>
    <row r="368" spans="2:42">
      <c r="B368" s="181" t="s">
        <v>1031</v>
      </c>
      <c r="C368" s="182" t="s">
        <v>1032</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784"/>
        <v>0</v>
      </c>
      <c r="G368" s="183"/>
      <c r="H368" s="183">
        <f t="shared" si="785"/>
        <v>0</v>
      </c>
      <c r="I368" s="183"/>
      <c r="J368" s="183">
        <f t="shared" si="786"/>
        <v>0</v>
      </c>
      <c r="K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3">
        <f t="shared" si="787"/>
        <v>0</v>
      </c>
      <c r="AD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3">
        <f t="shared" si="788"/>
        <v>0</v>
      </c>
      <c r="AH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3">
        <f t="shared" si="789"/>
        <v>0</v>
      </c>
      <c r="AL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3">
        <f t="shared" si="790"/>
        <v>0</v>
      </c>
      <c r="AP368" s="183">
        <f t="shared" si="791"/>
        <v>0</v>
      </c>
    </row>
    <row r="369" spans="2:42">
      <c r="B369" s="181" t="s">
        <v>1033</v>
      </c>
      <c r="C369" s="182" t="s">
        <v>1034</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784"/>
        <v>0</v>
      </c>
      <c r="G369" s="183"/>
      <c r="H369" s="183">
        <f t="shared" si="785"/>
        <v>0</v>
      </c>
      <c r="I369" s="183"/>
      <c r="J369" s="183">
        <f t="shared" si="786"/>
        <v>0</v>
      </c>
      <c r="K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3">
        <f t="shared" si="787"/>
        <v>0</v>
      </c>
      <c r="AD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3">
        <f t="shared" si="788"/>
        <v>0</v>
      </c>
      <c r="AH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3">
        <f t="shared" si="789"/>
        <v>0</v>
      </c>
      <c r="AL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3">
        <f t="shared" si="790"/>
        <v>0</v>
      </c>
      <c r="AP369" s="183">
        <f t="shared" si="791"/>
        <v>0</v>
      </c>
    </row>
    <row r="370" spans="2:42">
      <c r="B370" s="181" t="s">
        <v>348</v>
      </c>
      <c r="C370" s="182" t="s">
        <v>1035</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784"/>
        <v>0</v>
      </c>
      <c r="G370" s="183"/>
      <c r="H370" s="183">
        <f t="shared" si="785"/>
        <v>0</v>
      </c>
      <c r="I370" s="183"/>
      <c r="J370" s="183">
        <f t="shared" si="786"/>
        <v>0</v>
      </c>
      <c r="K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3">
        <f t="shared" si="787"/>
        <v>0</v>
      </c>
      <c r="AD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3">
        <f t="shared" si="788"/>
        <v>0</v>
      </c>
      <c r="AH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3">
        <f t="shared" si="789"/>
        <v>0</v>
      </c>
      <c r="AL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3">
        <f t="shared" si="790"/>
        <v>0</v>
      </c>
      <c r="AP370" s="183">
        <f t="shared" si="791"/>
        <v>0</v>
      </c>
    </row>
    <row r="371" spans="2:42">
      <c r="B371" s="181" t="s">
        <v>1036</v>
      </c>
      <c r="C371" s="182" t="s">
        <v>1037</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784"/>
        <v>0</v>
      </c>
      <c r="G371" s="183"/>
      <c r="H371" s="183">
        <f t="shared" si="785"/>
        <v>0</v>
      </c>
      <c r="I371" s="183"/>
      <c r="J371" s="183">
        <f t="shared" si="786"/>
        <v>0</v>
      </c>
      <c r="K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3">
        <f t="shared" si="787"/>
        <v>0</v>
      </c>
      <c r="AD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3">
        <f t="shared" si="788"/>
        <v>0</v>
      </c>
      <c r="AH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3">
        <f t="shared" si="789"/>
        <v>0</v>
      </c>
      <c r="AL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3">
        <f t="shared" si="790"/>
        <v>0</v>
      </c>
      <c r="AP371" s="183">
        <f t="shared" si="791"/>
        <v>0</v>
      </c>
    </row>
    <row r="372" spans="2:42">
      <c r="B372" s="181" t="s">
        <v>1038</v>
      </c>
      <c r="C372" s="182" t="s">
        <v>1039</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784"/>
        <v>0</v>
      </c>
      <c r="G372" s="183"/>
      <c r="H372" s="183">
        <f t="shared" si="785"/>
        <v>0</v>
      </c>
      <c r="I372" s="183"/>
      <c r="J372" s="183">
        <f t="shared" si="786"/>
        <v>0</v>
      </c>
      <c r="K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3">
        <f t="shared" si="787"/>
        <v>0</v>
      </c>
      <c r="AD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3">
        <f t="shared" si="788"/>
        <v>0</v>
      </c>
      <c r="AH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3">
        <f t="shared" si="789"/>
        <v>0</v>
      </c>
      <c r="AL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3">
        <f t="shared" si="790"/>
        <v>0</v>
      </c>
      <c r="AP372" s="183">
        <f t="shared" si="791"/>
        <v>0</v>
      </c>
    </row>
    <row r="373" spans="2:42">
      <c r="B373" s="181" t="s">
        <v>1040</v>
      </c>
      <c r="C373" s="182" t="s">
        <v>1041</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784"/>
        <v>0</v>
      </c>
      <c r="G373" s="183"/>
      <c r="H373" s="183">
        <f t="shared" si="785"/>
        <v>0</v>
      </c>
      <c r="I373" s="183"/>
      <c r="J373" s="183">
        <f t="shared" si="786"/>
        <v>0</v>
      </c>
      <c r="K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3">
        <f t="shared" si="787"/>
        <v>0</v>
      </c>
      <c r="AD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3">
        <f t="shared" si="788"/>
        <v>0</v>
      </c>
      <c r="AH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3">
        <f t="shared" si="789"/>
        <v>0</v>
      </c>
      <c r="AL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3">
        <f t="shared" si="790"/>
        <v>0</v>
      </c>
      <c r="AP373" s="183">
        <f t="shared" si="791"/>
        <v>0</v>
      </c>
    </row>
    <row r="374" spans="2:42">
      <c r="B374" s="181" t="s">
        <v>1042</v>
      </c>
      <c r="C374" s="182" t="s">
        <v>1043</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784"/>
        <v>0</v>
      </c>
      <c r="G374" s="183"/>
      <c r="H374" s="183">
        <f t="shared" si="785"/>
        <v>0</v>
      </c>
      <c r="I374" s="183"/>
      <c r="J374" s="183">
        <f t="shared" si="786"/>
        <v>0</v>
      </c>
      <c r="K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3">
        <f t="shared" si="787"/>
        <v>0</v>
      </c>
      <c r="AD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3">
        <f t="shared" si="788"/>
        <v>0</v>
      </c>
      <c r="AH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3">
        <f t="shared" si="789"/>
        <v>0</v>
      </c>
      <c r="AL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3">
        <f t="shared" si="790"/>
        <v>0</v>
      </c>
      <c r="AP374" s="183">
        <f t="shared" si="791"/>
        <v>0</v>
      </c>
    </row>
    <row r="375" spans="2:42">
      <c r="B375" s="181" t="s">
        <v>1044</v>
      </c>
      <c r="C375" s="182" t="s">
        <v>1045</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784"/>
        <v>0</v>
      </c>
      <c r="G375" s="183"/>
      <c r="H375" s="183">
        <f t="shared" si="785"/>
        <v>0</v>
      </c>
      <c r="I375" s="183"/>
      <c r="J375" s="183">
        <f t="shared" si="786"/>
        <v>0</v>
      </c>
      <c r="K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3">
        <f t="shared" si="787"/>
        <v>0</v>
      </c>
      <c r="AD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3">
        <f t="shared" si="788"/>
        <v>0</v>
      </c>
      <c r="AH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3">
        <f t="shared" si="789"/>
        <v>0</v>
      </c>
      <c r="AL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3">
        <f t="shared" si="790"/>
        <v>0</v>
      </c>
      <c r="AP375" s="183">
        <f t="shared" si="791"/>
        <v>0</v>
      </c>
    </row>
    <row r="376" spans="2:42">
      <c r="B376" s="181" t="s">
        <v>1046</v>
      </c>
      <c r="C376" s="182" t="s">
        <v>1047</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784"/>
        <v>0</v>
      </c>
      <c r="G376" s="183"/>
      <c r="H376" s="183">
        <f t="shared" si="785"/>
        <v>0</v>
      </c>
      <c r="I376" s="183"/>
      <c r="J376" s="183">
        <f t="shared" si="786"/>
        <v>0</v>
      </c>
      <c r="K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3">
        <f t="shared" si="787"/>
        <v>0</v>
      </c>
      <c r="AD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3">
        <f t="shared" si="788"/>
        <v>0</v>
      </c>
      <c r="AH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3">
        <f t="shared" si="789"/>
        <v>0</v>
      </c>
      <c r="AL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3">
        <f t="shared" si="790"/>
        <v>0</v>
      </c>
      <c r="AP376" s="183">
        <f t="shared" si="791"/>
        <v>0</v>
      </c>
    </row>
    <row r="377" spans="2:42">
      <c r="B377" s="181" t="s">
        <v>1048</v>
      </c>
      <c r="C377" s="182" t="s">
        <v>1049</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784"/>
        <v>0</v>
      </c>
      <c r="G377" s="183"/>
      <c r="H377" s="183">
        <f t="shared" si="785"/>
        <v>0</v>
      </c>
      <c r="I377" s="183"/>
      <c r="J377" s="183">
        <f t="shared" si="786"/>
        <v>0</v>
      </c>
      <c r="K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3">
        <f t="shared" si="787"/>
        <v>0</v>
      </c>
      <c r="AD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3">
        <f t="shared" si="788"/>
        <v>0</v>
      </c>
      <c r="AH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3">
        <f t="shared" si="789"/>
        <v>0</v>
      </c>
      <c r="AL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3">
        <f t="shared" si="790"/>
        <v>0</v>
      </c>
      <c r="AP377" s="183">
        <f t="shared" si="791"/>
        <v>0</v>
      </c>
    </row>
    <row r="378" spans="2:42">
      <c r="B378" s="181" t="s">
        <v>1050</v>
      </c>
      <c r="C378" s="182" t="s">
        <v>1051</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784"/>
        <v>0</v>
      </c>
      <c r="G378" s="183"/>
      <c r="H378" s="183">
        <f t="shared" si="785"/>
        <v>0</v>
      </c>
      <c r="I378" s="183"/>
      <c r="J378" s="183">
        <f t="shared" si="786"/>
        <v>0</v>
      </c>
      <c r="K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3">
        <f t="shared" si="787"/>
        <v>0</v>
      </c>
      <c r="AD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3">
        <f t="shared" si="788"/>
        <v>0</v>
      </c>
      <c r="AH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3">
        <f t="shared" si="789"/>
        <v>0</v>
      </c>
      <c r="AL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3">
        <f t="shared" si="790"/>
        <v>0</v>
      </c>
      <c r="AP378" s="183">
        <f t="shared" si="791"/>
        <v>0</v>
      </c>
    </row>
    <row r="379" spans="2:42">
      <c r="B379" s="181" t="s">
        <v>1052</v>
      </c>
      <c r="C379" s="182" t="s">
        <v>1053</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594"/>
        <v>0</v>
      </c>
      <c r="G379" s="183"/>
      <c r="H379" s="183">
        <f t="shared" si="595"/>
        <v>0</v>
      </c>
      <c r="I379" s="183"/>
      <c r="J379" s="183">
        <f t="shared" si="596"/>
        <v>0</v>
      </c>
      <c r="K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3">
        <f t="shared" si="599"/>
        <v>0</v>
      </c>
      <c r="AD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3">
        <f t="shared" si="600"/>
        <v>0</v>
      </c>
      <c r="AH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3">
        <f t="shared" si="601"/>
        <v>0</v>
      </c>
      <c r="AL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3">
        <f t="shared" si="602"/>
        <v>0</v>
      </c>
      <c r="AP379" s="183">
        <f t="shared" si="603"/>
        <v>0</v>
      </c>
    </row>
    <row r="380" spans="2:42">
      <c r="B380" s="181" t="s">
        <v>1054</v>
      </c>
      <c r="C380" s="182" t="s">
        <v>1055</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594"/>
        <v>0</v>
      </c>
      <c r="G380" s="183"/>
      <c r="H380" s="183">
        <f t="shared" si="595"/>
        <v>0</v>
      </c>
      <c r="I380" s="183"/>
      <c r="J380" s="183">
        <f t="shared" si="596"/>
        <v>0</v>
      </c>
      <c r="K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3">
        <f t="shared" si="599"/>
        <v>0</v>
      </c>
      <c r="AD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3">
        <f t="shared" si="600"/>
        <v>0</v>
      </c>
      <c r="AH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3">
        <f t="shared" si="601"/>
        <v>0</v>
      </c>
      <c r="AL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3">
        <f t="shared" si="602"/>
        <v>0</v>
      </c>
      <c r="AP380" s="183">
        <f t="shared" si="603"/>
        <v>0</v>
      </c>
    </row>
    <row r="381" spans="2:42">
      <c r="B381" s="181" t="s">
        <v>1056</v>
      </c>
      <c r="C381" s="182" t="s">
        <v>1055</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594"/>
        <v>0</v>
      </c>
      <c r="G381" s="183"/>
      <c r="H381" s="183">
        <f t="shared" si="595"/>
        <v>0</v>
      </c>
      <c r="I381" s="183"/>
      <c r="J381" s="183">
        <f t="shared" si="596"/>
        <v>0</v>
      </c>
      <c r="K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3">
        <f t="shared" si="599"/>
        <v>0</v>
      </c>
      <c r="AD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3">
        <f t="shared" si="600"/>
        <v>0</v>
      </c>
      <c r="AH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3">
        <f t="shared" si="601"/>
        <v>0</v>
      </c>
      <c r="AL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3">
        <f t="shared" si="602"/>
        <v>0</v>
      </c>
      <c r="AP381" s="183">
        <f t="shared" si="603"/>
        <v>0</v>
      </c>
    </row>
    <row r="382" spans="2:42">
      <c r="B382" s="181" t="s">
        <v>1057</v>
      </c>
      <c r="C382" s="182" t="s">
        <v>1058</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594"/>
        <v>0</v>
      </c>
      <c r="G382" s="183"/>
      <c r="H382" s="183">
        <f t="shared" si="595"/>
        <v>0</v>
      </c>
      <c r="I382" s="183"/>
      <c r="J382" s="183">
        <f t="shared" si="596"/>
        <v>0</v>
      </c>
      <c r="K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3">
        <f t="shared" si="599"/>
        <v>0</v>
      </c>
      <c r="AD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3">
        <f t="shared" si="600"/>
        <v>0</v>
      </c>
      <c r="AH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3">
        <f t="shared" si="601"/>
        <v>0</v>
      </c>
      <c r="AL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3">
        <f t="shared" si="602"/>
        <v>0</v>
      </c>
      <c r="AP382" s="183">
        <f t="shared" si="603"/>
        <v>0</v>
      </c>
    </row>
    <row r="383" spans="2:42">
      <c r="B383" s="190" t="s">
        <v>349</v>
      </c>
      <c r="C383" s="191" t="s">
        <v>216</v>
      </c>
      <c r="D383" s="192">
        <f>SUM(D384:D388)</f>
        <v>0</v>
      </c>
      <c r="E383" s="192">
        <f>SUM(E384:E388)</f>
        <v>20000</v>
      </c>
      <c r="F383" s="192">
        <f t="shared" ref="F383:F498" si="792">D383+E383</f>
        <v>20000</v>
      </c>
      <c r="G383" s="192">
        <f>SUM(G384:G388)</f>
        <v>0</v>
      </c>
      <c r="H383" s="192">
        <f t="shared" si="595"/>
        <v>20000</v>
      </c>
      <c r="I383" s="192">
        <f>SUM(I384:I388)</f>
        <v>0</v>
      </c>
      <c r="J383" s="192">
        <f t="shared" si="596"/>
        <v>20000</v>
      </c>
      <c r="K383" s="192">
        <f t="shared" ref="K383:AB383" si="793">SUM(K384:K388)</f>
        <v>0</v>
      </c>
      <c r="L383" s="192">
        <f t="shared" si="793"/>
        <v>0</v>
      </c>
      <c r="M383" s="192">
        <f t="shared" si="793"/>
        <v>0</v>
      </c>
      <c r="N383" s="192">
        <f t="shared" si="793"/>
        <v>0</v>
      </c>
      <c r="O383" s="192">
        <f t="shared" si="793"/>
        <v>0</v>
      </c>
      <c r="P383" s="192">
        <f t="shared" ref="P383:Q383" si="794">SUM(P384:P388)</f>
        <v>0</v>
      </c>
      <c r="Q383" s="192">
        <f t="shared" si="794"/>
        <v>0</v>
      </c>
      <c r="R383" s="192">
        <f t="shared" si="793"/>
        <v>0</v>
      </c>
      <c r="S383" s="192">
        <f t="shared" si="793"/>
        <v>0</v>
      </c>
      <c r="T383" s="192">
        <f t="shared" ref="T383" si="795">SUM(T384:T388)</f>
        <v>0</v>
      </c>
      <c r="U383" s="192">
        <f t="shared" si="793"/>
        <v>20000</v>
      </c>
      <c r="V383" s="192">
        <f t="shared" si="793"/>
        <v>0</v>
      </c>
      <c r="W383" s="192">
        <f t="shared" ref="W383" si="796">SUM(W384:W388)</f>
        <v>0</v>
      </c>
      <c r="X383" s="192">
        <f t="shared" si="793"/>
        <v>0</v>
      </c>
      <c r="Y383" s="192">
        <f t="shared" si="793"/>
        <v>0</v>
      </c>
      <c r="Z383" s="192">
        <f t="shared" si="793"/>
        <v>0</v>
      </c>
      <c r="AA383" s="192">
        <f t="shared" si="793"/>
        <v>0</v>
      </c>
      <c r="AB383" s="192">
        <f t="shared" si="793"/>
        <v>0</v>
      </c>
      <c r="AC383" s="192">
        <f t="shared" si="599"/>
        <v>0</v>
      </c>
      <c r="AD383" s="192">
        <f>SUM(AD384:AD388)</f>
        <v>0</v>
      </c>
      <c r="AE383" s="192">
        <f>SUM(AE384:AE388)</f>
        <v>0</v>
      </c>
      <c r="AF383" s="192">
        <f>SUM(AF384:AF388)</f>
        <v>0</v>
      </c>
      <c r="AG383" s="192">
        <f t="shared" si="600"/>
        <v>0</v>
      </c>
      <c r="AH383" s="192">
        <f>SUM(AH384:AH388)</f>
        <v>20000</v>
      </c>
      <c r="AI383" s="192">
        <f>SUM(AI384:AI388)</f>
        <v>0</v>
      </c>
      <c r="AJ383" s="192">
        <f>SUM(AJ384:AJ388)</f>
        <v>0</v>
      </c>
      <c r="AK383" s="192">
        <f t="shared" si="601"/>
        <v>20000</v>
      </c>
      <c r="AL383" s="192">
        <f>SUM(AL384:AL388)</f>
        <v>0</v>
      </c>
      <c r="AM383" s="192">
        <f>SUM(AM384:AM388)</f>
        <v>0</v>
      </c>
      <c r="AN383" s="192">
        <f>SUM(AN384:AN388)</f>
        <v>0</v>
      </c>
      <c r="AO383" s="192">
        <f t="shared" si="602"/>
        <v>0</v>
      </c>
      <c r="AP383" s="192">
        <f t="shared" si="603"/>
        <v>20000</v>
      </c>
    </row>
    <row r="384" spans="2:42">
      <c r="B384" s="181" t="s">
        <v>350</v>
      </c>
      <c r="C384" s="182" t="s">
        <v>217</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792"/>
        <v>0</v>
      </c>
      <c r="G384" s="183"/>
      <c r="H384" s="183">
        <f t="shared" si="595"/>
        <v>0</v>
      </c>
      <c r="I384" s="183"/>
      <c r="J384" s="183">
        <f t="shared" si="596"/>
        <v>0</v>
      </c>
      <c r="K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3">
        <f t="shared" si="599"/>
        <v>0</v>
      </c>
      <c r="AD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3">
        <f t="shared" si="600"/>
        <v>0</v>
      </c>
      <c r="AH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3">
        <f t="shared" si="601"/>
        <v>0</v>
      </c>
      <c r="AL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3">
        <f t="shared" si="602"/>
        <v>0</v>
      </c>
      <c r="AP384" s="183">
        <f t="shared" si="603"/>
        <v>0</v>
      </c>
    </row>
    <row r="385" spans="1:42">
      <c r="B385" s="181" t="s">
        <v>1059</v>
      </c>
      <c r="C385" s="182" t="s">
        <v>1060</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85" s="183">
        <f t="shared" si="792"/>
        <v>20000</v>
      </c>
      <c r="G385" s="183"/>
      <c r="H385" s="183">
        <f t="shared" si="595"/>
        <v>20000</v>
      </c>
      <c r="I385" s="183"/>
      <c r="J385" s="183">
        <f t="shared" si="596"/>
        <v>20000</v>
      </c>
      <c r="K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3">
        <f t="shared" si="599"/>
        <v>0</v>
      </c>
      <c r="AD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3">
        <f t="shared" si="600"/>
        <v>0</v>
      </c>
      <c r="AH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I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3">
        <f t="shared" si="601"/>
        <v>20000</v>
      </c>
      <c r="AL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3">
        <f t="shared" si="602"/>
        <v>0</v>
      </c>
      <c r="AP385" s="183">
        <f t="shared" si="603"/>
        <v>20000</v>
      </c>
    </row>
    <row r="386" spans="1:42">
      <c r="B386" s="181" t="s">
        <v>1061</v>
      </c>
      <c r="C386" s="182" t="s">
        <v>1062</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797">D386+E386</f>
        <v>0</v>
      </c>
      <c r="G386" s="183"/>
      <c r="H386" s="183">
        <f t="shared" ref="H386" si="798">F386-G386</f>
        <v>0</v>
      </c>
      <c r="I386" s="183"/>
      <c r="J386" s="183">
        <f t="shared" ref="J386" si="799">F386-I386</f>
        <v>0</v>
      </c>
      <c r="K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3">
        <f t="shared" ref="AC386" si="800">Z386+AA386+AB386</f>
        <v>0</v>
      </c>
      <c r="AD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3">
        <f t="shared" ref="AG386" si="801">AD386+AE386+AF386</f>
        <v>0</v>
      </c>
      <c r="AH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3">
        <f t="shared" ref="AK386" si="802">AH386+AI386+AJ386</f>
        <v>0</v>
      </c>
      <c r="AL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3">
        <f t="shared" ref="AO386" si="803">AL386+AM386+AN386</f>
        <v>0</v>
      </c>
      <c r="AP386" s="183">
        <f t="shared" ref="AP386" si="804">AC386+AG386+AK386+AO386</f>
        <v>0</v>
      </c>
    </row>
    <row r="387" spans="1:42">
      <c r="A387" s="110"/>
      <c r="B387" s="181" t="s">
        <v>1063</v>
      </c>
      <c r="C387" s="182" t="s">
        <v>1393</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05">D387+E387</f>
        <v>0</v>
      </c>
      <c r="G387" s="183"/>
      <c r="H387" s="183">
        <f t="shared" ref="H387" si="806">F387-G387</f>
        <v>0</v>
      </c>
      <c r="I387" s="183"/>
      <c r="J387" s="183">
        <f t="shared" ref="J387" si="807">F387-I387</f>
        <v>0</v>
      </c>
      <c r="K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3">
        <f t="shared" ref="AC387" si="808">Z387+AA387+AB387</f>
        <v>0</v>
      </c>
      <c r="AD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3">
        <f t="shared" ref="AG387" si="809">AD387+AE387+AF387</f>
        <v>0</v>
      </c>
      <c r="AH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3">
        <f t="shared" ref="AK387" si="810">AH387+AI387+AJ387</f>
        <v>0</v>
      </c>
      <c r="AL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3">
        <f t="shared" ref="AO387" si="811">AL387+AM387+AN387</f>
        <v>0</v>
      </c>
      <c r="AP387" s="183">
        <f t="shared" ref="AP387" si="812">AC387+AG387+AK387+AO387</f>
        <v>0</v>
      </c>
    </row>
    <row r="388" spans="1:42">
      <c r="A388" s="110"/>
      <c r="B388" s="181" t="s">
        <v>1065</v>
      </c>
      <c r="C388" s="182" t="s">
        <v>1064</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792"/>
        <v>0</v>
      </c>
      <c r="G388" s="183"/>
      <c r="H388" s="183">
        <f t="shared" si="595"/>
        <v>0</v>
      </c>
      <c r="I388" s="183"/>
      <c r="J388" s="183">
        <f t="shared" si="596"/>
        <v>0</v>
      </c>
      <c r="K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3">
        <f t="shared" si="599"/>
        <v>0</v>
      </c>
      <c r="AD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3">
        <f t="shared" si="600"/>
        <v>0</v>
      </c>
      <c r="AH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3">
        <f t="shared" si="601"/>
        <v>0</v>
      </c>
      <c r="AL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3">
        <f t="shared" si="602"/>
        <v>0</v>
      </c>
      <c r="AP388" s="183">
        <f t="shared" si="603"/>
        <v>0</v>
      </c>
    </row>
    <row r="389" spans="1:42">
      <c r="B389" s="190" t="s">
        <v>351</v>
      </c>
      <c r="C389" s="191" t="s">
        <v>218</v>
      </c>
      <c r="D389" s="192">
        <f>SUM(D390:D396)</f>
        <v>0</v>
      </c>
      <c r="E389" s="192">
        <f>SUM(E390:E396)</f>
        <v>0</v>
      </c>
      <c r="F389" s="192">
        <f t="shared" si="792"/>
        <v>0</v>
      </c>
      <c r="G389" s="192">
        <f>SUM(G390:G396)</f>
        <v>0</v>
      </c>
      <c r="H389" s="192">
        <f t="shared" si="595"/>
        <v>0</v>
      </c>
      <c r="I389" s="192">
        <f>SUM(I390:I396)</f>
        <v>0</v>
      </c>
      <c r="J389" s="192">
        <f t="shared" si="596"/>
        <v>0</v>
      </c>
      <c r="K389" s="192">
        <f t="shared" ref="K389:AB389" si="813">SUM(K390:K396)</f>
        <v>0</v>
      </c>
      <c r="L389" s="192">
        <f t="shared" si="813"/>
        <v>0</v>
      </c>
      <c r="M389" s="192">
        <f t="shared" si="813"/>
        <v>0</v>
      </c>
      <c r="N389" s="192">
        <f t="shared" si="813"/>
        <v>0</v>
      </c>
      <c r="O389" s="192">
        <f t="shared" si="813"/>
        <v>0</v>
      </c>
      <c r="P389" s="192">
        <f t="shared" si="813"/>
        <v>0</v>
      </c>
      <c r="Q389" s="192">
        <f t="shared" si="813"/>
        <v>0</v>
      </c>
      <c r="R389" s="192">
        <f t="shared" si="813"/>
        <v>0</v>
      </c>
      <c r="S389" s="192">
        <f t="shared" si="813"/>
        <v>0</v>
      </c>
      <c r="T389" s="192">
        <f t="shared" ref="T389" si="814">SUM(T390:T396)</f>
        <v>0</v>
      </c>
      <c r="U389" s="192">
        <f t="shared" si="813"/>
        <v>0</v>
      </c>
      <c r="V389" s="192">
        <f t="shared" si="813"/>
        <v>0</v>
      </c>
      <c r="W389" s="192">
        <f t="shared" si="813"/>
        <v>0</v>
      </c>
      <c r="X389" s="192">
        <f t="shared" si="813"/>
        <v>0</v>
      </c>
      <c r="Y389" s="192">
        <f t="shared" si="813"/>
        <v>0</v>
      </c>
      <c r="Z389" s="192">
        <f t="shared" si="813"/>
        <v>0</v>
      </c>
      <c r="AA389" s="192">
        <f t="shared" si="813"/>
        <v>0</v>
      </c>
      <c r="AB389" s="192">
        <f t="shared" si="813"/>
        <v>0</v>
      </c>
      <c r="AC389" s="192">
        <f t="shared" si="599"/>
        <v>0</v>
      </c>
      <c r="AD389" s="192">
        <f>SUM(AD390:AD396)</f>
        <v>0</v>
      </c>
      <c r="AE389" s="192">
        <f>SUM(AE390:AE396)</f>
        <v>0</v>
      </c>
      <c r="AF389" s="192">
        <f>SUM(AF390:AF396)</f>
        <v>0</v>
      </c>
      <c r="AG389" s="192">
        <f t="shared" si="600"/>
        <v>0</v>
      </c>
      <c r="AH389" s="192">
        <f>SUM(AH390:AH396)</f>
        <v>0</v>
      </c>
      <c r="AI389" s="192">
        <f>SUM(AI390:AI396)</f>
        <v>0</v>
      </c>
      <c r="AJ389" s="192">
        <f>SUM(AJ390:AJ396)</f>
        <v>0</v>
      </c>
      <c r="AK389" s="192">
        <f t="shared" si="601"/>
        <v>0</v>
      </c>
      <c r="AL389" s="192">
        <f>SUM(AL390:AL396)</f>
        <v>0</v>
      </c>
      <c r="AM389" s="192">
        <f>SUM(AM390:AM396)</f>
        <v>0</v>
      </c>
      <c r="AN389" s="192">
        <f>SUM(AN390:AN396)</f>
        <v>0</v>
      </c>
      <c r="AO389" s="192">
        <f t="shared" si="602"/>
        <v>0</v>
      </c>
      <c r="AP389" s="192">
        <f t="shared" si="603"/>
        <v>0</v>
      </c>
    </row>
    <row r="390" spans="1:42">
      <c r="B390" s="181" t="s">
        <v>352</v>
      </c>
      <c r="C390" s="182" t="s">
        <v>219</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792"/>
        <v>0</v>
      </c>
      <c r="G390" s="183"/>
      <c r="H390" s="183">
        <f t="shared" si="595"/>
        <v>0</v>
      </c>
      <c r="I390" s="183"/>
      <c r="J390" s="183">
        <f t="shared" si="596"/>
        <v>0</v>
      </c>
      <c r="K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3">
        <f t="shared" si="599"/>
        <v>0</v>
      </c>
      <c r="AD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3">
        <f t="shared" si="600"/>
        <v>0</v>
      </c>
      <c r="AH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3">
        <f t="shared" si="601"/>
        <v>0</v>
      </c>
      <c r="AL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3">
        <f t="shared" si="602"/>
        <v>0</v>
      </c>
      <c r="AP390" s="183">
        <f t="shared" si="603"/>
        <v>0</v>
      </c>
    </row>
    <row r="391" spans="1:42">
      <c r="B391" s="181" t="s">
        <v>1066</v>
      </c>
      <c r="C391" s="182" t="s">
        <v>1067</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15">D391+E391</f>
        <v>0</v>
      </c>
      <c r="G391" s="183"/>
      <c r="H391" s="183">
        <f t="shared" ref="H391:H394" si="816">F391-G391</f>
        <v>0</v>
      </c>
      <c r="I391" s="183"/>
      <c r="J391" s="183">
        <f t="shared" ref="J391:J394" si="817">F391-I391</f>
        <v>0</v>
      </c>
      <c r="K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3">
        <f t="shared" ref="AC391:AC394" si="818">Z391+AA391+AB391</f>
        <v>0</v>
      </c>
      <c r="AD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3">
        <f t="shared" ref="AG391:AG394" si="819">AD391+AE391+AF391</f>
        <v>0</v>
      </c>
      <c r="AH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3">
        <f t="shared" ref="AK391:AK394" si="820">AH391+AI391+AJ391</f>
        <v>0</v>
      </c>
      <c r="AL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3">
        <f t="shared" ref="AO391:AO394" si="821">AL391+AM391+AN391</f>
        <v>0</v>
      </c>
      <c r="AP391" s="183">
        <f t="shared" ref="AP391:AP394" si="822">AC391+AG391+AK391+AO391</f>
        <v>0</v>
      </c>
    </row>
    <row r="392" spans="1:42">
      <c r="B392" s="181" t="s">
        <v>353</v>
      </c>
      <c r="C392" s="182" t="s">
        <v>220</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15"/>
        <v>0</v>
      </c>
      <c r="G392" s="183"/>
      <c r="H392" s="183">
        <f t="shared" si="816"/>
        <v>0</v>
      </c>
      <c r="I392" s="183"/>
      <c r="J392" s="183">
        <f t="shared" si="817"/>
        <v>0</v>
      </c>
      <c r="K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3">
        <f t="shared" si="818"/>
        <v>0</v>
      </c>
      <c r="AD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3">
        <f t="shared" si="819"/>
        <v>0</v>
      </c>
      <c r="AH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3">
        <f t="shared" si="820"/>
        <v>0</v>
      </c>
      <c r="AL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3">
        <f t="shared" si="821"/>
        <v>0</v>
      </c>
      <c r="AP392" s="183">
        <f t="shared" si="822"/>
        <v>0</v>
      </c>
    </row>
    <row r="393" spans="1:42">
      <c r="B393" s="181" t="s">
        <v>1068</v>
      </c>
      <c r="C393" s="182" t="s">
        <v>1069</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15"/>
        <v>0</v>
      </c>
      <c r="G393" s="183"/>
      <c r="H393" s="183">
        <f t="shared" si="816"/>
        <v>0</v>
      </c>
      <c r="I393" s="183"/>
      <c r="J393" s="183">
        <f t="shared" si="817"/>
        <v>0</v>
      </c>
      <c r="K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3">
        <f t="shared" si="818"/>
        <v>0</v>
      </c>
      <c r="AD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3">
        <f t="shared" si="819"/>
        <v>0</v>
      </c>
      <c r="AH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3">
        <f t="shared" si="820"/>
        <v>0</v>
      </c>
      <c r="AL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3">
        <f t="shared" si="821"/>
        <v>0</v>
      </c>
      <c r="AP393" s="183">
        <f t="shared" si="822"/>
        <v>0</v>
      </c>
    </row>
    <row r="394" spans="1:42">
      <c r="B394" s="181" t="s">
        <v>1070</v>
      </c>
      <c r="C394" s="182" t="s">
        <v>1071</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15"/>
        <v>0</v>
      </c>
      <c r="G394" s="183"/>
      <c r="H394" s="183">
        <f t="shared" si="816"/>
        <v>0</v>
      </c>
      <c r="I394" s="183"/>
      <c r="J394" s="183">
        <f t="shared" si="817"/>
        <v>0</v>
      </c>
      <c r="K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3">
        <f t="shared" si="818"/>
        <v>0</v>
      </c>
      <c r="AD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3">
        <f t="shared" si="819"/>
        <v>0</v>
      </c>
      <c r="AH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3">
        <f t="shared" si="820"/>
        <v>0</v>
      </c>
      <c r="AL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3">
        <f t="shared" si="821"/>
        <v>0</v>
      </c>
      <c r="AP394" s="183">
        <f t="shared" si="822"/>
        <v>0</v>
      </c>
    </row>
    <row r="395" spans="1:42">
      <c r="B395" s="181" t="s">
        <v>354</v>
      </c>
      <c r="C395" s="182" t="s">
        <v>221</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792"/>
        <v>0</v>
      </c>
      <c r="G395" s="183"/>
      <c r="H395" s="183">
        <f t="shared" si="595"/>
        <v>0</v>
      </c>
      <c r="I395" s="183"/>
      <c r="J395" s="183">
        <f t="shared" si="596"/>
        <v>0</v>
      </c>
      <c r="K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3">
        <f t="shared" si="599"/>
        <v>0</v>
      </c>
      <c r="AD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3">
        <f t="shared" si="600"/>
        <v>0</v>
      </c>
      <c r="AH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3">
        <f t="shared" si="601"/>
        <v>0</v>
      </c>
      <c r="AL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3">
        <f t="shared" si="602"/>
        <v>0</v>
      </c>
      <c r="AP395" s="183">
        <f t="shared" si="603"/>
        <v>0</v>
      </c>
    </row>
    <row r="396" spans="1:42">
      <c r="B396" s="181" t="s">
        <v>1072</v>
      </c>
      <c r="C396" s="182" t="s">
        <v>1073</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23">D396+E396</f>
        <v>0</v>
      </c>
      <c r="G396" s="183"/>
      <c r="H396" s="183">
        <f t="shared" ref="H396" si="824">F396-G396</f>
        <v>0</v>
      </c>
      <c r="I396" s="183"/>
      <c r="J396" s="183">
        <f t="shared" ref="J396" si="825">F396-I396</f>
        <v>0</v>
      </c>
      <c r="K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3">
        <f t="shared" ref="AC396" si="826">Z396+AA396+AB396</f>
        <v>0</v>
      </c>
      <c r="AD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3">
        <f t="shared" ref="AG396" si="827">AD396+AE396+AF396</f>
        <v>0</v>
      </c>
      <c r="AH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3">
        <f t="shared" ref="AK396" si="828">AH396+AI396+AJ396</f>
        <v>0</v>
      </c>
      <c r="AL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3">
        <f t="shared" ref="AO396" si="829">AL396+AM396+AN396</f>
        <v>0</v>
      </c>
      <c r="AP396" s="183">
        <f t="shared" ref="AP396" si="830">AC396+AG396+AK396+AO396</f>
        <v>0</v>
      </c>
    </row>
    <row r="397" spans="1:42">
      <c r="B397" s="178" t="s">
        <v>360</v>
      </c>
      <c r="C397" s="179" t="s">
        <v>227</v>
      </c>
      <c r="D397" s="180">
        <f>D398+D459+D467+D485+D489</f>
        <v>0</v>
      </c>
      <c r="E397" s="180">
        <f>E398+E459+E467+E485+E489</f>
        <v>0</v>
      </c>
      <c r="F397" s="180">
        <f t="shared" si="792"/>
        <v>0</v>
      </c>
      <c r="G397" s="180">
        <f>G398+G459+G467+G485+G489</f>
        <v>0</v>
      </c>
      <c r="H397" s="180">
        <f t="shared" si="595"/>
        <v>0</v>
      </c>
      <c r="I397" s="180">
        <f>I398+I459+I467+I485+I489</f>
        <v>0</v>
      </c>
      <c r="J397" s="180">
        <f t="shared" si="596"/>
        <v>0</v>
      </c>
      <c r="K397" s="180">
        <f t="shared" ref="K397:AB397" si="831">K398+K459+K467+K485+K489</f>
        <v>0</v>
      </c>
      <c r="L397" s="180">
        <f t="shared" si="831"/>
        <v>0</v>
      </c>
      <c r="M397" s="180">
        <f t="shared" si="831"/>
        <v>0</v>
      </c>
      <c r="N397" s="180">
        <f t="shared" si="831"/>
        <v>0</v>
      </c>
      <c r="O397" s="180">
        <f t="shared" si="831"/>
        <v>0</v>
      </c>
      <c r="P397" s="180">
        <f t="shared" si="831"/>
        <v>0</v>
      </c>
      <c r="Q397" s="180">
        <f t="shared" si="831"/>
        <v>0</v>
      </c>
      <c r="R397" s="180">
        <f t="shared" si="831"/>
        <v>0</v>
      </c>
      <c r="S397" s="180">
        <f t="shared" si="831"/>
        <v>0</v>
      </c>
      <c r="T397" s="180">
        <f t="shared" ref="T397" si="832">T398+T459+T467+T485+T489</f>
        <v>0</v>
      </c>
      <c r="U397" s="180">
        <f t="shared" si="831"/>
        <v>0</v>
      </c>
      <c r="V397" s="180">
        <f t="shared" si="831"/>
        <v>0</v>
      </c>
      <c r="W397" s="180">
        <f t="shared" si="831"/>
        <v>0</v>
      </c>
      <c r="X397" s="180">
        <f t="shared" si="831"/>
        <v>0</v>
      </c>
      <c r="Y397" s="180">
        <f t="shared" si="831"/>
        <v>0</v>
      </c>
      <c r="Z397" s="180">
        <f t="shared" si="831"/>
        <v>0</v>
      </c>
      <c r="AA397" s="180">
        <f t="shared" si="831"/>
        <v>0</v>
      </c>
      <c r="AB397" s="180">
        <f t="shared" si="831"/>
        <v>0</v>
      </c>
      <c r="AC397" s="180">
        <f t="shared" si="599"/>
        <v>0</v>
      </c>
      <c r="AD397" s="180">
        <f>AD398+AD459+AD467+AD485+AD489</f>
        <v>0</v>
      </c>
      <c r="AE397" s="180">
        <f>AE398+AE459+AE467+AE485+AE489</f>
        <v>0</v>
      </c>
      <c r="AF397" s="180">
        <f>AF398+AF459+AF467+AF485+AF489</f>
        <v>0</v>
      </c>
      <c r="AG397" s="180">
        <f t="shared" si="600"/>
        <v>0</v>
      </c>
      <c r="AH397" s="180">
        <f>AH398+AH459+AH467+AH485+AH489</f>
        <v>0</v>
      </c>
      <c r="AI397" s="180">
        <f>AI398+AI459+AI467+AI485+AI489</f>
        <v>0</v>
      </c>
      <c r="AJ397" s="180">
        <f>AJ398+AJ459+AJ467+AJ485+AJ489</f>
        <v>0</v>
      </c>
      <c r="AK397" s="180">
        <f t="shared" si="601"/>
        <v>0</v>
      </c>
      <c r="AL397" s="180">
        <f>AL398+AL459+AL467+AL485+AL489</f>
        <v>0</v>
      </c>
      <c r="AM397" s="180">
        <f>AM398+AM459+AM467+AM485+AM489</f>
        <v>0</v>
      </c>
      <c r="AN397" s="180">
        <f>AN398+AN459+AN467+AN485+AN489</f>
        <v>0</v>
      </c>
      <c r="AO397" s="180">
        <f t="shared" si="602"/>
        <v>0</v>
      </c>
      <c r="AP397" s="180">
        <f t="shared" si="603"/>
        <v>0</v>
      </c>
    </row>
    <row r="398" spans="1:42">
      <c r="B398" s="190" t="s">
        <v>361</v>
      </c>
      <c r="C398" s="191" t="s">
        <v>228</v>
      </c>
      <c r="D398" s="192">
        <f>SUM(D399:D458)</f>
        <v>0</v>
      </c>
      <c r="E398" s="192">
        <f>SUM(E399:E458)</f>
        <v>0</v>
      </c>
      <c r="F398" s="192">
        <f t="shared" si="792"/>
        <v>0</v>
      </c>
      <c r="G398" s="192">
        <f t="shared" ref="G398:I398" si="833">SUM(G399:G458)</f>
        <v>0</v>
      </c>
      <c r="H398" s="192">
        <f t="shared" si="595"/>
        <v>0</v>
      </c>
      <c r="I398" s="192">
        <f t="shared" si="833"/>
        <v>0</v>
      </c>
      <c r="J398" s="192">
        <f t="shared" si="596"/>
        <v>0</v>
      </c>
      <c r="K398" s="192">
        <f t="shared" ref="K398:AN398" si="834">SUM(K399:K458)</f>
        <v>0</v>
      </c>
      <c r="L398" s="192">
        <f t="shared" si="834"/>
        <v>0</v>
      </c>
      <c r="M398" s="192">
        <f t="shared" si="834"/>
        <v>0</v>
      </c>
      <c r="N398" s="192">
        <f t="shared" si="834"/>
        <v>0</v>
      </c>
      <c r="O398" s="192">
        <f t="shared" si="834"/>
        <v>0</v>
      </c>
      <c r="P398" s="192">
        <f t="shared" ref="P398:Q398" si="835">SUM(P399:P458)</f>
        <v>0</v>
      </c>
      <c r="Q398" s="192">
        <f t="shared" si="835"/>
        <v>0</v>
      </c>
      <c r="R398" s="192">
        <f t="shared" si="834"/>
        <v>0</v>
      </c>
      <c r="S398" s="192">
        <f t="shared" si="834"/>
        <v>0</v>
      </c>
      <c r="T398" s="192">
        <f t="shared" ref="T398" si="836">SUM(T399:T458)</f>
        <v>0</v>
      </c>
      <c r="U398" s="192">
        <f t="shared" si="834"/>
        <v>0</v>
      </c>
      <c r="V398" s="192">
        <f t="shared" si="834"/>
        <v>0</v>
      </c>
      <c r="W398" s="192">
        <f t="shared" ref="W398" si="837">SUM(W399:W458)</f>
        <v>0</v>
      </c>
      <c r="X398" s="192">
        <f t="shared" si="834"/>
        <v>0</v>
      </c>
      <c r="Y398" s="192">
        <f t="shared" si="834"/>
        <v>0</v>
      </c>
      <c r="Z398" s="192">
        <f t="shared" si="834"/>
        <v>0</v>
      </c>
      <c r="AA398" s="192">
        <f t="shared" si="834"/>
        <v>0</v>
      </c>
      <c r="AB398" s="192">
        <f t="shared" si="834"/>
        <v>0</v>
      </c>
      <c r="AC398" s="192">
        <f t="shared" si="599"/>
        <v>0</v>
      </c>
      <c r="AD398" s="192">
        <f t="shared" si="834"/>
        <v>0</v>
      </c>
      <c r="AE398" s="192">
        <f t="shared" si="834"/>
        <v>0</v>
      </c>
      <c r="AF398" s="192">
        <f t="shared" si="834"/>
        <v>0</v>
      </c>
      <c r="AG398" s="192">
        <f t="shared" si="600"/>
        <v>0</v>
      </c>
      <c r="AH398" s="192">
        <f t="shared" si="834"/>
        <v>0</v>
      </c>
      <c r="AI398" s="192">
        <f t="shared" si="834"/>
        <v>0</v>
      </c>
      <c r="AJ398" s="192">
        <f t="shared" si="834"/>
        <v>0</v>
      </c>
      <c r="AK398" s="192">
        <f t="shared" si="601"/>
        <v>0</v>
      </c>
      <c r="AL398" s="192">
        <f t="shared" si="834"/>
        <v>0</v>
      </c>
      <c r="AM398" s="192">
        <f t="shared" si="834"/>
        <v>0</v>
      </c>
      <c r="AN398" s="192">
        <f t="shared" si="834"/>
        <v>0</v>
      </c>
      <c r="AO398" s="192">
        <f t="shared" si="602"/>
        <v>0</v>
      </c>
      <c r="AP398" s="192">
        <f t="shared" si="603"/>
        <v>0</v>
      </c>
    </row>
    <row r="399" spans="1:42">
      <c r="B399" s="181" t="s">
        <v>362</v>
      </c>
      <c r="C399" s="182" t="s">
        <v>229</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792"/>
        <v>0</v>
      </c>
      <c r="G399" s="183"/>
      <c r="H399" s="183">
        <f t="shared" si="595"/>
        <v>0</v>
      </c>
      <c r="I399" s="183"/>
      <c r="J399" s="183">
        <f t="shared" si="596"/>
        <v>0</v>
      </c>
      <c r="K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3">
        <f t="shared" si="599"/>
        <v>0</v>
      </c>
      <c r="AD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3">
        <f t="shared" si="600"/>
        <v>0</v>
      </c>
      <c r="AH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3">
        <f t="shared" si="601"/>
        <v>0</v>
      </c>
      <c r="AL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3">
        <f t="shared" si="602"/>
        <v>0</v>
      </c>
      <c r="AP399" s="183">
        <f t="shared" si="603"/>
        <v>0</v>
      </c>
    </row>
    <row r="400" spans="1:42">
      <c r="B400" s="181" t="s">
        <v>1075</v>
      </c>
      <c r="C400" s="182" t="s">
        <v>1076</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792"/>
        <v>0</v>
      </c>
      <c r="G400" s="183"/>
      <c r="H400" s="183">
        <f t="shared" si="595"/>
        <v>0</v>
      </c>
      <c r="I400" s="183"/>
      <c r="J400" s="183">
        <f t="shared" si="596"/>
        <v>0</v>
      </c>
      <c r="K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3">
        <f t="shared" si="599"/>
        <v>0</v>
      </c>
      <c r="AD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3">
        <f t="shared" si="600"/>
        <v>0</v>
      </c>
      <c r="AH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3">
        <f t="shared" si="601"/>
        <v>0</v>
      </c>
      <c r="AL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3">
        <f t="shared" si="602"/>
        <v>0</v>
      </c>
      <c r="AP400" s="183">
        <f t="shared" si="603"/>
        <v>0</v>
      </c>
    </row>
    <row r="401" spans="2:42">
      <c r="B401" s="181" t="s">
        <v>1077</v>
      </c>
      <c r="C401" s="182" t="s">
        <v>1078</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792"/>
        <v>0</v>
      </c>
      <c r="G401" s="183"/>
      <c r="H401" s="183">
        <f t="shared" si="595"/>
        <v>0</v>
      </c>
      <c r="I401" s="183"/>
      <c r="J401" s="183">
        <f t="shared" si="596"/>
        <v>0</v>
      </c>
      <c r="K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3">
        <f t="shared" si="599"/>
        <v>0</v>
      </c>
      <c r="AD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3">
        <f t="shared" si="600"/>
        <v>0</v>
      </c>
      <c r="AH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3">
        <f t="shared" si="601"/>
        <v>0</v>
      </c>
      <c r="AL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3">
        <f t="shared" si="602"/>
        <v>0</v>
      </c>
      <c r="AP401" s="183">
        <f t="shared" si="603"/>
        <v>0</v>
      </c>
    </row>
    <row r="402" spans="2:42">
      <c r="B402" s="181" t="s">
        <v>363</v>
      </c>
      <c r="C402" s="182" t="s">
        <v>230</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38">D402+E402</f>
        <v>0</v>
      </c>
      <c r="G402" s="183"/>
      <c r="H402" s="183">
        <f t="shared" ref="H402:H453" si="839">F402-G402</f>
        <v>0</v>
      </c>
      <c r="I402" s="183"/>
      <c r="J402" s="183">
        <f t="shared" ref="J402:J453" si="840">F402-I402</f>
        <v>0</v>
      </c>
      <c r="K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3">
        <f t="shared" ref="AC402:AC453" si="841">Z402+AA402+AB402</f>
        <v>0</v>
      </c>
      <c r="AD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3">
        <f t="shared" ref="AG402:AG453" si="842">AD402+AE402+AF402</f>
        <v>0</v>
      </c>
      <c r="AH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3">
        <f t="shared" ref="AK402:AK453" si="843">AH402+AI402+AJ402</f>
        <v>0</v>
      </c>
      <c r="AL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3">
        <f t="shared" ref="AO402:AO453" si="844">AL402+AM402+AN402</f>
        <v>0</v>
      </c>
      <c r="AP402" s="183">
        <f t="shared" ref="AP402:AP453" si="845">AC402+AG402+AK402+AO402</f>
        <v>0</v>
      </c>
    </row>
    <row r="403" spans="2:42">
      <c r="B403" s="181" t="s">
        <v>373</v>
      </c>
      <c r="C403" s="182" t="s">
        <v>239</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46">D403+E403</f>
        <v>0</v>
      </c>
      <c r="G403" s="183"/>
      <c r="H403" s="183">
        <f t="shared" ref="H403:H419" si="847">F403-G403</f>
        <v>0</v>
      </c>
      <c r="I403" s="183"/>
      <c r="J403" s="183">
        <f t="shared" ref="J403:J419" si="848">F403-I403</f>
        <v>0</v>
      </c>
      <c r="K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3">
        <f t="shared" ref="AC403:AC419" si="849">Z403+AA403+AB403</f>
        <v>0</v>
      </c>
      <c r="AD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3">
        <f t="shared" ref="AG403:AG419" si="850">AD403+AE403+AF403</f>
        <v>0</v>
      </c>
      <c r="AH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3">
        <f t="shared" ref="AK403:AK419" si="851">AH403+AI403+AJ403</f>
        <v>0</v>
      </c>
      <c r="AL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3">
        <f t="shared" ref="AO403:AO419" si="852">AL403+AM403+AN403</f>
        <v>0</v>
      </c>
      <c r="AP403" s="183">
        <f t="shared" ref="AP403:AP419" si="853">AC403+AG403+AK403+AO403</f>
        <v>0</v>
      </c>
    </row>
    <row r="404" spans="2:42">
      <c r="B404" s="181" t="s">
        <v>1079</v>
      </c>
      <c r="C404" s="182" t="s">
        <v>1080</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46"/>
        <v>0</v>
      </c>
      <c r="G404" s="183"/>
      <c r="H404" s="183">
        <f t="shared" si="847"/>
        <v>0</v>
      </c>
      <c r="I404" s="183"/>
      <c r="J404" s="183">
        <f t="shared" si="848"/>
        <v>0</v>
      </c>
      <c r="K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3">
        <f t="shared" si="849"/>
        <v>0</v>
      </c>
      <c r="AD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3">
        <f t="shared" si="850"/>
        <v>0</v>
      </c>
      <c r="AH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3">
        <f t="shared" si="851"/>
        <v>0</v>
      </c>
      <c r="AL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3">
        <f t="shared" si="852"/>
        <v>0</v>
      </c>
      <c r="AP404" s="183">
        <f t="shared" si="853"/>
        <v>0</v>
      </c>
    </row>
    <row r="405" spans="2:42">
      <c r="B405" s="181" t="s">
        <v>1081</v>
      </c>
      <c r="C405" s="182" t="s">
        <v>1082</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46"/>
        <v>0</v>
      </c>
      <c r="G405" s="183"/>
      <c r="H405" s="183">
        <f t="shared" si="847"/>
        <v>0</v>
      </c>
      <c r="I405" s="183"/>
      <c r="J405" s="183">
        <f t="shared" si="848"/>
        <v>0</v>
      </c>
      <c r="K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3">
        <f t="shared" si="849"/>
        <v>0</v>
      </c>
      <c r="AD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3">
        <f t="shared" si="850"/>
        <v>0</v>
      </c>
      <c r="AH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3">
        <f t="shared" si="851"/>
        <v>0</v>
      </c>
      <c r="AL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3">
        <f t="shared" si="852"/>
        <v>0</v>
      </c>
      <c r="AP405" s="183">
        <f t="shared" si="853"/>
        <v>0</v>
      </c>
    </row>
    <row r="406" spans="2:42">
      <c r="B406" s="181" t="s">
        <v>1083</v>
      </c>
      <c r="C406" s="182" t="s">
        <v>1084</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46"/>
        <v>0</v>
      </c>
      <c r="G406" s="183"/>
      <c r="H406" s="183">
        <f t="shared" si="847"/>
        <v>0</v>
      </c>
      <c r="I406" s="183"/>
      <c r="J406" s="183">
        <f t="shared" si="848"/>
        <v>0</v>
      </c>
      <c r="K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3">
        <f t="shared" si="849"/>
        <v>0</v>
      </c>
      <c r="AD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3">
        <f t="shared" si="850"/>
        <v>0</v>
      </c>
      <c r="AH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3">
        <f t="shared" si="851"/>
        <v>0</v>
      </c>
      <c r="AL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3">
        <f t="shared" si="852"/>
        <v>0</v>
      </c>
      <c r="AP406" s="183">
        <f t="shared" si="853"/>
        <v>0</v>
      </c>
    </row>
    <row r="407" spans="2:42">
      <c r="B407" s="181" t="s">
        <v>1085</v>
      </c>
      <c r="C407" s="182" t="s">
        <v>1086</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46"/>
        <v>0</v>
      </c>
      <c r="G407" s="183"/>
      <c r="H407" s="183">
        <f t="shared" si="847"/>
        <v>0</v>
      </c>
      <c r="I407" s="183"/>
      <c r="J407" s="183">
        <f t="shared" si="848"/>
        <v>0</v>
      </c>
      <c r="K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3">
        <f t="shared" si="849"/>
        <v>0</v>
      </c>
      <c r="AD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3">
        <f t="shared" si="850"/>
        <v>0</v>
      </c>
      <c r="AH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3">
        <f t="shared" si="851"/>
        <v>0</v>
      </c>
      <c r="AL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3">
        <f t="shared" si="852"/>
        <v>0</v>
      </c>
      <c r="AP407" s="183">
        <f t="shared" si="853"/>
        <v>0</v>
      </c>
    </row>
    <row r="408" spans="2:42">
      <c r="B408" s="181" t="s">
        <v>1087</v>
      </c>
      <c r="C408" s="182" t="s">
        <v>1088</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46"/>
        <v>0</v>
      </c>
      <c r="G408" s="183"/>
      <c r="H408" s="183">
        <f t="shared" si="847"/>
        <v>0</v>
      </c>
      <c r="I408" s="183"/>
      <c r="J408" s="183">
        <f t="shared" si="848"/>
        <v>0</v>
      </c>
      <c r="K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3">
        <f t="shared" si="849"/>
        <v>0</v>
      </c>
      <c r="AD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3">
        <f t="shared" si="850"/>
        <v>0</v>
      </c>
      <c r="AH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3">
        <f t="shared" si="851"/>
        <v>0</v>
      </c>
      <c r="AL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3">
        <f t="shared" si="852"/>
        <v>0</v>
      </c>
      <c r="AP408" s="183">
        <f t="shared" si="853"/>
        <v>0</v>
      </c>
    </row>
    <row r="409" spans="2:42">
      <c r="B409" s="181" t="s">
        <v>1089</v>
      </c>
      <c r="C409" s="182" t="s">
        <v>1090</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46"/>
        <v>0</v>
      </c>
      <c r="G409" s="183"/>
      <c r="H409" s="183">
        <f t="shared" si="847"/>
        <v>0</v>
      </c>
      <c r="I409" s="183"/>
      <c r="J409" s="183">
        <f t="shared" si="848"/>
        <v>0</v>
      </c>
      <c r="K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3">
        <f t="shared" si="849"/>
        <v>0</v>
      </c>
      <c r="AD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3">
        <f t="shared" si="850"/>
        <v>0</v>
      </c>
      <c r="AH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3">
        <f t="shared" si="851"/>
        <v>0</v>
      </c>
      <c r="AL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3">
        <f t="shared" si="852"/>
        <v>0</v>
      </c>
      <c r="AP409" s="183">
        <f t="shared" si="853"/>
        <v>0</v>
      </c>
    </row>
    <row r="410" spans="2:42">
      <c r="B410" s="181" t="s">
        <v>1091</v>
      </c>
      <c r="C410" s="182" t="s">
        <v>1092</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46"/>
        <v>0</v>
      </c>
      <c r="G410" s="183"/>
      <c r="H410" s="183">
        <f t="shared" si="847"/>
        <v>0</v>
      </c>
      <c r="I410" s="183"/>
      <c r="J410" s="183">
        <f t="shared" si="848"/>
        <v>0</v>
      </c>
      <c r="K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3">
        <f t="shared" si="849"/>
        <v>0</v>
      </c>
      <c r="AD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3">
        <f t="shared" si="850"/>
        <v>0</v>
      </c>
      <c r="AH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3">
        <f t="shared" si="851"/>
        <v>0</v>
      </c>
      <c r="AL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3">
        <f t="shared" si="852"/>
        <v>0</v>
      </c>
      <c r="AP410" s="183">
        <f t="shared" si="853"/>
        <v>0</v>
      </c>
    </row>
    <row r="411" spans="2:42">
      <c r="B411" s="181" t="s">
        <v>1093</v>
      </c>
      <c r="C411" s="182" t="s">
        <v>1094</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46"/>
        <v>0</v>
      </c>
      <c r="G411" s="183"/>
      <c r="H411" s="183">
        <f t="shared" si="847"/>
        <v>0</v>
      </c>
      <c r="I411" s="183"/>
      <c r="J411" s="183">
        <f t="shared" si="848"/>
        <v>0</v>
      </c>
      <c r="K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3">
        <f t="shared" si="849"/>
        <v>0</v>
      </c>
      <c r="AD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3">
        <f t="shared" si="850"/>
        <v>0</v>
      </c>
      <c r="AH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3">
        <f t="shared" si="851"/>
        <v>0</v>
      </c>
      <c r="AL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3">
        <f t="shared" si="852"/>
        <v>0</v>
      </c>
      <c r="AP411" s="183">
        <f t="shared" si="853"/>
        <v>0</v>
      </c>
    </row>
    <row r="412" spans="2:42">
      <c r="B412" s="181" t="s">
        <v>1095</v>
      </c>
      <c r="C412" s="182" t="s">
        <v>1096</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46"/>
        <v>0</v>
      </c>
      <c r="G412" s="183"/>
      <c r="H412" s="183">
        <f t="shared" si="847"/>
        <v>0</v>
      </c>
      <c r="I412" s="183"/>
      <c r="J412" s="183">
        <f t="shared" si="848"/>
        <v>0</v>
      </c>
      <c r="K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3">
        <f t="shared" si="849"/>
        <v>0</v>
      </c>
      <c r="AD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3">
        <f t="shared" si="850"/>
        <v>0</v>
      </c>
      <c r="AH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3">
        <f t="shared" si="851"/>
        <v>0</v>
      </c>
      <c r="AL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3">
        <f t="shared" si="852"/>
        <v>0</v>
      </c>
      <c r="AP412" s="183">
        <f t="shared" si="853"/>
        <v>0</v>
      </c>
    </row>
    <row r="413" spans="2:42">
      <c r="B413" s="181" t="s">
        <v>1097</v>
      </c>
      <c r="C413" s="182" t="s">
        <v>1098</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46"/>
        <v>0</v>
      </c>
      <c r="G413" s="183"/>
      <c r="H413" s="183">
        <f t="shared" si="847"/>
        <v>0</v>
      </c>
      <c r="I413" s="183"/>
      <c r="J413" s="183">
        <f t="shared" si="848"/>
        <v>0</v>
      </c>
      <c r="K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3">
        <f t="shared" si="849"/>
        <v>0</v>
      </c>
      <c r="AD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3">
        <f t="shared" si="850"/>
        <v>0</v>
      </c>
      <c r="AH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3">
        <f t="shared" si="851"/>
        <v>0</v>
      </c>
      <c r="AL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3">
        <f t="shared" si="852"/>
        <v>0</v>
      </c>
      <c r="AP413" s="183">
        <f t="shared" si="853"/>
        <v>0</v>
      </c>
    </row>
    <row r="414" spans="2:42">
      <c r="B414" s="181" t="s">
        <v>1099</v>
      </c>
      <c r="C414" s="182" t="s">
        <v>1100</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46"/>
        <v>0</v>
      </c>
      <c r="G414" s="183"/>
      <c r="H414" s="183">
        <f t="shared" si="847"/>
        <v>0</v>
      </c>
      <c r="I414" s="183"/>
      <c r="J414" s="183">
        <f t="shared" si="848"/>
        <v>0</v>
      </c>
      <c r="K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3">
        <f t="shared" si="849"/>
        <v>0</v>
      </c>
      <c r="AD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3">
        <f t="shared" si="850"/>
        <v>0</v>
      </c>
      <c r="AH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3">
        <f t="shared" si="851"/>
        <v>0</v>
      </c>
      <c r="AL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3">
        <f t="shared" si="852"/>
        <v>0</v>
      </c>
      <c r="AP414" s="183">
        <f t="shared" si="853"/>
        <v>0</v>
      </c>
    </row>
    <row r="415" spans="2:42">
      <c r="B415" s="181" t="s">
        <v>1101</v>
      </c>
      <c r="C415" s="182" t="s">
        <v>1102</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46"/>
        <v>0</v>
      </c>
      <c r="G415" s="183"/>
      <c r="H415" s="183">
        <f t="shared" si="847"/>
        <v>0</v>
      </c>
      <c r="I415" s="183"/>
      <c r="J415" s="183">
        <f t="shared" si="848"/>
        <v>0</v>
      </c>
      <c r="K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3">
        <f t="shared" si="849"/>
        <v>0</v>
      </c>
      <c r="AD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3">
        <f t="shared" si="850"/>
        <v>0</v>
      </c>
      <c r="AH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3">
        <f t="shared" si="851"/>
        <v>0</v>
      </c>
      <c r="AL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3">
        <f t="shared" si="852"/>
        <v>0</v>
      </c>
      <c r="AP415" s="183">
        <f t="shared" si="853"/>
        <v>0</v>
      </c>
    </row>
    <row r="416" spans="2:42">
      <c r="B416" s="181" t="s">
        <v>1103</v>
      </c>
      <c r="C416" s="182" t="s">
        <v>1104</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46"/>
        <v>0</v>
      </c>
      <c r="G416" s="183"/>
      <c r="H416" s="183">
        <f t="shared" si="847"/>
        <v>0</v>
      </c>
      <c r="I416" s="183"/>
      <c r="J416" s="183">
        <f t="shared" si="848"/>
        <v>0</v>
      </c>
      <c r="K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3">
        <f t="shared" si="849"/>
        <v>0</v>
      </c>
      <c r="AD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3">
        <f t="shared" si="850"/>
        <v>0</v>
      </c>
      <c r="AH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3">
        <f t="shared" si="851"/>
        <v>0</v>
      </c>
      <c r="AL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3">
        <f t="shared" si="852"/>
        <v>0</v>
      </c>
      <c r="AP416" s="183">
        <f t="shared" si="853"/>
        <v>0</v>
      </c>
    </row>
    <row r="417" spans="2:42">
      <c r="B417" s="181" t="s">
        <v>1105</v>
      </c>
      <c r="C417" s="182" t="s">
        <v>1106</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46"/>
        <v>0</v>
      </c>
      <c r="G417" s="183"/>
      <c r="H417" s="183">
        <f t="shared" si="847"/>
        <v>0</v>
      </c>
      <c r="I417" s="183"/>
      <c r="J417" s="183">
        <f t="shared" si="848"/>
        <v>0</v>
      </c>
      <c r="K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3">
        <f t="shared" si="849"/>
        <v>0</v>
      </c>
      <c r="AD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3">
        <f t="shared" si="850"/>
        <v>0</v>
      </c>
      <c r="AH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3">
        <f t="shared" si="851"/>
        <v>0</v>
      </c>
      <c r="AL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3">
        <f t="shared" si="852"/>
        <v>0</v>
      </c>
      <c r="AP417" s="183">
        <f t="shared" si="853"/>
        <v>0</v>
      </c>
    </row>
    <row r="418" spans="2:42">
      <c r="B418" s="181" t="s">
        <v>1107</v>
      </c>
      <c r="C418" s="182" t="s">
        <v>1108</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46"/>
        <v>0</v>
      </c>
      <c r="G418" s="183"/>
      <c r="H418" s="183">
        <f t="shared" si="847"/>
        <v>0</v>
      </c>
      <c r="I418" s="183"/>
      <c r="J418" s="183">
        <f t="shared" si="848"/>
        <v>0</v>
      </c>
      <c r="K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3">
        <f t="shared" si="849"/>
        <v>0</v>
      </c>
      <c r="AD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3">
        <f t="shared" si="850"/>
        <v>0</v>
      </c>
      <c r="AH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3">
        <f t="shared" si="851"/>
        <v>0</v>
      </c>
      <c r="AL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3">
        <f t="shared" si="852"/>
        <v>0</v>
      </c>
      <c r="AP418" s="183">
        <f t="shared" si="853"/>
        <v>0</v>
      </c>
    </row>
    <row r="419" spans="2:42">
      <c r="B419" s="181" t="s">
        <v>1109</v>
      </c>
      <c r="C419" s="182" t="s">
        <v>1110</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46"/>
        <v>0</v>
      </c>
      <c r="G419" s="183"/>
      <c r="H419" s="183">
        <f t="shared" si="847"/>
        <v>0</v>
      </c>
      <c r="I419" s="183"/>
      <c r="J419" s="183">
        <f t="shared" si="848"/>
        <v>0</v>
      </c>
      <c r="K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3">
        <f t="shared" si="849"/>
        <v>0</v>
      </c>
      <c r="AD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3">
        <f t="shared" si="850"/>
        <v>0</v>
      </c>
      <c r="AH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3">
        <f t="shared" si="851"/>
        <v>0</v>
      </c>
      <c r="AL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3">
        <f t="shared" si="852"/>
        <v>0</v>
      </c>
      <c r="AP419" s="183">
        <f t="shared" si="853"/>
        <v>0</v>
      </c>
    </row>
    <row r="420" spans="2:42">
      <c r="B420" s="181" t="s">
        <v>1111</v>
      </c>
      <c r="C420" s="182" t="s">
        <v>1112</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54">D420+E420</f>
        <v>0</v>
      </c>
      <c r="G420" s="183"/>
      <c r="H420" s="183">
        <f t="shared" ref="H420:H428" si="855">F420-G420</f>
        <v>0</v>
      </c>
      <c r="I420" s="183"/>
      <c r="J420" s="183">
        <f t="shared" ref="J420:J428" si="856">F420-I420</f>
        <v>0</v>
      </c>
      <c r="K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3">
        <f t="shared" ref="AC420:AC428" si="857">Z420+AA420+AB420</f>
        <v>0</v>
      </c>
      <c r="AD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3">
        <f t="shared" ref="AG420:AG428" si="858">AD420+AE420+AF420</f>
        <v>0</v>
      </c>
      <c r="AH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3">
        <f t="shared" ref="AK420:AK428" si="859">AH420+AI420+AJ420</f>
        <v>0</v>
      </c>
      <c r="AL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3">
        <f t="shared" ref="AO420:AO428" si="860">AL420+AM420+AN420</f>
        <v>0</v>
      </c>
      <c r="AP420" s="183">
        <f t="shared" ref="AP420:AP428" si="861">AC420+AG420+AK420+AO420</f>
        <v>0</v>
      </c>
    </row>
    <row r="421" spans="2:42">
      <c r="B421" s="181" t="s">
        <v>1113</v>
      </c>
      <c r="C421" s="182" t="s">
        <v>1114</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54"/>
        <v>0</v>
      </c>
      <c r="G421" s="183"/>
      <c r="H421" s="183">
        <f t="shared" si="855"/>
        <v>0</v>
      </c>
      <c r="I421" s="183"/>
      <c r="J421" s="183">
        <f t="shared" si="856"/>
        <v>0</v>
      </c>
      <c r="K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3">
        <f t="shared" si="857"/>
        <v>0</v>
      </c>
      <c r="AD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3">
        <f t="shared" si="858"/>
        <v>0</v>
      </c>
      <c r="AH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3">
        <f t="shared" si="859"/>
        <v>0</v>
      </c>
      <c r="AL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3">
        <f t="shared" si="860"/>
        <v>0</v>
      </c>
      <c r="AP421" s="183">
        <f t="shared" si="861"/>
        <v>0</v>
      </c>
    </row>
    <row r="422" spans="2:42">
      <c r="B422" s="181" t="s">
        <v>1115</v>
      </c>
      <c r="C422" s="182" t="s">
        <v>1116</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54"/>
        <v>0</v>
      </c>
      <c r="G422" s="183"/>
      <c r="H422" s="183">
        <f t="shared" si="855"/>
        <v>0</v>
      </c>
      <c r="I422" s="183"/>
      <c r="J422" s="183">
        <f t="shared" si="856"/>
        <v>0</v>
      </c>
      <c r="K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3">
        <f t="shared" si="857"/>
        <v>0</v>
      </c>
      <c r="AD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3">
        <f t="shared" si="858"/>
        <v>0</v>
      </c>
      <c r="AH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3">
        <f t="shared" si="859"/>
        <v>0</v>
      </c>
      <c r="AL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3">
        <f t="shared" si="860"/>
        <v>0</v>
      </c>
      <c r="AP422" s="183">
        <f t="shared" si="861"/>
        <v>0</v>
      </c>
    </row>
    <row r="423" spans="2:42">
      <c r="B423" s="181" t="s">
        <v>1117</v>
      </c>
      <c r="C423" s="182" t="s">
        <v>1118</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54"/>
        <v>0</v>
      </c>
      <c r="G423" s="183"/>
      <c r="H423" s="183">
        <f t="shared" si="855"/>
        <v>0</v>
      </c>
      <c r="I423" s="183"/>
      <c r="J423" s="183">
        <f t="shared" si="856"/>
        <v>0</v>
      </c>
      <c r="K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3">
        <f t="shared" si="857"/>
        <v>0</v>
      </c>
      <c r="AD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3">
        <f t="shared" si="858"/>
        <v>0</v>
      </c>
      <c r="AH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3">
        <f t="shared" si="859"/>
        <v>0</v>
      </c>
      <c r="AL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3">
        <f t="shared" si="860"/>
        <v>0</v>
      </c>
      <c r="AP423" s="183">
        <f t="shared" si="861"/>
        <v>0</v>
      </c>
    </row>
    <row r="424" spans="2:42">
      <c r="B424" s="181" t="s">
        <v>1119</v>
      </c>
      <c r="C424" s="182" t="s">
        <v>1120</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54"/>
        <v>0</v>
      </c>
      <c r="G424" s="183"/>
      <c r="H424" s="183">
        <f t="shared" si="855"/>
        <v>0</v>
      </c>
      <c r="I424" s="183"/>
      <c r="J424" s="183">
        <f t="shared" si="856"/>
        <v>0</v>
      </c>
      <c r="K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3">
        <f t="shared" si="857"/>
        <v>0</v>
      </c>
      <c r="AD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3">
        <f t="shared" si="858"/>
        <v>0</v>
      </c>
      <c r="AH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3">
        <f t="shared" si="859"/>
        <v>0</v>
      </c>
      <c r="AL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3">
        <f t="shared" si="860"/>
        <v>0</v>
      </c>
      <c r="AP424" s="183">
        <f t="shared" si="861"/>
        <v>0</v>
      </c>
    </row>
    <row r="425" spans="2:42">
      <c r="B425" s="181" t="s">
        <v>1121</v>
      </c>
      <c r="C425" s="182" t="s">
        <v>1122</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54"/>
        <v>0</v>
      </c>
      <c r="G425" s="183"/>
      <c r="H425" s="183">
        <f t="shared" si="855"/>
        <v>0</v>
      </c>
      <c r="I425" s="183"/>
      <c r="J425" s="183">
        <f t="shared" si="856"/>
        <v>0</v>
      </c>
      <c r="K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3">
        <f t="shared" si="857"/>
        <v>0</v>
      </c>
      <c r="AD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3">
        <f t="shared" si="858"/>
        <v>0</v>
      </c>
      <c r="AH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3">
        <f t="shared" si="859"/>
        <v>0</v>
      </c>
      <c r="AL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3">
        <f t="shared" si="860"/>
        <v>0</v>
      </c>
      <c r="AP425" s="183">
        <f t="shared" si="861"/>
        <v>0</v>
      </c>
    </row>
    <row r="426" spans="2:42">
      <c r="B426" s="181" t="s">
        <v>374</v>
      </c>
      <c r="C426" s="182" t="s">
        <v>1123</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54"/>
        <v>0</v>
      </c>
      <c r="G426" s="183"/>
      <c r="H426" s="183">
        <f t="shared" si="855"/>
        <v>0</v>
      </c>
      <c r="I426" s="183"/>
      <c r="J426" s="183">
        <f t="shared" si="856"/>
        <v>0</v>
      </c>
      <c r="K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3">
        <f t="shared" si="857"/>
        <v>0</v>
      </c>
      <c r="AD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3">
        <f t="shared" si="858"/>
        <v>0</v>
      </c>
      <c r="AH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3">
        <f t="shared" si="859"/>
        <v>0</v>
      </c>
      <c r="AL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3">
        <f t="shared" si="860"/>
        <v>0</v>
      </c>
      <c r="AP426" s="183">
        <f t="shared" si="861"/>
        <v>0</v>
      </c>
    </row>
    <row r="427" spans="2:42">
      <c r="B427" s="181" t="s">
        <v>1124</v>
      </c>
      <c r="C427" s="182" t="s">
        <v>1125</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54"/>
        <v>0</v>
      </c>
      <c r="G427" s="183"/>
      <c r="H427" s="183">
        <f t="shared" si="855"/>
        <v>0</v>
      </c>
      <c r="I427" s="183"/>
      <c r="J427" s="183">
        <f t="shared" si="856"/>
        <v>0</v>
      </c>
      <c r="K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3">
        <f t="shared" si="857"/>
        <v>0</v>
      </c>
      <c r="AD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3">
        <f t="shared" si="858"/>
        <v>0</v>
      </c>
      <c r="AH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3">
        <f t="shared" si="859"/>
        <v>0</v>
      </c>
      <c r="AL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3">
        <f t="shared" si="860"/>
        <v>0</v>
      </c>
      <c r="AP427" s="183">
        <f t="shared" si="861"/>
        <v>0</v>
      </c>
    </row>
    <row r="428" spans="2:42">
      <c r="B428" s="181" t="s">
        <v>1126</v>
      </c>
      <c r="C428" s="182" t="s">
        <v>1116</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54"/>
        <v>0</v>
      </c>
      <c r="G428" s="183"/>
      <c r="H428" s="183">
        <f t="shared" si="855"/>
        <v>0</v>
      </c>
      <c r="I428" s="183"/>
      <c r="J428" s="183">
        <f t="shared" si="856"/>
        <v>0</v>
      </c>
      <c r="K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3">
        <f t="shared" si="857"/>
        <v>0</v>
      </c>
      <c r="AD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3">
        <f t="shared" si="858"/>
        <v>0</v>
      </c>
      <c r="AH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3">
        <f t="shared" si="859"/>
        <v>0</v>
      </c>
      <c r="AL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3">
        <f t="shared" si="860"/>
        <v>0</v>
      </c>
      <c r="AP428" s="183">
        <f t="shared" si="861"/>
        <v>0</v>
      </c>
    </row>
    <row r="429" spans="2:42">
      <c r="B429" s="181" t="s">
        <v>1127</v>
      </c>
      <c r="C429" s="182" t="s">
        <v>1128</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862">D429+E429</f>
        <v>0</v>
      </c>
      <c r="G429" s="183"/>
      <c r="H429" s="183">
        <f t="shared" ref="H429:H444" si="863">F429-G429</f>
        <v>0</v>
      </c>
      <c r="I429" s="183"/>
      <c r="J429" s="183">
        <f t="shared" ref="J429:J444" si="864">F429-I429</f>
        <v>0</v>
      </c>
      <c r="K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3">
        <f t="shared" ref="AC429:AC444" si="865">Z429+AA429+AB429</f>
        <v>0</v>
      </c>
      <c r="AD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3">
        <f t="shared" ref="AG429:AG444" si="866">AD429+AE429+AF429</f>
        <v>0</v>
      </c>
      <c r="AH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3">
        <f t="shared" ref="AK429:AK444" si="867">AH429+AI429+AJ429</f>
        <v>0</v>
      </c>
      <c r="AL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3">
        <f t="shared" ref="AO429:AO444" si="868">AL429+AM429+AN429</f>
        <v>0</v>
      </c>
      <c r="AP429" s="183">
        <f t="shared" ref="AP429:AP444" si="869">AC429+AG429+AK429+AO429</f>
        <v>0</v>
      </c>
    </row>
    <row r="430" spans="2:42">
      <c r="B430" s="181" t="s">
        <v>1129</v>
      </c>
      <c r="C430" s="182" t="s">
        <v>1130</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862"/>
        <v>0</v>
      </c>
      <c r="G430" s="183"/>
      <c r="H430" s="183">
        <f t="shared" si="863"/>
        <v>0</v>
      </c>
      <c r="I430" s="183"/>
      <c r="J430" s="183">
        <f t="shared" si="864"/>
        <v>0</v>
      </c>
      <c r="K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3">
        <f t="shared" si="865"/>
        <v>0</v>
      </c>
      <c r="AD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3">
        <f t="shared" si="866"/>
        <v>0</v>
      </c>
      <c r="AH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3">
        <f t="shared" si="867"/>
        <v>0</v>
      </c>
      <c r="AL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3">
        <f t="shared" si="868"/>
        <v>0</v>
      </c>
      <c r="AP430" s="183">
        <f t="shared" si="869"/>
        <v>0</v>
      </c>
    </row>
    <row r="431" spans="2:42">
      <c r="B431" s="181" t="s">
        <v>1131</v>
      </c>
      <c r="C431" s="182" t="s">
        <v>1132</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862"/>
        <v>0</v>
      </c>
      <c r="G431" s="183"/>
      <c r="H431" s="183">
        <f t="shared" si="863"/>
        <v>0</v>
      </c>
      <c r="I431" s="183"/>
      <c r="J431" s="183">
        <f t="shared" si="864"/>
        <v>0</v>
      </c>
      <c r="K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3">
        <f t="shared" si="865"/>
        <v>0</v>
      </c>
      <c r="AD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3">
        <f t="shared" si="866"/>
        <v>0</v>
      </c>
      <c r="AH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3">
        <f t="shared" si="867"/>
        <v>0</v>
      </c>
      <c r="AL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3">
        <f t="shared" si="868"/>
        <v>0</v>
      </c>
      <c r="AP431" s="183">
        <f t="shared" si="869"/>
        <v>0</v>
      </c>
    </row>
    <row r="432" spans="2:42">
      <c r="B432" s="181" t="s">
        <v>1133</v>
      </c>
      <c r="C432" s="182" t="s">
        <v>1134</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862"/>
        <v>0</v>
      </c>
      <c r="G432" s="183"/>
      <c r="H432" s="183">
        <f t="shared" si="863"/>
        <v>0</v>
      </c>
      <c r="I432" s="183"/>
      <c r="J432" s="183">
        <f t="shared" si="864"/>
        <v>0</v>
      </c>
      <c r="K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3">
        <f t="shared" si="865"/>
        <v>0</v>
      </c>
      <c r="AD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3">
        <f t="shared" si="866"/>
        <v>0</v>
      </c>
      <c r="AH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3">
        <f t="shared" si="867"/>
        <v>0</v>
      </c>
      <c r="AL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3">
        <f t="shared" si="868"/>
        <v>0</v>
      </c>
      <c r="AP432" s="183">
        <f t="shared" si="869"/>
        <v>0</v>
      </c>
    </row>
    <row r="433" spans="2:42">
      <c r="B433" s="181" t="s">
        <v>1135</v>
      </c>
      <c r="C433" s="182" t="s">
        <v>1136</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862"/>
        <v>0</v>
      </c>
      <c r="G433" s="183"/>
      <c r="H433" s="183">
        <f t="shared" si="863"/>
        <v>0</v>
      </c>
      <c r="I433" s="183"/>
      <c r="J433" s="183">
        <f t="shared" si="864"/>
        <v>0</v>
      </c>
      <c r="K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3">
        <f t="shared" si="865"/>
        <v>0</v>
      </c>
      <c r="AD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3">
        <f t="shared" si="866"/>
        <v>0</v>
      </c>
      <c r="AH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3">
        <f t="shared" si="867"/>
        <v>0</v>
      </c>
      <c r="AL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3">
        <f t="shared" si="868"/>
        <v>0</v>
      </c>
      <c r="AP433" s="183">
        <f t="shared" si="869"/>
        <v>0</v>
      </c>
    </row>
    <row r="434" spans="2:42">
      <c r="B434" s="181" t="s">
        <v>1137</v>
      </c>
      <c r="C434" s="182" t="s">
        <v>1138</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862"/>
        <v>0</v>
      </c>
      <c r="G434" s="183"/>
      <c r="H434" s="183">
        <f t="shared" si="863"/>
        <v>0</v>
      </c>
      <c r="I434" s="183"/>
      <c r="J434" s="183">
        <f t="shared" si="864"/>
        <v>0</v>
      </c>
      <c r="K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3">
        <f t="shared" si="865"/>
        <v>0</v>
      </c>
      <c r="AD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3">
        <f t="shared" si="866"/>
        <v>0</v>
      </c>
      <c r="AH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3">
        <f t="shared" si="867"/>
        <v>0</v>
      </c>
      <c r="AL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3">
        <f t="shared" si="868"/>
        <v>0</v>
      </c>
      <c r="AP434" s="183">
        <f t="shared" si="869"/>
        <v>0</v>
      </c>
    </row>
    <row r="435" spans="2:42">
      <c r="B435" s="181" t="s">
        <v>1139</v>
      </c>
      <c r="C435" s="182" t="s">
        <v>1140</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862"/>
        <v>0</v>
      </c>
      <c r="G435" s="183"/>
      <c r="H435" s="183">
        <f t="shared" si="863"/>
        <v>0</v>
      </c>
      <c r="I435" s="183"/>
      <c r="J435" s="183">
        <f t="shared" si="864"/>
        <v>0</v>
      </c>
      <c r="K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3">
        <f t="shared" si="865"/>
        <v>0</v>
      </c>
      <c r="AD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3">
        <f t="shared" si="866"/>
        <v>0</v>
      </c>
      <c r="AH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3">
        <f t="shared" si="867"/>
        <v>0</v>
      </c>
      <c r="AL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3">
        <f t="shared" si="868"/>
        <v>0</v>
      </c>
      <c r="AP435" s="183">
        <f t="shared" si="869"/>
        <v>0</v>
      </c>
    </row>
    <row r="436" spans="2:42">
      <c r="B436" s="181" t="s">
        <v>1141</v>
      </c>
      <c r="C436" s="182" t="s">
        <v>1142</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862"/>
        <v>0</v>
      </c>
      <c r="G436" s="183"/>
      <c r="H436" s="183">
        <f t="shared" si="863"/>
        <v>0</v>
      </c>
      <c r="I436" s="183"/>
      <c r="J436" s="183">
        <f t="shared" si="864"/>
        <v>0</v>
      </c>
      <c r="K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3">
        <f t="shared" si="865"/>
        <v>0</v>
      </c>
      <c r="AD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3">
        <f t="shared" si="866"/>
        <v>0</v>
      </c>
      <c r="AH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3">
        <f t="shared" si="867"/>
        <v>0</v>
      </c>
      <c r="AL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3">
        <f t="shared" si="868"/>
        <v>0</v>
      </c>
      <c r="AP436" s="183">
        <f t="shared" si="869"/>
        <v>0</v>
      </c>
    </row>
    <row r="437" spans="2:42">
      <c r="B437" s="181" t="s">
        <v>1143</v>
      </c>
      <c r="C437" s="182" t="s">
        <v>1144</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862"/>
        <v>0</v>
      </c>
      <c r="G437" s="183"/>
      <c r="H437" s="183">
        <f t="shared" si="863"/>
        <v>0</v>
      </c>
      <c r="I437" s="183"/>
      <c r="J437" s="183">
        <f t="shared" si="864"/>
        <v>0</v>
      </c>
      <c r="K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3">
        <f t="shared" si="865"/>
        <v>0</v>
      </c>
      <c r="AD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3">
        <f t="shared" si="866"/>
        <v>0</v>
      </c>
      <c r="AH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3">
        <f t="shared" si="867"/>
        <v>0</v>
      </c>
      <c r="AL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3">
        <f t="shared" si="868"/>
        <v>0</v>
      </c>
      <c r="AP437" s="183">
        <f t="shared" si="869"/>
        <v>0</v>
      </c>
    </row>
    <row r="438" spans="2:42">
      <c r="B438" s="181" t="s">
        <v>1145</v>
      </c>
      <c r="C438" s="182" t="s">
        <v>1146</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862"/>
        <v>0</v>
      </c>
      <c r="G438" s="183"/>
      <c r="H438" s="183">
        <f t="shared" si="863"/>
        <v>0</v>
      </c>
      <c r="I438" s="183"/>
      <c r="J438" s="183">
        <f t="shared" si="864"/>
        <v>0</v>
      </c>
      <c r="K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3">
        <f t="shared" si="865"/>
        <v>0</v>
      </c>
      <c r="AD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3">
        <f t="shared" si="866"/>
        <v>0</v>
      </c>
      <c r="AH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3">
        <f t="shared" si="867"/>
        <v>0</v>
      </c>
      <c r="AL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3">
        <f t="shared" si="868"/>
        <v>0</v>
      </c>
      <c r="AP438" s="183">
        <f t="shared" si="869"/>
        <v>0</v>
      </c>
    </row>
    <row r="439" spans="2:42">
      <c r="B439" s="181" t="s">
        <v>1147</v>
      </c>
      <c r="C439" s="182" t="s">
        <v>1148</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862"/>
        <v>0</v>
      </c>
      <c r="G439" s="183"/>
      <c r="H439" s="183">
        <f t="shared" si="863"/>
        <v>0</v>
      </c>
      <c r="I439" s="183"/>
      <c r="J439" s="183">
        <f t="shared" si="864"/>
        <v>0</v>
      </c>
      <c r="K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3">
        <f t="shared" si="865"/>
        <v>0</v>
      </c>
      <c r="AD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3">
        <f t="shared" si="866"/>
        <v>0</v>
      </c>
      <c r="AH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3">
        <f t="shared" si="867"/>
        <v>0</v>
      </c>
      <c r="AL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3">
        <f t="shared" si="868"/>
        <v>0</v>
      </c>
      <c r="AP439" s="183">
        <f t="shared" si="869"/>
        <v>0</v>
      </c>
    </row>
    <row r="440" spans="2:42">
      <c r="B440" s="181" t="s">
        <v>1149</v>
      </c>
      <c r="C440" s="182" t="s">
        <v>1150</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862"/>
        <v>0</v>
      </c>
      <c r="G440" s="183"/>
      <c r="H440" s="183">
        <f t="shared" si="863"/>
        <v>0</v>
      </c>
      <c r="I440" s="183"/>
      <c r="J440" s="183">
        <f t="shared" si="864"/>
        <v>0</v>
      </c>
      <c r="K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3">
        <f t="shared" si="865"/>
        <v>0</v>
      </c>
      <c r="AD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3">
        <f t="shared" si="866"/>
        <v>0</v>
      </c>
      <c r="AH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3">
        <f t="shared" si="867"/>
        <v>0</v>
      </c>
      <c r="AL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3">
        <f t="shared" si="868"/>
        <v>0</v>
      </c>
      <c r="AP440" s="183">
        <f t="shared" si="869"/>
        <v>0</v>
      </c>
    </row>
    <row r="441" spans="2:42">
      <c r="B441" s="181" t="s">
        <v>1151</v>
      </c>
      <c r="C441" s="182" t="s">
        <v>1152</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862"/>
        <v>0</v>
      </c>
      <c r="G441" s="183"/>
      <c r="H441" s="183">
        <f t="shared" si="863"/>
        <v>0</v>
      </c>
      <c r="I441" s="183"/>
      <c r="J441" s="183">
        <f t="shared" si="864"/>
        <v>0</v>
      </c>
      <c r="K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3">
        <f t="shared" si="865"/>
        <v>0</v>
      </c>
      <c r="AD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3">
        <f t="shared" si="866"/>
        <v>0</v>
      </c>
      <c r="AH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3">
        <f t="shared" si="867"/>
        <v>0</v>
      </c>
      <c r="AL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3">
        <f t="shared" si="868"/>
        <v>0</v>
      </c>
      <c r="AP441" s="183">
        <f t="shared" si="869"/>
        <v>0</v>
      </c>
    </row>
    <row r="442" spans="2:42">
      <c r="B442" s="181" t="s">
        <v>1153</v>
      </c>
      <c r="C442" s="182" t="s">
        <v>1154</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862"/>
        <v>0</v>
      </c>
      <c r="G442" s="183"/>
      <c r="H442" s="183">
        <f t="shared" si="863"/>
        <v>0</v>
      </c>
      <c r="I442" s="183"/>
      <c r="J442" s="183">
        <f t="shared" si="864"/>
        <v>0</v>
      </c>
      <c r="K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3">
        <f t="shared" si="865"/>
        <v>0</v>
      </c>
      <c r="AD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3">
        <f t="shared" si="866"/>
        <v>0</v>
      </c>
      <c r="AH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3">
        <f t="shared" si="867"/>
        <v>0</v>
      </c>
      <c r="AL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3">
        <f t="shared" si="868"/>
        <v>0</v>
      </c>
      <c r="AP442" s="183">
        <f t="shared" si="869"/>
        <v>0</v>
      </c>
    </row>
    <row r="443" spans="2:42">
      <c r="B443" s="181" t="s">
        <v>1155</v>
      </c>
      <c r="C443" s="182" t="s">
        <v>1156</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862"/>
        <v>0</v>
      </c>
      <c r="G443" s="183"/>
      <c r="H443" s="183">
        <f t="shared" si="863"/>
        <v>0</v>
      </c>
      <c r="I443" s="183"/>
      <c r="J443" s="183">
        <f t="shared" si="864"/>
        <v>0</v>
      </c>
      <c r="K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3">
        <f t="shared" si="865"/>
        <v>0</v>
      </c>
      <c r="AD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3">
        <f t="shared" si="866"/>
        <v>0</v>
      </c>
      <c r="AH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3">
        <f t="shared" si="867"/>
        <v>0</v>
      </c>
      <c r="AL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3">
        <f t="shared" si="868"/>
        <v>0</v>
      </c>
      <c r="AP443" s="183">
        <f t="shared" si="869"/>
        <v>0</v>
      </c>
    </row>
    <row r="444" spans="2:42">
      <c r="B444" s="181" t="s">
        <v>1157</v>
      </c>
      <c r="C444" s="182" t="s">
        <v>1158</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862"/>
        <v>0</v>
      </c>
      <c r="G444" s="183"/>
      <c r="H444" s="183">
        <f t="shared" si="863"/>
        <v>0</v>
      </c>
      <c r="I444" s="183"/>
      <c r="J444" s="183">
        <f t="shared" si="864"/>
        <v>0</v>
      </c>
      <c r="K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3">
        <f t="shared" si="865"/>
        <v>0</v>
      </c>
      <c r="AD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3">
        <f t="shared" si="866"/>
        <v>0</v>
      </c>
      <c r="AH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3">
        <f t="shared" si="867"/>
        <v>0</v>
      </c>
      <c r="AL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3">
        <f t="shared" si="868"/>
        <v>0</v>
      </c>
      <c r="AP444" s="183">
        <f t="shared" si="869"/>
        <v>0</v>
      </c>
    </row>
    <row r="445" spans="2:42">
      <c r="B445" s="181" t="s">
        <v>1159</v>
      </c>
      <c r="C445" s="182" t="s">
        <v>1160</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3">
        <f>Z445+AA445+AB445</f>
        <v>0</v>
      </c>
      <c r="AD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3">
        <f>AD445+AE445+AF445</f>
        <v>0</v>
      </c>
      <c r="AH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3">
        <f>AH445+AI445+AJ445</f>
        <v>0</v>
      </c>
      <c r="AL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3">
        <f>AL445+AM445+AN445</f>
        <v>0</v>
      </c>
      <c r="AP445" s="183">
        <f>AC445+AG445+AK445+AO445</f>
        <v>0</v>
      </c>
    </row>
    <row r="446" spans="2:42">
      <c r="B446" s="181" t="s">
        <v>1161</v>
      </c>
      <c r="C446" s="182" t="s">
        <v>1162</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3">
        <f>Z446+AA446+AB446</f>
        <v>0</v>
      </c>
      <c r="AD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3">
        <f>AD446+AE446+AF446</f>
        <v>0</v>
      </c>
      <c r="AH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3">
        <f>AH446+AI446+AJ446</f>
        <v>0</v>
      </c>
      <c r="AL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3">
        <f>AL446+AM446+AN446</f>
        <v>0</v>
      </c>
      <c r="AP446" s="183">
        <f>AC446+AG446+AK446+AO446</f>
        <v>0</v>
      </c>
    </row>
    <row r="447" spans="2:42">
      <c r="B447" s="181" t="s">
        <v>1163</v>
      </c>
      <c r="C447" s="182" t="s">
        <v>1164</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3">
        <f>Z447+AA447+AB447</f>
        <v>0</v>
      </c>
      <c r="AD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3">
        <f>AD447+AE447+AF447</f>
        <v>0</v>
      </c>
      <c r="AH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3">
        <f>AH447+AI447+AJ447</f>
        <v>0</v>
      </c>
      <c r="AL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3">
        <f>AL447+AM447+AN447</f>
        <v>0</v>
      </c>
      <c r="AP447" s="183">
        <f>AC447+AG447+AK447+AO447</f>
        <v>0</v>
      </c>
    </row>
    <row r="448" spans="2:42">
      <c r="B448" s="181" t="s">
        <v>1165</v>
      </c>
      <c r="C448" s="182" t="s">
        <v>1166</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3">
        <f>Z448+AA448+AB448</f>
        <v>0</v>
      </c>
      <c r="AD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3">
        <f>AD448+AE448+AF448</f>
        <v>0</v>
      </c>
      <c r="AH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3">
        <f>AH448+AI448+AJ448</f>
        <v>0</v>
      </c>
      <c r="AL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3">
        <f>AL448+AM448+AN448</f>
        <v>0</v>
      </c>
      <c r="AP448" s="183">
        <f>AC448+AG448+AK448+AO448</f>
        <v>0</v>
      </c>
    </row>
    <row r="449" spans="2:42">
      <c r="B449" s="181" t="s">
        <v>1167</v>
      </c>
      <c r="C449" s="182" t="s">
        <v>1168</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870">D449+E449</f>
        <v>0</v>
      </c>
      <c r="G449" s="183"/>
      <c r="H449" s="183">
        <f t="shared" ref="H449:H452" si="871">F449-G449</f>
        <v>0</v>
      </c>
      <c r="I449" s="183"/>
      <c r="J449" s="183">
        <f t="shared" ref="J449:J452" si="872">F449-I449</f>
        <v>0</v>
      </c>
      <c r="K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3">
        <f t="shared" ref="AC449:AC452" si="873">Z449+AA449+AB449</f>
        <v>0</v>
      </c>
      <c r="AD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3">
        <f t="shared" ref="AG449:AG452" si="874">AD449+AE449+AF449</f>
        <v>0</v>
      </c>
      <c r="AH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3">
        <f t="shared" ref="AK449:AK452" si="875">AH449+AI449+AJ449</f>
        <v>0</v>
      </c>
      <c r="AL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3">
        <f t="shared" ref="AO449:AO452" si="876">AL449+AM449+AN449</f>
        <v>0</v>
      </c>
      <c r="AP449" s="183">
        <f t="shared" ref="AP449:AP452" si="877">AC449+AG449+AK449+AO449</f>
        <v>0</v>
      </c>
    </row>
    <row r="450" spans="2:42">
      <c r="B450" s="181" t="s">
        <v>1169</v>
      </c>
      <c r="C450" s="182" t="s">
        <v>1170</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870"/>
        <v>0</v>
      </c>
      <c r="G450" s="183"/>
      <c r="H450" s="183">
        <f t="shared" si="871"/>
        <v>0</v>
      </c>
      <c r="I450" s="183"/>
      <c r="J450" s="183">
        <f t="shared" si="872"/>
        <v>0</v>
      </c>
      <c r="K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3">
        <f t="shared" si="873"/>
        <v>0</v>
      </c>
      <c r="AD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3">
        <f t="shared" si="874"/>
        <v>0</v>
      </c>
      <c r="AH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3">
        <f t="shared" si="875"/>
        <v>0</v>
      </c>
      <c r="AL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3">
        <f t="shared" si="876"/>
        <v>0</v>
      </c>
      <c r="AP450" s="183">
        <f t="shared" si="877"/>
        <v>0</v>
      </c>
    </row>
    <row r="451" spans="2:42">
      <c r="B451" s="181" t="s">
        <v>1171</v>
      </c>
      <c r="C451" s="182" t="s">
        <v>1172</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870"/>
        <v>0</v>
      </c>
      <c r="G451" s="183"/>
      <c r="H451" s="183">
        <f t="shared" si="871"/>
        <v>0</v>
      </c>
      <c r="I451" s="183"/>
      <c r="J451" s="183">
        <f t="shared" si="872"/>
        <v>0</v>
      </c>
      <c r="K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3">
        <f t="shared" si="873"/>
        <v>0</v>
      </c>
      <c r="AD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3">
        <f t="shared" si="874"/>
        <v>0</v>
      </c>
      <c r="AH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3">
        <f t="shared" si="875"/>
        <v>0</v>
      </c>
      <c r="AL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3">
        <f t="shared" si="876"/>
        <v>0</v>
      </c>
      <c r="AP451" s="183">
        <f t="shared" si="877"/>
        <v>0</v>
      </c>
    </row>
    <row r="452" spans="2:42">
      <c r="B452" s="181" t="s">
        <v>1173</v>
      </c>
      <c r="C452" s="182" t="s">
        <v>1174</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870"/>
        <v>0</v>
      </c>
      <c r="G452" s="183"/>
      <c r="H452" s="183">
        <f t="shared" si="871"/>
        <v>0</v>
      </c>
      <c r="I452" s="183"/>
      <c r="J452" s="183">
        <f t="shared" si="872"/>
        <v>0</v>
      </c>
      <c r="K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3">
        <f t="shared" si="873"/>
        <v>0</v>
      </c>
      <c r="AD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3">
        <f t="shared" si="874"/>
        <v>0</v>
      </c>
      <c r="AH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3">
        <f t="shared" si="875"/>
        <v>0</v>
      </c>
      <c r="AL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3">
        <f t="shared" si="876"/>
        <v>0</v>
      </c>
      <c r="AP452" s="183">
        <f t="shared" si="877"/>
        <v>0</v>
      </c>
    </row>
    <row r="453" spans="2:42">
      <c r="B453" s="181" t="s">
        <v>364</v>
      </c>
      <c r="C453" s="182" t="s">
        <v>231</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38"/>
        <v>0</v>
      </c>
      <c r="G453" s="183"/>
      <c r="H453" s="183">
        <f t="shared" si="839"/>
        <v>0</v>
      </c>
      <c r="I453" s="183"/>
      <c r="J453" s="183">
        <f t="shared" si="840"/>
        <v>0</v>
      </c>
      <c r="K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3">
        <f t="shared" si="841"/>
        <v>0</v>
      </c>
      <c r="AD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3">
        <f t="shared" si="842"/>
        <v>0</v>
      </c>
      <c r="AH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3">
        <f t="shared" si="843"/>
        <v>0</v>
      </c>
      <c r="AL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3">
        <f t="shared" si="844"/>
        <v>0</v>
      </c>
      <c r="AP453" s="183">
        <f t="shared" si="845"/>
        <v>0</v>
      </c>
    </row>
    <row r="454" spans="2:42">
      <c r="B454" s="181" t="s">
        <v>1175</v>
      </c>
      <c r="C454" s="182" t="s">
        <v>1176</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878">D454+E454</f>
        <v>0</v>
      </c>
      <c r="G454" s="183"/>
      <c r="H454" s="183">
        <f t="shared" ref="H454:H456" si="879">F454-G454</f>
        <v>0</v>
      </c>
      <c r="I454" s="183"/>
      <c r="J454" s="183">
        <f t="shared" ref="J454:J456" si="880">F454-I454</f>
        <v>0</v>
      </c>
      <c r="K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3">
        <f t="shared" ref="AC454:AC456" si="881">Z454+AA454+AB454</f>
        <v>0</v>
      </c>
      <c r="AD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3">
        <f t="shared" ref="AG454:AG456" si="882">AD454+AE454+AF454</f>
        <v>0</v>
      </c>
      <c r="AH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3">
        <f t="shared" ref="AK454:AK456" si="883">AH454+AI454+AJ454</f>
        <v>0</v>
      </c>
      <c r="AL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3">
        <f t="shared" ref="AO454:AO456" si="884">AL454+AM454+AN454</f>
        <v>0</v>
      </c>
      <c r="AP454" s="183">
        <f t="shared" ref="AP454:AP456" si="885">AC454+AG454+AK454+AO454</f>
        <v>0</v>
      </c>
    </row>
    <row r="455" spans="2:42">
      <c r="B455" s="181" t="s">
        <v>1177</v>
      </c>
      <c r="C455" s="182" t="s">
        <v>1178</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878"/>
        <v>0</v>
      </c>
      <c r="G455" s="183"/>
      <c r="H455" s="183">
        <f t="shared" si="879"/>
        <v>0</v>
      </c>
      <c r="I455" s="183"/>
      <c r="J455" s="183">
        <f t="shared" si="880"/>
        <v>0</v>
      </c>
      <c r="K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3">
        <f t="shared" si="881"/>
        <v>0</v>
      </c>
      <c r="AD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3">
        <f t="shared" si="882"/>
        <v>0</v>
      </c>
      <c r="AH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3">
        <f t="shared" si="883"/>
        <v>0</v>
      </c>
      <c r="AL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3">
        <f t="shared" si="884"/>
        <v>0</v>
      </c>
      <c r="AP455" s="183">
        <f t="shared" si="885"/>
        <v>0</v>
      </c>
    </row>
    <row r="456" spans="2:42">
      <c r="B456" s="181" t="s">
        <v>1179</v>
      </c>
      <c r="C456" s="182" t="s">
        <v>1180</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878"/>
        <v>0</v>
      </c>
      <c r="G456" s="183"/>
      <c r="H456" s="183">
        <f t="shared" si="879"/>
        <v>0</v>
      </c>
      <c r="I456" s="183"/>
      <c r="J456" s="183">
        <f t="shared" si="880"/>
        <v>0</v>
      </c>
      <c r="K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3">
        <f t="shared" si="881"/>
        <v>0</v>
      </c>
      <c r="AD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3">
        <f t="shared" si="882"/>
        <v>0</v>
      </c>
      <c r="AH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3">
        <f t="shared" si="883"/>
        <v>0</v>
      </c>
      <c r="AL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3">
        <f t="shared" si="884"/>
        <v>0</v>
      </c>
      <c r="AP456" s="183">
        <f t="shared" si="885"/>
        <v>0</v>
      </c>
    </row>
    <row r="457" spans="2:42">
      <c r="B457" s="181" t="s">
        <v>1181</v>
      </c>
      <c r="C457" s="182" t="s">
        <v>1182</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792"/>
        <v>0</v>
      </c>
      <c r="G457" s="183"/>
      <c r="H457" s="183">
        <f t="shared" si="595"/>
        <v>0</v>
      </c>
      <c r="I457" s="183"/>
      <c r="J457" s="183">
        <f t="shared" si="596"/>
        <v>0</v>
      </c>
      <c r="K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3">
        <f t="shared" si="599"/>
        <v>0</v>
      </c>
      <c r="AD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3">
        <f t="shared" si="600"/>
        <v>0</v>
      </c>
      <c r="AH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3">
        <f t="shared" si="601"/>
        <v>0</v>
      </c>
      <c r="AL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3">
        <f t="shared" si="602"/>
        <v>0</v>
      </c>
      <c r="AP457" s="183">
        <f t="shared" si="603"/>
        <v>0</v>
      </c>
    </row>
    <row r="458" spans="2:42">
      <c r="B458" s="181" t="s">
        <v>1183</v>
      </c>
      <c r="C458" s="182" t="s">
        <v>1184</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792"/>
        <v>0</v>
      </c>
      <c r="G458" s="183"/>
      <c r="H458" s="183">
        <f t="shared" si="595"/>
        <v>0</v>
      </c>
      <c r="I458" s="183"/>
      <c r="J458" s="183">
        <f t="shared" si="596"/>
        <v>0</v>
      </c>
      <c r="K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3">
        <f t="shared" si="599"/>
        <v>0</v>
      </c>
      <c r="AD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3">
        <f t="shared" si="600"/>
        <v>0</v>
      </c>
      <c r="AH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3">
        <f t="shared" si="601"/>
        <v>0</v>
      </c>
      <c r="AL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3">
        <f t="shared" si="602"/>
        <v>0</v>
      </c>
      <c r="AP458" s="183">
        <f t="shared" si="603"/>
        <v>0</v>
      </c>
    </row>
    <row r="459" spans="2:42">
      <c r="B459" s="190" t="s">
        <v>365</v>
      </c>
      <c r="C459" s="191" t="s">
        <v>232</v>
      </c>
      <c r="D459" s="192">
        <f>SUM(D460:D466)</f>
        <v>0</v>
      </c>
      <c r="E459" s="192">
        <f>SUM(E460:E466)</f>
        <v>0</v>
      </c>
      <c r="F459" s="192">
        <f t="shared" si="792"/>
        <v>0</v>
      </c>
      <c r="G459" s="192">
        <f>SUM(G460:G466)</f>
        <v>0</v>
      </c>
      <c r="H459" s="192">
        <f t="shared" si="595"/>
        <v>0</v>
      </c>
      <c r="I459" s="192">
        <f>SUM(I460:I466)</f>
        <v>0</v>
      </c>
      <c r="J459" s="192">
        <f t="shared" si="596"/>
        <v>0</v>
      </c>
      <c r="K459" s="192">
        <f t="shared" ref="K459:AB459" si="886">SUM(K460:K466)</f>
        <v>0</v>
      </c>
      <c r="L459" s="192">
        <f t="shared" si="886"/>
        <v>0</v>
      </c>
      <c r="M459" s="192">
        <f t="shared" si="886"/>
        <v>0</v>
      </c>
      <c r="N459" s="192">
        <f t="shared" si="886"/>
        <v>0</v>
      </c>
      <c r="O459" s="192">
        <f t="shared" si="886"/>
        <v>0</v>
      </c>
      <c r="P459" s="192">
        <f t="shared" ref="P459:Q459" si="887">SUM(P460:P466)</f>
        <v>0</v>
      </c>
      <c r="Q459" s="192">
        <f t="shared" si="887"/>
        <v>0</v>
      </c>
      <c r="R459" s="192">
        <f t="shared" si="886"/>
        <v>0</v>
      </c>
      <c r="S459" s="192">
        <f t="shared" si="886"/>
        <v>0</v>
      </c>
      <c r="T459" s="192">
        <f t="shared" ref="T459" si="888">SUM(T460:T466)</f>
        <v>0</v>
      </c>
      <c r="U459" s="192">
        <f t="shared" si="886"/>
        <v>0</v>
      </c>
      <c r="V459" s="192">
        <f t="shared" si="886"/>
        <v>0</v>
      </c>
      <c r="W459" s="192">
        <f t="shared" ref="W459" si="889">SUM(W460:W466)</f>
        <v>0</v>
      </c>
      <c r="X459" s="192">
        <f t="shared" si="886"/>
        <v>0</v>
      </c>
      <c r="Y459" s="192">
        <f t="shared" si="886"/>
        <v>0</v>
      </c>
      <c r="Z459" s="192">
        <f t="shared" si="886"/>
        <v>0</v>
      </c>
      <c r="AA459" s="192">
        <f t="shared" si="886"/>
        <v>0</v>
      </c>
      <c r="AB459" s="192">
        <f t="shared" si="886"/>
        <v>0</v>
      </c>
      <c r="AC459" s="192">
        <f t="shared" si="599"/>
        <v>0</v>
      </c>
      <c r="AD459" s="192">
        <f>SUM(AD460:AD466)</f>
        <v>0</v>
      </c>
      <c r="AE459" s="192">
        <f>SUM(AE460:AE466)</f>
        <v>0</v>
      </c>
      <c r="AF459" s="192">
        <f>SUM(AF460:AF466)</f>
        <v>0</v>
      </c>
      <c r="AG459" s="192">
        <f t="shared" si="600"/>
        <v>0</v>
      </c>
      <c r="AH459" s="192">
        <f>SUM(AH460:AH466)</f>
        <v>0</v>
      </c>
      <c r="AI459" s="192">
        <f>SUM(AI460:AI466)</f>
        <v>0</v>
      </c>
      <c r="AJ459" s="192">
        <f>SUM(AJ460:AJ466)</f>
        <v>0</v>
      </c>
      <c r="AK459" s="192">
        <f t="shared" si="601"/>
        <v>0</v>
      </c>
      <c r="AL459" s="192">
        <f>SUM(AL460:AL466)</f>
        <v>0</v>
      </c>
      <c r="AM459" s="192">
        <f>SUM(AM460:AM466)</f>
        <v>0</v>
      </c>
      <c r="AN459" s="192">
        <f>SUM(AN460:AN466)</f>
        <v>0</v>
      </c>
      <c r="AO459" s="192">
        <f t="shared" si="602"/>
        <v>0</v>
      </c>
      <c r="AP459" s="192">
        <f t="shared" si="603"/>
        <v>0</v>
      </c>
    </row>
    <row r="460" spans="2:42">
      <c r="B460" s="181" t="s">
        <v>366</v>
      </c>
      <c r="C460" s="182" t="s">
        <v>233</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890">D460+E460</f>
        <v>0</v>
      </c>
      <c r="G460" s="183"/>
      <c r="H460" s="183">
        <f t="shared" ref="H460:H462" si="891">F460-G460</f>
        <v>0</v>
      </c>
      <c r="I460" s="183"/>
      <c r="J460" s="183">
        <f t="shared" ref="J460:J462" si="892">F460-I460</f>
        <v>0</v>
      </c>
      <c r="K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3">
        <f t="shared" ref="AC460:AC462" si="893">Z460+AA460+AB460</f>
        <v>0</v>
      </c>
      <c r="AD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3">
        <f t="shared" ref="AG460:AG462" si="894">AD460+AE460+AF460</f>
        <v>0</v>
      </c>
      <c r="AH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3">
        <f t="shared" ref="AK460:AK462" si="895">AH460+AI460+AJ460</f>
        <v>0</v>
      </c>
      <c r="AL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3">
        <f t="shared" ref="AO460:AO462" si="896">AL460+AM460+AN460</f>
        <v>0</v>
      </c>
      <c r="AP460" s="183">
        <f t="shared" ref="AP460:AP462" si="897">AC460+AG460+AK460+AO460</f>
        <v>0</v>
      </c>
    </row>
    <row r="461" spans="2:42">
      <c r="B461" s="181" t="s">
        <v>1185</v>
      </c>
      <c r="C461" s="182" t="s">
        <v>1186</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890"/>
        <v>0</v>
      </c>
      <c r="G461" s="183"/>
      <c r="H461" s="183">
        <f t="shared" si="891"/>
        <v>0</v>
      </c>
      <c r="I461" s="183"/>
      <c r="J461" s="183">
        <f t="shared" si="892"/>
        <v>0</v>
      </c>
      <c r="K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3">
        <f t="shared" si="893"/>
        <v>0</v>
      </c>
      <c r="AD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3">
        <f t="shared" si="894"/>
        <v>0</v>
      </c>
      <c r="AH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3">
        <f t="shared" si="895"/>
        <v>0</v>
      </c>
      <c r="AL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3">
        <f t="shared" si="896"/>
        <v>0</v>
      </c>
      <c r="AP461" s="183">
        <f t="shared" si="897"/>
        <v>0</v>
      </c>
    </row>
    <row r="462" spans="2:42">
      <c r="B462" s="181" t="s">
        <v>1187</v>
      </c>
      <c r="C462" s="182" t="s">
        <v>1188</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890"/>
        <v>0</v>
      </c>
      <c r="G462" s="183"/>
      <c r="H462" s="183">
        <f t="shared" si="891"/>
        <v>0</v>
      </c>
      <c r="I462" s="183"/>
      <c r="J462" s="183">
        <f t="shared" si="892"/>
        <v>0</v>
      </c>
      <c r="K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3">
        <f t="shared" si="893"/>
        <v>0</v>
      </c>
      <c r="AD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3">
        <f t="shared" si="894"/>
        <v>0</v>
      </c>
      <c r="AH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3">
        <f t="shared" si="895"/>
        <v>0</v>
      </c>
      <c r="AL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3">
        <f t="shared" si="896"/>
        <v>0</v>
      </c>
      <c r="AP462" s="183">
        <f t="shared" si="897"/>
        <v>0</v>
      </c>
    </row>
    <row r="463" spans="2:42">
      <c r="B463" s="181" t="s">
        <v>1189</v>
      </c>
      <c r="C463" s="182" t="s">
        <v>1190</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792"/>
        <v>0</v>
      </c>
      <c r="G463" s="183"/>
      <c r="H463" s="183">
        <f t="shared" si="595"/>
        <v>0</v>
      </c>
      <c r="I463" s="183"/>
      <c r="J463" s="183">
        <f t="shared" si="596"/>
        <v>0</v>
      </c>
      <c r="K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3">
        <f t="shared" si="599"/>
        <v>0</v>
      </c>
      <c r="AD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3">
        <f t="shared" si="600"/>
        <v>0</v>
      </c>
      <c r="AH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3">
        <f t="shared" si="601"/>
        <v>0</v>
      </c>
      <c r="AL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3">
        <f t="shared" si="602"/>
        <v>0</v>
      </c>
      <c r="AP463" s="183">
        <f t="shared" si="603"/>
        <v>0</v>
      </c>
    </row>
    <row r="464" spans="2:42">
      <c r="B464" s="181" t="s">
        <v>1191</v>
      </c>
      <c r="C464" s="182" t="s">
        <v>1192</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898">D464+E464</f>
        <v>0</v>
      </c>
      <c r="G464" s="183"/>
      <c r="H464" s="183">
        <f t="shared" ref="H464" si="899">F464-G464</f>
        <v>0</v>
      </c>
      <c r="I464" s="183"/>
      <c r="J464" s="183">
        <f t="shared" ref="J464" si="900">F464-I464</f>
        <v>0</v>
      </c>
      <c r="K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3">
        <f t="shared" ref="AC464" si="901">Z464+AA464+AB464</f>
        <v>0</v>
      </c>
      <c r="AD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3">
        <f t="shared" ref="AG464" si="902">AD464+AE464+AF464</f>
        <v>0</v>
      </c>
      <c r="AH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3">
        <f t="shared" ref="AK464" si="903">AH464+AI464+AJ464</f>
        <v>0</v>
      </c>
      <c r="AL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3">
        <f t="shared" ref="AO464" si="904">AL464+AM464+AN464</f>
        <v>0</v>
      </c>
      <c r="AP464" s="183">
        <f t="shared" ref="AP464" si="905">AC464+AG464+AK464+AO464</f>
        <v>0</v>
      </c>
    </row>
    <row r="465" spans="2:42">
      <c r="B465" s="181" t="s">
        <v>1193</v>
      </c>
      <c r="C465" s="182" t="s">
        <v>1194</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06">D465+E465</f>
        <v>0</v>
      </c>
      <c r="G465" s="183"/>
      <c r="H465" s="183">
        <f t="shared" ref="H465" si="907">F465-G465</f>
        <v>0</v>
      </c>
      <c r="I465" s="183"/>
      <c r="J465" s="183">
        <f t="shared" ref="J465" si="908">F465-I465</f>
        <v>0</v>
      </c>
      <c r="K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3">
        <f t="shared" ref="AC465" si="909">Z465+AA465+AB465</f>
        <v>0</v>
      </c>
      <c r="AD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3">
        <f t="shared" ref="AG465" si="910">AD465+AE465+AF465</f>
        <v>0</v>
      </c>
      <c r="AH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3">
        <f t="shared" ref="AK465" si="911">AH465+AI465+AJ465</f>
        <v>0</v>
      </c>
      <c r="AL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3">
        <f t="shared" ref="AO465" si="912">AL465+AM465+AN465</f>
        <v>0</v>
      </c>
      <c r="AP465" s="183">
        <f t="shared" ref="AP465" si="913">AC465+AG465+AK465+AO465</f>
        <v>0</v>
      </c>
    </row>
    <row r="466" spans="2:42">
      <c r="B466" s="181" t="s">
        <v>1195</v>
      </c>
      <c r="C466" s="182" t="s">
        <v>1196</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792"/>
        <v>0</v>
      </c>
      <c r="G466" s="183"/>
      <c r="H466" s="183">
        <f t="shared" si="595"/>
        <v>0</v>
      </c>
      <c r="I466" s="183"/>
      <c r="J466" s="183">
        <f t="shared" si="596"/>
        <v>0</v>
      </c>
      <c r="K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3">
        <f t="shared" si="599"/>
        <v>0</v>
      </c>
      <c r="AD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3">
        <f t="shared" si="600"/>
        <v>0</v>
      </c>
      <c r="AH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3">
        <f t="shared" si="601"/>
        <v>0</v>
      </c>
      <c r="AL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3">
        <f t="shared" si="602"/>
        <v>0</v>
      </c>
      <c r="AP466" s="183">
        <f t="shared" si="603"/>
        <v>0</v>
      </c>
    </row>
    <row r="467" spans="2:42">
      <c r="B467" s="190" t="s">
        <v>367</v>
      </c>
      <c r="C467" s="191" t="s">
        <v>234</v>
      </c>
      <c r="D467" s="192">
        <f>SUM(D468:D484)</f>
        <v>0</v>
      </c>
      <c r="E467" s="192">
        <f>SUM(E468:E484)</f>
        <v>0</v>
      </c>
      <c r="F467" s="192">
        <f t="shared" si="792"/>
        <v>0</v>
      </c>
      <c r="G467" s="192">
        <f>SUM(G468:G484)</f>
        <v>0</v>
      </c>
      <c r="H467" s="192">
        <f t="shared" si="595"/>
        <v>0</v>
      </c>
      <c r="I467" s="192">
        <f>SUM(I468:I484)</f>
        <v>0</v>
      </c>
      <c r="J467" s="192">
        <f t="shared" si="596"/>
        <v>0</v>
      </c>
      <c r="K467" s="192">
        <f t="shared" ref="K467:AB467" si="914">SUM(K468:K484)</f>
        <v>0</v>
      </c>
      <c r="L467" s="192">
        <f t="shared" si="914"/>
        <v>0</v>
      </c>
      <c r="M467" s="192">
        <f t="shared" si="914"/>
        <v>0</v>
      </c>
      <c r="N467" s="192">
        <f t="shared" si="914"/>
        <v>0</v>
      </c>
      <c r="O467" s="192">
        <f t="shared" si="914"/>
        <v>0</v>
      </c>
      <c r="P467" s="192">
        <f t="shared" si="914"/>
        <v>0</v>
      </c>
      <c r="Q467" s="192">
        <f t="shared" si="914"/>
        <v>0</v>
      </c>
      <c r="R467" s="192">
        <f t="shared" si="914"/>
        <v>0</v>
      </c>
      <c r="S467" s="192">
        <f t="shared" si="914"/>
        <v>0</v>
      </c>
      <c r="T467" s="192">
        <f t="shared" ref="T467" si="915">SUM(T468:T484)</f>
        <v>0</v>
      </c>
      <c r="U467" s="192">
        <f t="shared" si="914"/>
        <v>0</v>
      </c>
      <c r="V467" s="192">
        <f t="shared" si="914"/>
        <v>0</v>
      </c>
      <c r="W467" s="192">
        <f t="shared" si="914"/>
        <v>0</v>
      </c>
      <c r="X467" s="192">
        <f t="shared" si="914"/>
        <v>0</v>
      </c>
      <c r="Y467" s="192">
        <f t="shared" si="914"/>
        <v>0</v>
      </c>
      <c r="Z467" s="192">
        <f t="shared" si="914"/>
        <v>0</v>
      </c>
      <c r="AA467" s="192">
        <f t="shared" si="914"/>
        <v>0</v>
      </c>
      <c r="AB467" s="192">
        <f t="shared" si="914"/>
        <v>0</v>
      </c>
      <c r="AC467" s="192">
        <f t="shared" si="599"/>
        <v>0</v>
      </c>
      <c r="AD467" s="192">
        <f>SUM(AD468:AD484)</f>
        <v>0</v>
      </c>
      <c r="AE467" s="192">
        <f>SUM(AE468:AE484)</f>
        <v>0</v>
      </c>
      <c r="AF467" s="192">
        <f>SUM(AF468:AF484)</f>
        <v>0</v>
      </c>
      <c r="AG467" s="192">
        <f t="shared" si="600"/>
        <v>0</v>
      </c>
      <c r="AH467" s="192">
        <f>SUM(AH468:AH484)</f>
        <v>0</v>
      </c>
      <c r="AI467" s="192">
        <f>SUM(AI468:AI484)</f>
        <v>0</v>
      </c>
      <c r="AJ467" s="192">
        <f>SUM(AJ468:AJ484)</f>
        <v>0</v>
      </c>
      <c r="AK467" s="192">
        <f t="shared" si="601"/>
        <v>0</v>
      </c>
      <c r="AL467" s="192">
        <f>SUM(AL468:AL484)</f>
        <v>0</v>
      </c>
      <c r="AM467" s="192">
        <f>SUM(AM468:AM484)</f>
        <v>0</v>
      </c>
      <c r="AN467" s="192">
        <f>SUM(AN468:AN484)</f>
        <v>0</v>
      </c>
      <c r="AO467" s="192">
        <f t="shared" si="602"/>
        <v>0</v>
      </c>
      <c r="AP467" s="192">
        <f t="shared" si="603"/>
        <v>0</v>
      </c>
    </row>
    <row r="468" spans="2:42">
      <c r="B468" s="181" t="s">
        <v>1197</v>
      </c>
      <c r="C468" s="182" t="s">
        <v>1198</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16">D468+E468</f>
        <v>0</v>
      </c>
      <c r="G468" s="183"/>
      <c r="H468" s="183">
        <f t="shared" ref="H468" si="917">F468-G468</f>
        <v>0</v>
      </c>
      <c r="I468" s="183"/>
      <c r="J468" s="183">
        <f t="shared" ref="J468" si="918">F468-I468</f>
        <v>0</v>
      </c>
      <c r="K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3">
        <f t="shared" ref="AC468" si="919">Z468+AA468+AB468</f>
        <v>0</v>
      </c>
      <c r="AD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3">
        <f t="shared" ref="AG468" si="920">AD468+AE468+AF468</f>
        <v>0</v>
      </c>
      <c r="AH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3">
        <f t="shared" ref="AK468" si="921">AH468+AI468+AJ468</f>
        <v>0</v>
      </c>
      <c r="AL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3">
        <f t="shared" ref="AO468" si="922">AL468+AM468+AN468</f>
        <v>0</v>
      </c>
      <c r="AP468" s="183">
        <f t="shared" ref="AP468" si="923">AC468+AG468+AK468+AO468</f>
        <v>0</v>
      </c>
    </row>
    <row r="469" spans="2:42">
      <c r="B469" s="181" t="s">
        <v>368</v>
      </c>
      <c r="C469" s="182" t="s">
        <v>235</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3">
        <f>Z469+AA469+AB469</f>
        <v>0</v>
      </c>
      <c r="AD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3">
        <f>AD469+AE469+AF469</f>
        <v>0</v>
      </c>
      <c r="AH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3">
        <f>AH469+AI469+AJ469</f>
        <v>0</v>
      </c>
      <c r="AL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3">
        <f>AL469+AM469+AN469</f>
        <v>0</v>
      </c>
      <c r="AP469" s="183">
        <f>AC469+AG469+AK469+AO469</f>
        <v>0</v>
      </c>
    </row>
    <row r="470" spans="2:42">
      <c r="B470" s="181" t="s">
        <v>375</v>
      </c>
      <c r="C470" s="182" t="s">
        <v>240</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3">
        <f>Z470+AA470+AB470</f>
        <v>0</v>
      </c>
      <c r="AD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3">
        <f>AD470+AE470+AF470</f>
        <v>0</v>
      </c>
      <c r="AH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3">
        <f>AH470+AI470+AJ470</f>
        <v>0</v>
      </c>
      <c r="AL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3">
        <f>AL470+AM470+AN470</f>
        <v>0</v>
      </c>
      <c r="AP470" s="183">
        <f>AC470+AG470+AK470+AO470</f>
        <v>0</v>
      </c>
    </row>
    <row r="471" spans="2:42">
      <c r="B471" s="181" t="s">
        <v>1199</v>
      </c>
      <c r="C471" s="182" t="s">
        <v>1200</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3">
        <f>Z471+AA471+AB471</f>
        <v>0</v>
      </c>
      <c r="AD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3">
        <f>AD471+AE471+AF471</f>
        <v>0</v>
      </c>
      <c r="AH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3">
        <f>AH471+AI471+AJ471</f>
        <v>0</v>
      </c>
      <c r="AL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3">
        <f>AL471+AM471+AN471</f>
        <v>0</v>
      </c>
      <c r="AP471" s="183">
        <f>AC471+AG471+AK471+AO471</f>
        <v>0</v>
      </c>
    </row>
    <row r="472" spans="2:42">
      <c r="B472" s="181" t="s">
        <v>1201</v>
      </c>
      <c r="C472" s="182" t="s">
        <v>1202</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3">
        <f>Z472+AA472+AB472</f>
        <v>0</v>
      </c>
      <c r="AD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3">
        <f>AD472+AE472+AF472</f>
        <v>0</v>
      </c>
      <c r="AH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3">
        <f>AH472+AI472+AJ472</f>
        <v>0</v>
      </c>
      <c r="AL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3">
        <f>AL472+AM472+AN472</f>
        <v>0</v>
      </c>
      <c r="AP472" s="183">
        <f>AC472+AG472+AK472+AO472</f>
        <v>0</v>
      </c>
    </row>
    <row r="473" spans="2:42">
      <c r="B473" s="181" t="s">
        <v>1203</v>
      </c>
      <c r="C473" s="182" t="s">
        <v>1204</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3">
        <f>Z473+AA473+AB473</f>
        <v>0</v>
      </c>
      <c r="AD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3">
        <f>AD473+AE473+AF473</f>
        <v>0</v>
      </c>
      <c r="AH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3">
        <f>AH473+AI473+AJ473</f>
        <v>0</v>
      </c>
      <c r="AL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3">
        <f>AL473+AM473+AN473</f>
        <v>0</v>
      </c>
      <c r="AP473" s="183">
        <f>AC473+AG473+AK473+AO473</f>
        <v>0</v>
      </c>
    </row>
    <row r="474" spans="2:42">
      <c r="B474" s="181" t="s">
        <v>1205</v>
      </c>
      <c r="C474" s="182" t="s">
        <v>1206</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24">D474+E474</f>
        <v>0</v>
      </c>
      <c r="G474" s="183"/>
      <c r="H474" s="183">
        <f t="shared" ref="H474:H477" si="925">F474-G474</f>
        <v>0</v>
      </c>
      <c r="I474" s="183"/>
      <c r="J474" s="183">
        <f t="shared" ref="J474:J477" si="926">F474-I474</f>
        <v>0</v>
      </c>
      <c r="K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3">
        <f t="shared" ref="AC474:AC477" si="927">Z474+AA474+AB474</f>
        <v>0</v>
      </c>
      <c r="AD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3">
        <f t="shared" ref="AG474:AG477" si="928">AD474+AE474+AF474</f>
        <v>0</v>
      </c>
      <c r="AH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3">
        <f t="shared" ref="AK474:AK477" si="929">AH474+AI474+AJ474</f>
        <v>0</v>
      </c>
      <c r="AL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3">
        <f t="shared" ref="AO474:AO477" si="930">AL474+AM474+AN474</f>
        <v>0</v>
      </c>
      <c r="AP474" s="183">
        <f t="shared" ref="AP474:AP477" si="931">AC474+AG474+AK474+AO474</f>
        <v>0</v>
      </c>
    </row>
    <row r="475" spans="2:42">
      <c r="B475" s="181" t="s">
        <v>1207</v>
      </c>
      <c r="C475" s="182" t="s">
        <v>1208</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24"/>
        <v>0</v>
      </c>
      <c r="G475" s="183"/>
      <c r="H475" s="183">
        <f t="shared" si="925"/>
        <v>0</v>
      </c>
      <c r="I475" s="183"/>
      <c r="J475" s="183">
        <f t="shared" si="926"/>
        <v>0</v>
      </c>
      <c r="K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3">
        <f t="shared" si="927"/>
        <v>0</v>
      </c>
      <c r="AD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3">
        <f t="shared" si="928"/>
        <v>0</v>
      </c>
      <c r="AH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3">
        <f t="shared" si="929"/>
        <v>0</v>
      </c>
      <c r="AL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3">
        <f t="shared" si="930"/>
        <v>0</v>
      </c>
      <c r="AP475" s="183">
        <f t="shared" si="931"/>
        <v>0</v>
      </c>
    </row>
    <row r="476" spans="2:42">
      <c r="B476" s="181" t="s">
        <v>1209</v>
      </c>
      <c r="C476" s="182" t="s">
        <v>1210</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24"/>
        <v>0</v>
      </c>
      <c r="G476" s="183"/>
      <c r="H476" s="183">
        <f t="shared" si="925"/>
        <v>0</v>
      </c>
      <c r="I476" s="183"/>
      <c r="J476" s="183">
        <f t="shared" si="926"/>
        <v>0</v>
      </c>
      <c r="K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3">
        <f t="shared" si="927"/>
        <v>0</v>
      </c>
      <c r="AD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3">
        <f t="shared" si="928"/>
        <v>0</v>
      </c>
      <c r="AH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3">
        <f t="shared" si="929"/>
        <v>0</v>
      </c>
      <c r="AL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3">
        <f t="shared" si="930"/>
        <v>0</v>
      </c>
      <c r="AP476" s="183">
        <f t="shared" si="931"/>
        <v>0</v>
      </c>
    </row>
    <row r="477" spans="2:42">
      <c r="B477" s="181" t="s">
        <v>1211</v>
      </c>
      <c r="C477" s="182" t="s">
        <v>1212</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24"/>
        <v>0</v>
      </c>
      <c r="G477" s="183"/>
      <c r="H477" s="183">
        <f t="shared" si="925"/>
        <v>0</v>
      </c>
      <c r="I477" s="183"/>
      <c r="J477" s="183">
        <f t="shared" si="926"/>
        <v>0</v>
      </c>
      <c r="K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3">
        <f t="shared" si="927"/>
        <v>0</v>
      </c>
      <c r="AD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3">
        <f t="shared" si="928"/>
        <v>0</v>
      </c>
      <c r="AH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3">
        <f t="shared" si="929"/>
        <v>0</v>
      </c>
      <c r="AL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3">
        <f t="shared" si="930"/>
        <v>0</v>
      </c>
      <c r="AP477" s="183">
        <f t="shared" si="931"/>
        <v>0</v>
      </c>
    </row>
    <row r="478" spans="2:42">
      <c r="B478" s="181" t="s">
        <v>1213</v>
      </c>
      <c r="C478" s="182" t="s">
        <v>1214</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32">D478+E478</f>
        <v>0</v>
      </c>
      <c r="G478" s="183"/>
      <c r="H478" s="183">
        <f t="shared" ref="H478:H481" si="933">F478-G478</f>
        <v>0</v>
      </c>
      <c r="I478" s="183"/>
      <c r="J478" s="183">
        <f t="shared" ref="J478:J481" si="934">F478-I478</f>
        <v>0</v>
      </c>
      <c r="K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3">
        <f t="shared" ref="AC478:AC481" si="935">Z478+AA478+AB478</f>
        <v>0</v>
      </c>
      <c r="AD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3">
        <f t="shared" ref="AG478:AG481" si="936">AD478+AE478+AF478</f>
        <v>0</v>
      </c>
      <c r="AH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3">
        <f t="shared" ref="AK478:AK481" si="937">AH478+AI478+AJ478</f>
        <v>0</v>
      </c>
      <c r="AL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3">
        <f t="shared" ref="AO478:AO481" si="938">AL478+AM478+AN478</f>
        <v>0</v>
      </c>
      <c r="AP478" s="183">
        <f t="shared" ref="AP478:AP481" si="939">AC478+AG478+AK478+AO478</f>
        <v>0</v>
      </c>
    </row>
    <row r="479" spans="2:42">
      <c r="B479" s="181" t="s">
        <v>1215</v>
      </c>
      <c r="C479" s="182" t="s">
        <v>1216</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32"/>
        <v>0</v>
      </c>
      <c r="G479" s="183"/>
      <c r="H479" s="183">
        <f t="shared" si="933"/>
        <v>0</v>
      </c>
      <c r="I479" s="183"/>
      <c r="J479" s="183">
        <f t="shared" si="934"/>
        <v>0</v>
      </c>
      <c r="K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3">
        <f t="shared" si="935"/>
        <v>0</v>
      </c>
      <c r="AD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3">
        <f t="shared" si="936"/>
        <v>0</v>
      </c>
      <c r="AH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3">
        <f t="shared" si="937"/>
        <v>0</v>
      </c>
      <c r="AL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3">
        <f t="shared" si="938"/>
        <v>0</v>
      </c>
      <c r="AP479" s="183">
        <f t="shared" si="939"/>
        <v>0</v>
      </c>
    </row>
    <row r="480" spans="2:42">
      <c r="B480" s="181" t="s">
        <v>1217</v>
      </c>
      <c r="C480" s="182" t="s">
        <v>1218</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32"/>
        <v>0</v>
      </c>
      <c r="G480" s="183"/>
      <c r="H480" s="183">
        <f t="shared" si="933"/>
        <v>0</v>
      </c>
      <c r="I480" s="183"/>
      <c r="J480" s="183">
        <f t="shared" si="934"/>
        <v>0</v>
      </c>
      <c r="K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3">
        <f t="shared" si="935"/>
        <v>0</v>
      </c>
      <c r="AD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3">
        <f t="shared" si="936"/>
        <v>0</v>
      </c>
      <c r="AH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3">
        <f t="shared" si="937"/>
        <v>0</v>
      </c>
      <c r="AL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3">
        <f t="shared" si="938"/>
        <v>0</v>
      </c>
      <c r="AP480" s="183">
        <f t="shared" si="939"/>
        <v>0</v>
      </c>
    </row>
    <row r="481" spans="2:42">
      <c r="B481" s="181" t="s">
        <v>1219</v>
      </c>
      <c r="C481" s="182" t="s">
        <v>1220</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32"/>
        <v>0</v>
      </c>
      <c r="G481" s="183"/>
      <c r="H481" s="183">
        <f t="shared" si="933"/>
        <v>0</v>
      </c>
      <c r="I481" s="183"/>
      <c r="J481" s="183">
        <f t="shared" si="934"/>
        <v>0</v>
      </c>
      <c r="K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3">
        <f t="shared" si="935"/>
        <v>0</v>
      </c>
      <c r="AD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3">
        <f t="shared" si="936"/>
        <v>0</v>
      </c>
      <c r="AH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3">
        <f t="shared" si="937"/>
        <v>0</v>
      </c>
      <c r="AL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3">
        <f t="shared" si="938"/>
        <v>0</v>
      </c>
      <c r="AP481" s="183">
        <f t="shared" si="939"/>
        <v>0</v>
      </c>
    </row>
    <row r="482" spans="2:42">
      <c r="B482" s="181" t="s">
        <v>1221</v>
      </c>
      <c r="C482" s="182" t="s">
        <v>1222</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3">
        <f>Z482+AA482+AB482</f>
        <v>0</v>
      </c>
      <c r="AD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3">
        <f>AD482+AE482+AF482</f>
        <v>0</v>
      </c>
      <c r="AH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3">
        <f>AH482+AI482+AJ482</f>
        <v>0</v>
      </c>
      <c r="AL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3">
        <f>AL482+AM482+AN482</f>
        <v>0</v>
      </c>
      <c r="AP482" s="183">
        <f>AC482+AG482+AK482+AO482</f>
        <v>0</v>
      </c>
    </row>
    <row r="483" spans="2:42">
      <c r="B483" s="181" t="s">
        <v>1223</v>
      </c>
      <c r="C483" s="182" t="s">
        <v>1224</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40">D483+E483</f>
        <v>0</v>
      </c>
      <c r="G483" s="183"/>
      <c r="H483" s="183">
        <f t="shared" ref="H483" si="941">F483-G483</f>
        <v>0</v>
      </c>
      <c r="I483" s="183"/>
      <c r="J483" s="183">
        <f t="shared" ref="J483" si="942">F483-I483</f>
        <v>0</v>
      </c>
      <c r="K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3">
        <f t="shared" ref="AC483" si="943">Z483+AA483+AB483</f>
        <v>0</v>
      </c>
      <c r="AD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3">
        <f t="shared" ref="AG483" si="944">AD483+AE483+AF483</f>
        <v>0</v>
      </c>
      <c r="AH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3">
        <f t="shared" ref="AK483" si="945">AH483+AI483+AJ483</f>
        <v>0</v>
      </c>
      <c r="AL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3">
        <f t="shared" ref="AO483" si="946">AL483+AM483+AN483</f>
        <v>0</v>
      </c>
      <c r="AP483" s="183">
        <f t="shared" ref="AP483" si="947">AC483+AG483+AK483+AO483</f>
        <v>0</v>
      </c>
    </row>
    <row r="484" spans="2:42">
      <c r="B484" s="181" t="s">
        <v>1225</v>
      </c>
      <c r="C484" s="182" t="s">
        <v>1226</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48">D484+E484</f>
        <v>0</v>
      </c>
      <c r="G484" s="183"/>
      <c r="H484" s="183">
        <f t="shared" ref="H484" si="949">F484-G484</f>
        <v>0</v>
      </c>
      <c r="I484" s="183"/>
      <c r="J484" s="183">
        <f t="shared" ref="J484" si="950">F484-I484</f>
        <v>0</v>
      </c>
      <c r="K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3">
        <f t="shared" ref="AC484" si="951">Z484+AA484+AB484</f>
        <v>0</v>
      </c>
      <c r="AD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3">
        <f t="shared" ref="AG484" si="952">AD484+AE484+AF484</f>
        <v>0</v>
      </c>
      <c r="AH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3">
        <f t="shared" ref="AK484" si="953">AH484+AI484+AJ484</f>
        <v>0</v>
      </c>
      <c r="AL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3">
        <f t="shared" ref="AO484" si="954">AL484+AM484+AN484</f>
        <v>0</v>
      </c>
      <c r="AP484" s="183">
        <f t="shared" ref="AP484" si="955">AC484+AG484+AK484+AO484</f>
        <v>0</v>
      </c>
    </row>
    <row r="485" spans="2:42">
      <c r="B485" s="190" t="s">
        <v>369</v>
      </c>
      <c r="C485" s="191" t="s">
        <v>236</v>
      </c>
      <c r="D485" s="192">
        <f>SUM(D486:D488)</f>
        <v>0</v>
      </c>
      <c r="E485" s="192">
        <f>SUM(E486:E488)</f>
        <v>0</v>
      </c>
      <c r="F485" s="192">
        <f t="shared" si="792"/>
        <v>0</v>
      </c>
      <c r="G485" s="192">
        <f>SUM(G486:G488)</f>
        <v>0</v>
      </c>
      <c r="H485" s="192">
        <f t="shared" si="595"/>
        <v>0</v>
      </c>
      <c r="I485" s="192">
        <f>SUM(I486:I488)</f>
        <v>0</v>
      </c>
      <c r="J485" s="192">
        <f t="shared" si="596"/>
        <v>0</v>
      </c>
      <c r="K485" s="192">
        <f t="shared" ref="K485:AB485" si="956">SUM(K486:K488)</f>
        <v>0</v>
      </c>
      <c r="L485" s="192">
        <f t="shared" si="956"/>
        <v>0</v>
      </c>
      <c r="M485" s="192">
        <f t="shared" si="956"/>
        <v>0</v>
      </c>
      <c r="N485" s="192">
        <f t="shared" si="956"/>
        <v>0</v>
      </c>
      <c r="O485" s="192">
        <f t="shared" si="956"/>
        <v>0</v>
      </c>
      <c r="P485" s="192">
        <f t="shared" ref="P485:Q485" si="957">SUM(P486:P488)</f>
        <v>0</v>
      </c>
      <c r="Q485" s="192">
        <f t="shared" si="957"/>
        <v>0</v>
      </c>
      <c r="R485" s="192">
        <f t="shared" si="956"/>
        <v>0</v>
      </c>
      <c r="S485" s="192">
        <f t="shared" si="956"/>
        <v>0</v>
      </c>
      <c r="T485" s="192">
        <f t="shared" ref="T485" si="958">SUM(T486:T488)</f>
        <v>0</v>
      </c>
      <c r="U485" s="192">
        <f t="shared" si="956"/>
        <v>0</v>
      </c>
      <c r="V485" s="192">
        <f t="shared" si="956"/>
        <v>0</v>
      </c>
      <c r="W485" s="192">
        <f t="shared" ref="W485" si="959">SUM(W486:W488)</f>
        <v>0</v>
      </c>
      <c r="X485" s="192">
        <f t="shared" si="956"/>
        <v>0</v>
      </c>
      <c r="Y485" s="192">
        <f t="shared" si="956"/>
        <v>0</v>
      </c>
      <c r="Z485" s="192">
        <f t="shared" si="956"/>
        <v>0</v>
      </c>
      <c r="AA485" s="192">
        <f t="shared" si="956"/>
        <v>0</v>
      </c>
      <c r="AB485" s="192">
        <f t="shared" si="956"/>
        <v>0</v>
      </c>
      <c r="AC485" s="192">
        <f t="shared" si="599"/>
        <v>0</v>
      </c>
      <c r="AD485" s="192">
        <f>SUM(AD486:AD488)</f>
        <v>0</v>
      </c>
      <c r="AE485" s="192">
        <f>SUM(AE486:AE488)</f>
        <v>0</v>
      </c>
      <c r="AF485" s="192">
        <f>SUM(AF486:AF488)</f>
        <v>0</v>
      </c>
      <c r="AG485" s="192">
        <f t="shared" si="600"/>
        <v>0</v>
      </c>
      <c r="AH485" s="192">
        <f>SUM(AH486:AH488)</f>
        <v>0</v>
      </c>
      <c r="AI485" s="192">
        <f>SUM(AI486:AI488)</f>
        <v>0</v>
      </c>
      <c r="AJ485" s="192">
        <f>SUM(AJ486:AJ488)</f>
        <v>0</v>
      </c>
      <c r="AK485" s="192">
        <f t="shared" si="601"/>
        <v>0</v>
      </c>
      <c r="AL485" s="192">
        <f>SUM(AL486:AL488)</f>
        <v>0</v>
      </c>
      <c r="AM485" s="192">
        <f>SUM(AM486:AM488)</f>
        <v>0</v>
      </c>
      <c r="AN485" s="192">
        <f>SUM(AN486:AN488)</f>
        <v>0</v>
      </c>
      <c r="AO485" s="192">
        <f t="shared" si="602"/>
        <v>0</v>
      </c>
      <c r="AP485" s="192">
        <f t="shared" si="603"/>
        <v>0</v>
      </c>
    </row>
    <row r="486" spans="2:42">
      <c r="B486" s="181" t="s">
        <v>370</v>
      </c>
      <c r="C486" s="182" t="s">
        <v>237</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792"/>
        <v>0</v>
      </c>
      <c r="G486" s="183"/>
      <c r="H486" s="183">
        <f t="shared" si="595"/>
        <v>0</v>
      </c>
      <c r="I486" s="183"/>
      <c r="J486" s="183">
        <f t="shared" si="596"/>
        <v>0</v>
      </c>
      <c r="K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3">
        <f t="shared" si="599"/>
        <v>0</v>
      </c>
      <c r="AD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3">
        <f t="shared" si="600"/>
        <v>0</v>
      </c>
      <c r="AH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3">
        <f t="shared" si="601"/>
        <v>0</v>
      </c>
      <c r="AL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3">
        <f t="shared" si="602"/>
        <v>0</v>
      </c>
      <c r="AP486" s="183">
        <f t="shared" si="603"/>
        <v>0</v>
      </c>
    </row>
    <row r="487" spans="2:42">
      <c r="B487" s="181" t="s">
        <v>1227</v>
      </c>
      <c r="C487" s="182" t="s">
        <v>1228</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960">D487+E487</f>
        <v>0</v>
      </c>
      <c r="G487" s="183"/>
      <c r="H487" s="183">
        <f t="shared" ref="H487" si="961">F487-G487</f>
        <v>0</v>
      </c>
      <c r="I487" s="183"/>
      <c r="J487" s="183">
        <f t="shared" ref="J487" si="962">F487-I487</f>
        <v>0</v>
      </c>
      <c r="K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3">
        <f t="shared" ref="AC487" si="963">Z487+AA487+AB487</f>
        <v>0</v>
      </c>
      <c r="AD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3">
        <f t="shared" ref="AG487" si="964">AD487+AE487+AF487</f>
        <v>0</v>
      </c>
      <c r="AH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3">
        <f t="shared" ref="AK487" si="965">AH487+AI487+AJ487</f>
        <v>0</v>
      </c>
      <c r="AL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3">
        <f t="shared" ref="AO487" si="966">AL487+AM487+AN487</f>
        <v>0</v>
      </c>
      <c r="AP487" s="183">
        <f t="shared" ref="AP487" si="967">AC487+AG487+AK487+AO487</f>
        <v>0</v>
      </c>
    </row>
    <row r="488" spans="2:42">
      <c r="B488" s="181" t="s">
        <v>1229</v>
      </c>
      <c r="C488" s="182" t="s">
        <v>1230</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792"/>
        <v>0</v>
      </c>
      <c r="G488" s="183"/>
      <c r="H488" s="183">
        <f t="shared" si="595"/>
        <v>0</v>
      </c>
      <c r="I488" s="183"/>
      <c r="J488" s="183">
        <f t="shared" si="596"/>
        <v>0</v>
      </c>
      <c r="K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3">
        <f t="shared" si="599"/>
        <v>0</v>
      </c>
      <c r="AD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3">
        <f t="shared" si="600"/>
        <v>0</v>
      </c>
      <c r="AH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3">
        <f t="shared" si="601"/>
        <v>0</v>
      </c>
      <c r="AL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3">
        <f t="shared" si="602"/>
        <v>0</v>
      </c>
      <c r="AP488" s="183">
        <f t="shared" si="603"/>
        <v>0</v>
      </c>
    </row>
    <row r="489" spans="2:42">
      <c r="B489" s="190" t="s">
        <v>371</v>
      </c>
      <c r="C489" s="191" t="s">
        <v>238</v>
      </c>
      <c r="D489" s="192">
        <f>SUM(D490:D498)</f>
        <v>0</v>
      </c>
      <c r="E489" s="192">
        <f>SUM(E490:E498)</f>
        <v>0</v>
      </c>
      <c r="F489" s="192">
        <f t="shared" si="792"/>
        <v>0</v>
      </c>
      <c r="G489" s="192">
        <f>SUM(G490:G498)</f>
        <v>0</v>
      </c>
      <c r="H489" s="192">
        <f t="shared" si="595"/>
        <v>0</v>
      </c>
      <c r="I489" s="192">
        <f>SUM(I490:I498)</f>
        <v>0</v>
      </c>
      <c r="J489" s="192">
        <f t="shared" si="596"/>
        <v>0</v>
      </c>
      <c r="K489" s="192">
        <f t="shared" ref="K489:AB489" si="968">SUM(K490:K498)</f>
        <v>0</v>
      </c>
      <c r="L489" s="192">
        <f t="shared" si="968"/>
        <v>0</v>
      </c>
      <c r="M489" s="192">
        <f t="shared" si="968"/>
        <v>0</v>
      </c>
      <c r="N489" s="192">
        <f t="shared" si="968"/>
        <v>0</v>
      </c>
      <c r="O489" s="192">
        <f t="shared" si="968"/>
        <v>0</v>
      </c>
      <c r="P489" s="192">
        <f t="shared" ref="P489:Q489" si="969">SUM(P490:P498)</f>
        <v>0</v>
      </c>
      <c r="Q489" s="192">
        <f t="shared" si="969"/>
        <v>0</v>
      </c>
      <c r="R489" s="192">
        <f t="shared" si="968"/>
        <v>0</v>
      </c>
      <c r="S489" s="192">
        <f t="shared" si="968"/>
        <v>0</v>
      </c>
      <c r="T489" s="192">
        <f t="shared" ref="T489" si="970">SUM(T490:T498)</f>
        <v>0</v>
      </c>
      <c r="U489" s="192">
        <f t="shared" si="968"/>
        <v>0</v>
      </c>
      <c r="V489" s="192">
        <f t="shared" si="968"/>
        <v>0</v>
      </c>
      <c r="W489" s="192">
        <f t="shared" ref="W489" si="971">SUM(W490:W498)</f>
        <v>0</v>
      </c>
      <c r="X489" s="192">
        <f t="shared" si="968"/>
        <v>0</v>
      </c>
      <c r="Y489" s="192">
        <f t="shared" si="968"/>
        <v>0</v>
      </c>
      <c r="Z489" s="192">
        <f t="shared" si="968"/>
        <v>0</v>
      </c>
      <c r="AA489" s="192">
        <f t="shared" si="968"/>
        <v>0</v>
      </c>
      <c r="AB489" s="192">
        <f t="shared" si="968"/>
        <v>0</v>
      </c>
      <c r="AC489" s="192">
        <f t="shared" si="599"/>
        <v>0</v>
      </c>
      <c r="AD489" s="192">
        <f>SUM(AD490:AD498)</f>
        <v>0</v>
      </c>
      <c r="AE489" s="192">
        <f>SUM(AE490:AE498)</f>
        <v>0</v>
      </c>
      <c r="AF489" s="192">
        <f>SUM(AF490:AF498)</f>
        <v>0</v>
      </c>
      <c r="AG489" s="192">
        <f t="shared" si="600"/>
        <v>0</v>
      </c>
      <c r="AH489" s="192">
        <f>SUM(AH490:AH498)</f>
        <v>0</v>
      </c>
      <c r="AI489" s="192">
        <f>SUM(AI490:AI498)</f>
        <v>0</v>
      </c>
      <c r="AJ489" s="192">
        <f>SUM(AJ490:AJ498)</f>
        <v>0</v>
      </c>
      <c r="AK489" s="192">
        <f t="shared" si="601"/>
        <v>0</v>
      </c>
      <c r="AL489" s="192">
        <f>SUM(AL490:AL498)</f>
        <v>0</v>
      </c>
      <c r="AM489" s="192">
        <f>SUM(AM490:AM498)</f>
        <v>0</v>
      </c>
      <c r="AN489" s="192">
        <f>SUM(AN490:AN498)</f>
        <v>0</v>
      </c>
      <c r="AO489" s="192">
        <f t="shared" si="602"/>
        <v>0</v>
      </c>
      <c r="AP489" s="192">
        <f t="shared" si="603"/>
        <v>0</v>
      </c>
    </row>
    <row r="490" spans="2:42">
      <c r="B490" s="181" t="s">
        <v>372</v>
      </c>
      <c r="C490" s="182" t="s">
        <v>233</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972">D490+E490</f>
        <v>0</v>
      </c>
      <c r="G490" s="183"/>
      <c r="H490" s="183">
        <f t="shared" ref="H490:H494" si="973">F490-G490</f>
        <v>0</v>
      </c>
      <c r="I490" s="183"/>
      <c r="J490" s="183">
        <f t="shared" ref="J490:J494" si="974">F490-I490</f>
        <v>0</v>
      </c>
      <c r="K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3">
        <f t="shared" ref="AC490:AC494" si="975">Z490+AA490+AB490</f>
        <v>0</v>
      </c>
      <c r="AD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3">
        <f t="shared" ref="AG490:AG494" si="976">AD490+AE490+AF490</f>
        <v>0</v>
      </c>
      <c r="AH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3">
        <f t="shared" ref="AK490:AK494" si="977">AH490+AI490+AJ490</f>
        <v>0</v>
      </c>
      <c r="AL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3">
        <f t="shared" ref="AO490:AO494" si="978">AL490+AM490+AN490</f>
        <v>0</v>
      </c>
      <c r="AP490" s="183">
        <f t="shared" ref="AP490:AP494" si="979">AC490+AG490+AK490+AO490</f>
        <v>0</v>
      </c>
    </row>
    <row r="491" spans="2:42">
      <c r="B491" s="181" t="s">
        <v>1231</v>
      </c>
      <c r="C491" s="182" t="s">
        <v>1186</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980">D491+E491</f>
        <v>0</v>
      </c>
      <c r="G491" s="183"/>
      <c r="H491" s="183">
        <f t="shared" ref="H491" si="981">F491-G491</f>
        <v>0</v>
      </c>
      <c r="I491" s="183"/>
      <c r="J491" s="183">
        <f t="shared" ref="J491" si="982">F491-I491</f>
        <v>0</v>
      </c>
      <c r="K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3">
        <f t="shared" ref="AC491" si="983">Z491+AA491+AB491</f>
        <v>0</v>
      </c>
      <c r="AD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3">
        <f t="shared" ref="AG491" si="984">AD491+AE491+AF491</f>
        <v>0</v>
      </c>
      <c r="AH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3">
        <f t="shared" ref="AK491" si="985">AH491+AI491+AJ491</f>
        <v>0</v>
      </c>
      <c r="AL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3">
        <f t="shared" ref="AO491" si="986">AL491+AM491+AN491</f>
        <v>0</v>
      </c>
      <c r="AP491" s="183">
        <f t="shared" ref="AP491" si="987">AC491+AG491+AK491+AO491</f>
        <v>0</v>
      </c>
    </row>
    <row r="492" spans="2:42">
      <c r="B492" s="181" t="s">
        <v>1232</v>
      </c>
      <c r="C492" s="182" t="s">
        <v>1188</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972"/>
        <v>0</v>
      </c>
      <c r="G492" s="183"/>
      <c r="H492" s="183">
        <f t="shared" si="973"/>
        <v>0</v>
      </c>
      <c r="I492" s="183"/>
      <c r="J492" s="183">
        <f t="shared" si="974"/>
        <v>0</v>
      </c>
      <c r="K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3">
        <f t="shared" si="975"/>
        <v>0</v>
      </c>
      <c r="AD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3">
        <f t="shared" si="976"/>
        <v>0</v>
      </c>
      <c r="AH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3">
        <f t="shared" si="977"/>
        <v>0</v>
      </c>
      <c r="AL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3">
        <f t="shared" si="978"/>
        <v>0</v>
      </c>
      <c r="AP492" s="183">
        <f t="shared" si="979"/>
        <v>0</v>
      </c>
    </row>
    <row r="493" spans="2:42">
      <c r="B493" s="181" t="s">
        <v>1233</v>
      </c>
      <c r="C493" s="182" t="s">
        <v>1192</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972"/>
        <v>0</v>
      </c>
      <c r="G493" s="183"/>
      <c r="H493" s="183">
        <f t="shared" si="973"/>
        <v>0</v>
      </c>
      <c r="I493" s="183"/>
      <c r="J493" s="183">
        <f t="shared" si="974"/>
        <v>0</v>
      </c>
      <c r="K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3">
        <f t="shared" si="975"/>
        <v>0</v>
      </c>
      <c r="AD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3">
        <f t="shared" si="976"/>
        <v>0</v>
      </c>
      <c r="AH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3">
        <f t="shared" si="977"/>
        <v>0</v>
      </c>
      <c r="AL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3">
        <f t="shared" si="978"/>
        <v>0</v>
      </c>
      <c r="AP493" s="183">
        <f t="shared" si="979"/>
        <v>0</v>
      </c>
    </row>
    <row r="494" spans="2:42">
      <c r="B494" s="181" t="s">
        <v>1234</v>
      </c>
      <c r="C494" s="182" t="s">
        <v>1235</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972"/>
        <v>0</v>
      </c>
      <c r="G494" s="183"/>
      <c r="H494" s="183">
        <f t="shared" si="973"/>
        <v>0</v>
      </c>
      <c r="I494" s="183"/>
      <c r="J494" s="183">
        <f t="shared" si="974"/>
        <v>0</v>
      </c>
      <c r="K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3">
        <f t="shared" si="975"/>
        <v>0</v>
      </c>
      <c r="AD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3">
        <f t="shared" si="976"/>
        <v>0</v>
      </c>
      <c r="AH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3">
        <f t="shared" si="977"/>
        <v>0</v>
      </c>
      <c r="AL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3">
        <f t="shared" si="978"/>
        <v>0</v>
      </c>
      <c r="AP494" s="183">
        <f t="shared" si="979"/>
        <v>0</v>
      </c>
    </row>
    <row r="495" spans="2:42">
      <c r="B495" s="181" t="s">
        <v>1236</v>
      </c>
      <c r="C495" s="182" t="s">
        <v>1196</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792"/>
        <v>0</v>
      </c>
      <c r="G495" s="183"/>
      <c r="H495" s="183">
        <f t="shared" si="595"/>
        <v>0</v>
      </c>
      <c r="I495" s="183"/>
      <c r="J495" s="183">
        <f t="shared" si="596"/>
        <v>0</v>
      </c>
      <c r="K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3">
        <f t="shared" si="599"/>
        <v>0</v>
      </c>
      <c r="AD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3">
        <f t="shared" si="600"/>
        <v>0</v>
      </c>
      <c r="AH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3">
        <f t="shared" si="601"/>
        <v>0</v>
      </c>
      <c r="AL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3">
        <f t="shared" si="602"/>
        <v>0</v>
      </c>
      <c r="AP495" s="183">
        <f t="shared" si="603"/>
        <v>0</v>
      </c>
    </row>
    <row r="496" spans="2:42">
      <c r="B496" s="181" t="s">
        <v>1237</v>
      </c>
      <c r="C496" s="182" t="s">
        <v>1238</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988">D496+E496</f>
        <v>0</v>
      </c>
      <c r="G496" s="183"/>
      <c r="H496" s="183">
        <f t="shared" ref="H496" si="989">F496-G496</f>
        <v>0</v>
      </c>
      <c r="I496" s="183"/>
      <c r="J496" s="183">
        <f t="shared" ref="J496" si="990">F496-I496</f>
        <v>0</v>
      </c>
      <c r="K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3">
        <f t="shared" ref="AC496" si="991">Z496+AA496+AB496</f>
        <v>0</v>
      </c>
      <c r="AD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3">
        <f t="shared" ref="AG496" si="992">AD496+AE496+AF496</f>
        <v>0</v>
      </c>
      <c r="AH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3">
        <f t="shared" ref="AK496" si="993">AH496+AI496+AJ496</f>
        <v>0</v>
      </c>
      <c r="AL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3">
        <f t="shared" ref="AO496" si="994">AL496+AM496+AN496</f>
        <v>0</v>
      </c>
      <c r="AP496" s="183">
        <f t="shared" ref="AP496" si="995">AC496+AG496+AK496+AO496</f>
        <v>0</v>
      </c>
    </row>
    <row r="497" spans="2:42">
      <c r="B497" s="181" t="s">
        <v>1239</v>
      </c>
      <c r="C497" s="182" t="s">
        <v>1198</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996">D497+E497</f>
        <v>0</v>
      </c>
      <c r="G497" s="183"/>
      <c r="H497" s="183">
        <f t="shared" ref="H497" si="997">F497-G497</f>
        <v>0</v>
      </c>
      <c r="I497" s="183"/>
      <c r="J497" s="183">
        <f t="shared" ref="J497" si="998">F497-I497</f>
        <v>0</v>
      </c>
      <c r="K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3">
        <f t="shared" ref="AC497" si="999">Z497+AA497+AB497</f>
        <v>0</v>
      </c>
      <c r="AD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3">
        <f t="shared" ref="AG497" si="1000">AD497+AE497+AF497</f>
        <v>0</v>
      </c>
      <c r="AH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3">
        <f t="shared" ref="AK497" si="1001">AH497+AI497+AJ497</f>
        <v>0</v>
      </c>
      <c r="AL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3">
        <f t="shared" ref="AO497" si="1002">AL497+AM497+AN497</f>
        <v>0</v>
      </c>
      <c r="AP497" s="183">
        <f t="shared" ref="AP497" si="1003">AC497+AG497+AK497+AO497</f>
        <v>0</v>
      </c>
    </row>
    <row r="498" spans="2:42">
      <c r="B498" s="181" t="s">
        <v>1240</v>
      </c>
      <c r="C498" s="182" t="s">
        <v>1241</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792"/>
        <v>0</v>
      </c>
      <c r="G498" s="183"/>
      <c r="H498" s="183">
        <f t="shared" si="595"/>
        <v>0</v>
      </c>
      <c r="I498" s="183"/>
      <c r="J498" s="183">
        <f t="shared" si="596"/>
        <v>0</v>
      </c>
      <c r="K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3">
        <f t="shared" si="599"/>
        <v>0</v>
      </c>
      <c r="AD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3">
        <f t="shared" si="600"/>
        <v>0</v>
      </c>
      <c r="AH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3">
        <f t="shared" si="601"/>
        <v>0</v>
      </c>
      <c r="AL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3">
        <f t="shared" si="602"/>
        <v>0</v>
      </c>
      <c r="AP498" s="183">
        <f t="shared" si="603"/>
        <v>0</v>
      </c>
    </row>
    <row r="499" spans="2:42">
      <c r="B499" s="178" t="s">
        <v>376</v>
      </c>
      <c r="C499" s="179" t="s">
        <v>241</v>
      </c>
      <c r="D499" s="180">
        <f>D500+D509</f>
        <v>0</v>
      </c>
      <c r="E499" s="180">
        <f>E500+E509</f>
        <v>0</v>
      </c>
      <c r="F499" s="180">
        <f t="shared" ref="F499:F566" si="1004">D499+E499</f>
        <v>0</v>
      </c>
      <c r="G499" s="180">
        <f t="shared" ref="G499:I499" si="1005">G500+G509</f>
        <v>0</v>
      </c>
      <c r="H499" s="180">
        <f t="shared" ref="H499:H566" si="1006">F499-G499</f>
        <v>0</v>
      </c>
      <c r="I499" s="180">
        <f t="shared" si="1005"/>
        <v>0</v>
      </c>
      <c r="J499" s="180">
        <f t="shared" ref="J499:J566" si="1007">F499-I499</f>
        <v>0</v>
      </c>
      <c r="K499" s="180">
        <f t="shared" ref="K499:AN499" si="1008">K500+K509</f>
        <v>0</v>
      </c>
      <c r="L499" s="180">
        <f t="shared" si="1008"/>
        <v>0</v>
      </c>
      <c r="M499" s="180">
        <f t="shared" si="1008"/>
        <v>0</v>
      </c>
      <c r="N499" s="180">
        <f t="shared" si="1008"/>
        <v>0</v>
      </c>
      <c r="O499" s="180">
        <f t="shared" si="1008"/>
        <v>0</v>
      </c>
      <c r="P499" s="180">
        <f t="shared" ref="P499:Q499" si="1009">P500+P509</f>
        <v>0</v>
      </c>
      <c r="Q499" s="180">
        <f t="shared" si="1009"/>
        <v>0</v>
      </c>
      <c r="R499" s="180">
        <f t="shared" si="1008"/>
        <v>0</v>
      </c>
      <c r="S499" s="180">
        <f t="shared" si="1008"/>
        <v>0</v>
      </c>
      <c r="T499" s="180">
        <f t="shared" ref="T499" si="1010">T500+T509</f>
        <v>0</v>
      </c>
      <c r="U499" s="180">
        <f t="shared" si="1008"/>
        <v>0</v>
      </c>
      <c r="V499" s="180">
        <f t="shared" si="1008"/>
        <v>0</v>
      </c>
      <c r="W499" s="180">
        <f t="shared" ref="W499" si="1011">W500+W509</f>
        <v>0</v>
      </c>
      <c r="X499" s="180">
        <f t="shared" si="1008"/>
        <v>0</v>
      </c>
      <c r="Y499" s="180">
        <f t="shared" si="1008"/>
        <v>0</v>
      </c>
      <c r="Z499" s="180">
        <f t="shared" si="1008"/>
        <v>0</v>
      </c>
      <c r="AA499" s="180">
        <f t="shared" si="1008"/>
        <v>0</v>
      </c>
      <c r="AB499" s="180">
        <f t="shared" si="1008"/>
        <v>0</v>
      </c>
      <c r="AC499" s="180">
        <f t="shared" ref="AC499:AC566" si="1012">Z499+AA499+AB499</f>
        <v>0</v>
      </c>
      <c r="AD499" s="180">
        <f t="shared" si="1008"/>
        <v>0</v>
      </c>
      <c r="AE499" s="180">
        <f t="shared" si="1008"/>
        <v>0</v>
      </c>
      <c r="AF499" s="180">
        <f t="shared" si="1008"/>
        <v>0</v>
      </c>
      <c r="AG499" s="180">
        <f t="shared" ref="AG499:AG566" si="1013">AD499+AE499+AF499</f>
        <v>0</v>
      </c>
      <c r="AH499" s="180">
        <f t="shared" si="1008"/>
        <v>0</v>
      </c>
      <c r="AI499" s="180">
        <f t="shared" si="1008"/>
        <v>0</v>
      </c>
      <c r="AJ499" s="180">
        <f t="shared" si="1008"/>
        <v>0</v>
      </c>
      <c r="AK499" s="180">
        <f t="shared" ref="AK499:AK566" si="1014">AH499+AI499+AJ499</f>
        <v>0</v>
      </c>
      <c r="AL499" s="180">
        <f t="shared" si="1008"/>
        <v>0</v>
      </c>
      <c r="AM499" s="180">
        <f t="shared" si="1008"/>
        <v>0</v>
      </c>
      <c r="AN499" s="180">
        <f t="shared" si="1008"/>
        <v>0</v>
      </c>
      <c r="AO499" s="180">
        <f t="shared" ref="AO499:AO566" si="1015">AL499+AM499+AN499</f>
        <v>0</v>
      </c>
      <c r="AP499" s="180">
        <f t="shared" ref="AP499:AP566" si="1016">AC499+AG499+AK499+AO499</f>
        <v>0</v>
      </c>
    </row>
    <row r="500" spans="2:42">
      <c r="B500" s="190" t="s">
        <v>377</v>
      </c>
      <c r="C500" s="191" t="s">
        <v>242</v>
      </c>
      <c r="D500" s="192">
        <f>SUM(D501:D508)</f>
        <v>0</v>
      </c>
      <c r="E500" s="192">
        <f>SUM(E501:E508)</f>
        <v>0</v>
      </c>
      <c r="F500" s="192">
        <f t="shared" si="1004"/>
        <v>0</v>
      </c>
      <c r="G500" s="192">
        <f t="shared" ref="G500:I500" si="1017">SUM(G501:G508)</f>
        <v>0</v>
      </c>
      <c r="H500" s="192">
        <f t="shared" si="1006"/>
        <v>0</v>
      </c>
      <c r="I500" s="192">
        <f t="shared" si="1017"/>
        <v>0</v>
      </c>
      <c r="J500" s="192">
        <f t="shared" si="1007"/>
        <v>0</v>
      </c>
      <c r="K500" s="192">
        <f t="shared" ref="K500:AN500" si="1018">SUM(K501:K508)</f>
        <v>0</v>
      </c>
      <c r="L500" s="192">
        <f t="shared" si="1018"/>
        <v>0</v>
      </c>
      <c r="M500" s="192">
        <f t="shared" si="1018"/>
        <v>0</v>
      </c>
      <c r="N500" s="192">
        <f t="shared" si="1018"/>
        <v>0</v>
      </c>
      <c r="O500" s="192">
        <f t="shared" si="1018"/>
        <v>0</v>
      </c>
      <c r="P500" s="192">
        <f t="shared" ref="P500:Q500" si="1019">SUM(P501:P508)</f>
        <v>0</v>
      </c>
      <c r="Q500" s="192">
        <f t="shared" si="1019"/>
        <v>0</v>
      </c>
      <c r="R500" s="192">
        <f t="shared" si="1018"/>
        <v>0</v>
      </c>
      <c r="S500" s="192">
        <f t="shared" si="1018"/>
        <v>0</v>
      </c>
      <c r="T500" s="192">
        <f t="shared" ref="T500" si="1020">SUM(T501:T508)</f>
        <v>0</v>
      </c>
      <c r="U500" s="192">
        <f t="shared" si="1018"/>
        <v>0</v>
      </c>
      <c r="V500" s="192">
        <f t="shared" si="1018"/>
        <v>0</v>
      </c>
      <c r="W500" s="192">
        <f t="shared" ref="W500" si="1021">SUM(W501:W508)</f>
        <v>0</v>
      </c>
      <c r="X500" s="192">
        <f t="shared" si="1018"/>
        <v>0</v>
      </c>
      <c r="Y500" s="192">
        <f t="shared" si="1018"/>
        <v>0</v>
      </c>
      <c r="Z500" s="192">
        <f t="shared" si="1018"/>
        <v>0</v>
      </c>
      <c r="AA500" s="192">
        <f t="shared" si="1018"/>
        <v>0</v>
      </c>
      <c r="AB500" s="192">
        <f t="shared" si="1018"/>
        <v>0</v>
      </c>
      <c r="AC500" s="192">
        <f t="shared" si="1012"/>
        <v>0</v>
      </c>
      <c r="AD500" s="192">
        <f t="shared" si="1018"/>
        <v>0</v>
      </c>
      <c r="AE500" s="192">
        <f t="shared" si="1018"/>
        <v>0</v>
      </c>
      <c r="AF500" s="192">
        <f t="shared" si="1018"/>
        <v>0</v>
      </c>
      <c r="AG500" s="192">
        <f t="shared" si="1013"/>
        <v>0</v>
      </c>
      <c r="AH500" s="192">
        <f t="shared" si="1018"/>
        <v>0</v>
      </c>
      <c r="AI500" s="192">
        <f t="shared" si="1018"/>
        <v>0</v>
      </c>
      <c r="AJ500" s="192">
        <f t="shared" si="1018"/>
        <v>0</v>
      </c>
      <c r="AK500" s="192">
        <f t="shared" si="1014"/>
        <v>0</v>
      </c>
      <c r="AL500" s="192">
        <f t="shared" si="1018"/>
        <v>0</v>
      </c>
      <c r="AM500" s="192">
        <f t="shared" si="1018"/>
        <v>0</v>
      </c>
      <c r="AN500" s="192">
        <f t="shared" si="1018"/>
        <v>0</v>
      </c>
      <c r="AO500" s="192">
        <f t="shared" si="1015"/>
        <v>0</v>
      </c>
      <c r="AP500" s="192">
        <f t="shared" si="1016"/>
        <v>0</v>
      </c>
    </row>
    <row r="501" spans="2:42">
      <c r="B501" s="181" t="s">
        <v>378</v>
      </c>
      <c r="C501" s="182" t="s">
        <v>243</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04"/>
        <v>0</v>
      </c>
      <c r="G501" s="183"/>
      <c r="H501" s="183">
        <f t="shared" si="1006"/>
        <v>0</v>
      </c>
      <c r="I501" s="183"/>
      <c r="J501" s="183">
        <f t="shared" si="1007"/>
        <v>0</v>
      </c>
      <c r="K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3">
        <f t="shared" si="1012"/>
        <v>0</v>
      </c>
      <c r="AD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3">
        <f t="shared" si="1013"/>
        <v>0</v>
      </c>
      <c r="AH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3">
        <f t="shared" si="1014"/>
        <v>0</v>
      </c>
      <c r="AL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3">
        <f t="shared" si="1015"/>
        <v>0</v>
      </c>
      <c r="AP501" s="183">
        <f t="shared" si="1016"/>
        <v>0</v>
      </c>
    </row>
    <row r="502" spans="2:42">
      <c r="B502" s="181" t="s">
        <v>1242</v>
      </c>
      <c r="C502" s="182" t="s">
        <v>1243</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04"/>
        <v>0</v>
      </c>
      <c r="G502" s="183"/>
      <c r="H502" s="183">
        <f t="shared" si="1006"/>
        <v>0</v>
      </c>
      <c r="I502" s="183"/>
      <c r="J502" s="183">
        <f t="shared" si="1007"/>
        <v>0</v>
      </c>
      <c r="K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3">
        <f t="shared" si="1012"/>
        <v>0</v>
      </c>
      <c r="AD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3">
        <f t="shared" si="1013"/>
        <v>0</v>
      </c>
      <c r="AH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3">
        <f t="shared" si="1014"/>
        <v>0</v>
      </c>
      <c r="AL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3">
        <f t="shared" si="1015"/>
        <v>0</v>
      </c>
      <c r="AP502" s="183">
        <f t="shared" si="1016"/>
        <v>0</v>
      </c>
    </row>
    <row r="503" spans="2:42">
      <c r="B503" s="181" t="s">
        <v>1244</v>
      </c>
      <c r="C503" s="182" t="s">
        <v>1245</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22">D503+E503</f>
        <v>0</v>
      </c>
      <c r="G503" s="183"/>
      <c r="H503" s="183">
        <f t="shared" ref="H503:H506" si="1023">F503-G503</f>
        <v>0</v>
      </c>
      <c r="I503" s="183"/>
      <c r="J503" s="183">
        <f t="shared" ref="J503:J506" si="1024">F503-I503</f>
        <v>0</v>
      </c>
      <c r="K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3">
        <f t="shared" ref="AC503:AC506" si="1025">Z503+AA503+AB503</f>
        <v>0</v>
      </c>
      <c r="AD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3">
        <f t="shared" ref="AG503:AG506" si="1026">AD503+AE503+AF503</f>
        <v>0</v>
      </c>
      <c r="AH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3">
        <f t="shared" ref="AK503:AK506" si="1027">AH503+AI503+AJ503</f>
        <v>0</v>
      </c>
      <c r="AL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3">
        <f t="shared" ref="AO503:AO506" si="1028">AL503+AM503+AN503</f>
        <v>0</v>
      </c>
      <c r="AP503" s="183">
        <f t="shared" ref="AP503:AP506" si="1029">AC503+AG503+AK503+AO503</f>
        <v>0</v>
      </c>
    </row>
    <row r="504" spans="2:42">
      <c r="B504" s="181" t="s">
        <v>379</v>
      </c>
      <c r="C504" s="182" t="s">
        <v>244</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22"/>
        <v>0</v>
      </c>
      <c r="G504" s="183"/>
      <c r="H504" s="183">
        <f t="shared" si="1023"/>
        <v>0</v>
      </c>
      <c r="I504" s="183"/>
      <c r="J504" s="183">
        <f t="shared" si="1024"/>
        <v>0</v>
      </c>
      <c r="K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3">
        <f t="shared" si="1025"/>
        <v>0</v>
      </c>
      <c r="AD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3">
        <f t="shared" si="1026"/>
        <v>0</v>
      </c>
      <c r="AH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3">
        <f t="shared" si="1027"/>
        <v>0</v>
      </c>
      <c r="AL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3">
        <f t="shared" si="1028"/>
        <v>0</v>
      </c>
      <c r="AP504" s="183">
        <f t="shared" si="1029"/>
        <v>0</v>
      </c>
    </row>
    <row r="505" spans="2:42">
      <c r="B505" s="181" t="s">
        <v>1246</v>
      </c>
      <c r="C505" s="182" t="s">
        <v>1247</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30">D505+E505</f>
        <v>0</v>
      </c>
      <c r="G505" s="183"/>
      <c r="H505" s="183">
        <f t="shared" ref="H505" si="1031">F505-G505</f>
        <v>0</v>
      </c>
      <c r="I505" s="183"/>
      <c r="J505" s="183">
        <f t="shared" ref="J505" si="1032">F505-I505</f>
        <v>0</v>
      </c>
      <c r="K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3">
        <f t="shared" ref="AC505" si="1033">Z505+AA505+AB505</f>
        <v>0</v>
      </c>
      <c r="AD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3">
        <f t="shared" ref="AG505" si="1034">AD505+AE505+AF505</f>
        <v>0</v>
      </c>
      <c r="AH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3">
        <f t="shared" ref="AK505" si="1035">AH505+AI505+AJ505</f>
        <v>0</v>
      </c>
      <c r="AL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3">
        <f t="shared" ref="AO505" si="1036">AL505+AM505+AN505</f>
        <v>0</v>
      </c>
      <c r="AP505" s="183">
        <f t="shared" ref="AP505" si="1037">AC505+AG505+AK505+AO505</f>
        <v>0</v>
      </c>
    </row>
    <row r="506" spans="2:42">
      <c r="B506" s="181" t="s">
        <v>1248</v>
      </c>
      <c r="C506" s="182" t="s">
        <v>1249</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22"/>
        <v>0</v>
      </c>
      <c r="G506" s="183"/>
      <c r="H506" s="183">
        <f t="shared" si="1023"/>
        <v>0</v>
      </c>
      <c r="I506" s="183"/>
      <c r="J506" s="183">
        <f t="shared" si="1024"/>
        <v>0</v>
      </c>
      <c r="K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3">
        <f t="shared" si="1025"/>
        <v>0</v>
      </c>
      <c r="AD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3">
        <f t="shared" si="1026"/>
        <v>0</v>
      </c>
      <c r="AH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3">
        <f t="shared" si="1027"/>
        <v>0</v>
      </c>
      <c r="AL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3">
        <f t="shared" si="1028"/>
        <v>0</v>
      </c>
      <c r="AP506" s="183">
        <f t="shared" si="1029"/>
        <v>0</v>
      </c>
    </row>
    <row r="507" spans="2:42">
      <c r="B507" s="181" t="s">
        <v>1250</v>
      </c>
      <c r="C507" s="182" t="s">
        <v>1251</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38">D507+E507</f>
        <v>0</v>
      </c>
      <c r="G507" s="183"/>
      <c r="H507" s="183">
        <f t="shared" ref="H507" si="1039">F507-G507</f>
        <v>0</v>
      </c>
      <c r="I507" s="183"/>
      <c r="J507" s="183">
        <f t="shared" ref="J507" si="1040">F507-I507</f>
        <v>0</v>
      </c>
      <c r="K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3">
        <f t="shared" ref="AC507" si="1041">Z507+AA507+AB507</f>
        <v>0</v>
      </c>
      <c r="AD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3">
        <f t="shared" ref="AG507" si="1042">AD507+AE507+AF507</f>
        <v>0</v>
      </c>
      <c r="AH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3">
        <f t="shared" ref="AK507" si="1043">AH507+AI507+AJ507</f>
        <v>0</v>
      </c>
      <c r="AL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3">
        <f t="shared" ref="AO507" si="1044">AL507+AM507+AN507</f>
        <v>0</v>
      </c>
      <c r="AP507" s="183">
        <f t="shared" ref="AP507" si="1045">AC507+AG507+AK507+AO507</f>
        <v>0</v>
      </c>
    </row>
    <row r="508" spans="2:42">
      <c r="B508" s="181" t="s">
        <v>1252</v>
      </c>
      <c r="C508" s="182" t="s">
        <v>1253</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04"/>
        <v>0</v>
      </c>
      <c r="G508" s="183"/>
      <c r="H508" s="183">
        <f t="shared" si="1006"/>
        <v>0</v>
      </c>
      <c r="I508" s="183"/>
      <c r="J508" s="183">
        <f t="shared" si="1007"/>
        <v>0</v>
      </c>
      <c r="K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3">
        <f t="shared" si="1012"/>
        <v>0</v>
      </c>
      <c r="AD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3">
        <f t="shared" si="1013"/>
        <v>0</v>
      </c>
      <c r="AH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3">
        <f t="shared" si="1014"/>
        <v>0</v>
      </c>
      <c r="AL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3">
        <f t="shared" si="1015"/>
        <v>0</v>
      </c>
      <c r="AP508" s="183">
        <f t="shared" si="1016"/>
        <v>0</v>
      </c>
    </row>
    <row r="509" spans="2:42">
      <c r="B509" s="190" t="s">
        <v>380</v>
      </c>
      <c r="C509" s="191" t="s">
        <v>245</v>
      </c>
      <c r="D509" s="192">
        <f>SUM(D510:D525)</f>
        <v>0</v>
      </c>
      <c r="E509" s="192">
        <f>SUM(E510:E525)</f>
        <v>0</v>
      </c>
      <c r="F509" s="192">
        <f t="shared" si="1004"/>
        <v>0</v>
      </c>
      <c r="G509" s="192">
        <f>SUM(G510:G525)</f>
        <v>0</v>
      </c>
      <c r="H509" s="192">
        <f t="shared" si="1006"/>
        <v>0</v>
      </c>
      <c r="I509" s="192">
        <f>SUM(I510:I525)</f>
        <v>0</v>
      </c>
      <c r="J509" s="192">
        <f t="shared" si="1007"/>
        <v>0</v>
      </c>
      <c r="K509" s="192">
        <f t="shared" ref="K509:AB509" si="1046">SUM(K510:K525)</f>
        <v>0</v>
      </c>
      <c r="L509" s="192">
        <f t="shared" si="1046"/>
        <v>0</v>
      </c>
      <c r="M509" s="192">
        <f t="shared" si="1046"/>
        <v>0</v>
      </c>
      <c r="N509" s="192">
        <f t="shared" si="1046"/>
        <v>0</v>
      </c>
      <c r="O509" s="192">
        <f t="shared" si="1046"/>
        <v>0</v>
      </c>
      <c r="P509" s="192">
        <f t="shared" ref="P509:Q509" si="1047">SUM(P510:P525)</f>
        <v>0</v>
      </c>
      <c r="Q509" s="192">
        <f t="shared" si="1047"/>
        <v>0</v>
      </c>
      <c r="R509" s="192">
        <f t="shared" si="1046"/>
        <v>0</v>
      </c>
      <c r="S509" s="192">
        <f t="shared" si="1046"/>
        <v>0</v>
      </c>
      <c r="T509" s="192">
        <f t="shared" ref="T509" si="1048">SUM(T510:T525)</f>
        <v>0</v>
      </c>
      <c r="U509" s="192">
        <f t="shared" si="1046"/>
        <v>0</v>
      </c>
      <c r="V509" s="192">
        <f t="shared" si="1046"/>
        <v>0</v>
      </c>
      <c r="W509" s="192">
        <f t="shared" ref="W509" si="1049">SUM(W510:W525)</f>
        <v>0</v>
      </c>
      <c r="X509" s="192">
        <f t="shared" si="1046"/>
        <v>0</v>
      </c>
      <c r="Y509" s="192">
        <f t="shared" si="1046"/>
        <v>0</v>
      </c>
      <c r="Z509" s="192">
        <f t="shared" si="1046"/>
        <v>0</v>
      </c>
      <c r="AA509" s="192">
        <f t="shared" si="1046"/>
        <v>0</v>
      </c>
      <c r="AB509" s="192">
        <f t="shared" si="1046"/>
        <v>0</v>
      </c>
      <c r="AC509" s="192">
        <f t="shared" si="1012"/>
        <v>0</v>
      </c>
      <c r="AD509" s="192">
        <f>SUM(AD510:AD525)</f>
        <v>0</v>
      </c>
      <c r="AE509" s="192">
        <f>SUM(AE510:AE525)</f>
        <v>0</v>
      </c>
      <c r="AF509" s="192">
        <f>SUM(AF510:AF525)</f>
        <v>0</v>
      </c>
      <c r="AG509" s="192">
        <f t="shared" si="1013"/>
        <v>0</v>
      </c>
      <c r="AH509" s="192">
        <f>SUM(AH510:AH525)</f>
        <v>0</v>
      </c>
      <c r="AI509" s="192">
        <f>SUM(AI510:AI525)</f>
        <v>0</v>
      </c>
      <c r="AJ509" s="192">
        <f>SUM(AJ510:AJ525)</f>
        <v>0</v>
      </c>
      <c r="AK509" s="192">
        <f t="shared" si="1014"/>
        <v>0</v>
      </c>
      <c r="AL509" s="192">
        <f>SUM(AL510:AL525)</f>
        <v>0</v>
      </c>
      <c r="AM509" s="192">
        <f>SUM(AM510:AM525)</f>
        <v>0</v>
      </c>
      <c r="AN509" s="192">
        <f>SUM(AN510:AN525)</f>
        <v>0</v>
      </c>
      <c r="AO509" s="192">
        <f t="shared" si="1015"/>
        <v>0</v>
      </c>
      <c r="AP509" s="192">
        <f t="shared" si="1016"/>
        <v>0</v>
      </c>
    </row>
    <row r="510" spans="2:42">
      <c r="B510" s="181" t="s">
        <v>381</v>
      </c>
      <c r="C510" s="182" t="s">
        <v>246</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04"/>
        <v>0</v>
      </c>
      <c r="G510" s="183"/>
      <c r="H510" s="183">
        <f t="shared" si="1006"/>
        <v>0</v>
      </c>
      <c r="I510" s="183"/>
      <c r="J510" s="183">
        <f t="shared" si="1007"/>
        <v>0</v>
      </c>
      <c r="K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3">
        <f t="shared" si="1012"/>
        <v>0</v>
      </c>
      <c r="AD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3">
        <f t="shared" si="1013"/>
        <v>0</v>
      </c>
      <c r="AH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3">
        <f t="shared" si="1014"/>
        <v>0</v>
      </c>
      <c r="AL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3">
        <f t="shared" si="1015"/>
        <v>0</v>
      </c>
      <c r="AP510" s="183">
        <f t="shared" si="1016"/>
        <v>0</v>
      </c>
    </row>
    <row r="511" spans="2:42">
      <c r="B511" s="181" t="s">
        <v>1254</v>
      </c>
      <c r="C511" s="182" t="s">
        <v>1255</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50">D511+E511</f>
        <v>0</v>
      </c>
      <c r="G511" s="183"/>
      <c r="H511" s="183">
        <f t="shared" ref="H511:H518" si="1051">F511-G511</f>
        <v>0</v>
      </c>
      <c r="I511" s="183"/>
      <c r="J511" s="183">
        <f t="shared" ref="J511:J518" si="1052">F511-I511</f>
        <v>0</v>
      </c>
      <c r="K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3">
        <f t="shared" ref="AC511:AC518" si="1053">Z511+AA511+AB511</f>
        <v>0</v>
      </c>
      <c r="AD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3">
        <f t="shared" ref="AG511:AG518" si="1054">AD511+AE511+AF511</f>
        <v>0</v>
      </c>
      <c r="AH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3">
        <f t="shared" ref="AK511:AK518" si="1055">AH511+AI511+AJ511</f>
        <v>0</v>
      </c>
      <c r="AL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3">
        <f t="shared" ref="AO511:AO518" si="1056">AL511+AM511+AN511</f>
        <v>0</v>
      </c>
      <c r="AP511" s="183">
        <f t="shared" ref="AP511:AP518" si="1057">AC511+AG511+AK511+AO511</f>
        <v>0</v>
      </c>
    </row>
    <row r="512" spans="2:42">
      <c r="B512" s="181" t="s">
        <v>1256</v>
      </c>
      <c r="C512" s="182" t="s">
        <v>1257</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50"/>
        <v>0</v>
      </c>
      <c r="G512" s="183"/>
      <c r="H512" s="183">
        <f t="shared" si="1051"/>
        <v>0</v>
      </c>
      <c r="I512" s="183"/>
      <c r="J512" s="183">
        <f t="shared" si="1052"/>
        <v>0</v>
      </c>
      <c r="K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3">
        <f t="shared" si="1053"/>
        <v>0</v>
      </c>
      <c r="AD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3">
        <f t="shared" si="1054"/>
        <v>0</v>
      </c>
      <c r="AH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3">
        <f t="shared" si="1055"/>
        <v>0</v>
      </c>
      <c r="AL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3">
        <f t="shared" si="1056"/>
        <v>0</v>
      </c>
      <c r="AP512" s="183">
        <f t="shared" si="1057"/>
        <v>0</v>
      </c>
    </row>
    <row r="513" spans="2:42">
      <c r="B513" s="181" t="s">
        <v>1258</v>
      </c>
      <c r="C513" s="182" t="s">
        <v>1259</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50"/>
        <v>0</v>
      </c>
      <c r="G513" s="183"/>
      <c r="H513" s="183">
        <f t="shared" si="1051"/>
        <v>0</v>
      </c>
      <c r="I513" s="183"/>
      <c r="J513" s="183">
        <f t="shared" si="1052"/>
        <v>0</v>
      </c>
      <c r="K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3">
        <f t="shared" si="1053"/>
        <v>0</v>
      </c>
      <c r="AD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3">
        <f t="shared" si="1054"/>
        <v>0</v>
      </c>
      <c r="AH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3">
        <f t="shared" si="1055"/>
        <v>0</v>
      </c>
      <c r="AL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3">
        <f t="shared" si="1056"/>
        <v>0</v>
      </c>
      <c r="AP513" s="183">
        <f t="shared" si="1057"/>
        <v>0</v>
      </c>
    </row>
    <row r="514" spans="2:42">
      <c r="B514" s="181" t="s">
        <v>1260</v>
      </c>
      <c r="C514" s="182" t="s">
        <v>1261</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50"/>
        <v>0</v>
      </c>
      <c r="G514" s="183"/>
      <c r="H514" s="183">
        <f t="shared" si="1051"/>
        <v>0</v>
      </c>
      <c r="I514" s="183"/>
      <c r="J514" s="183">
        <f t="shared" si="1052"/>
        <v>0</v>
      </c>
      <c r="K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3">
        <f t="shared" si="1053"/>
        <v>0</v>
      </c>
      <c r="AD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3">
        <f t="shared" si="1054"/>
        <v>0</v>
      </c>
      <c r="AH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3">
        <f t="shared" si="1055"/>
        <v>0</v>
      </c>
      <c r="AL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3">
        <f t="shared" si="1056"/>
        <v>0</v>
      </c>
      <c r="AP514" s="183">
        <f t="shared" si="1057"/>
        <v>0</v>
      </c>
    </row>
    <row r="515" spans="2:42">
      <c r="B515" s="181" t="s">
        <v>1262</v>
      </c>
      <c r="C515" s="182" t="s">
        <v>1263</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50"/>
        <v>0</v>
      </c>
      <c r="G515" s="183"/>
      <c r="H515" s="183">
        <f t="shared" si="1051"/>
        <v>0</v>
      </c>
      <c r="I515" s="183"/>
      <c r="J515" s="183">
        <f t="shared" si="1052"/>
        <v>0</v>
      </c>
      <c r="K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3">
        <f t="shared" si="1053"/>
        <v>0</v>
      </c>
      <c r="AD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3">
        <f t="shared" si="1054"/>
        <v>0</v>
      </c>
      <c r="AH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3">
        <f t="shared" si="1055"/>
        <v>0</v>
      </c>
      <c r="AL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3">
        <f t="shared" si="1056"/>
        <v>0</v>
      </c>
      <c r="AP515" s="183">
        <f t="shared" si="1057"/>
        <v>0</v>
      </c>
    </row>
    <row r="516" spans="2:42">
      <c r="B516" s="181" t="s">
        <v>1264</v>
      </c>
      <c r="C516" s="182" t="s">
        <v>1265</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50"/>
        <v>0</v>
      </c>
      <c r="G516" s="183"/>
      <c r="H516" s="183">
        <f t="shared" si="1051"/>
        <v>0</v>
      </c>
      <c r="I516" s="183"/>
      <c r="J516" s="183">
        <f t="shared" si="1052"/>
        <v>0</v>
      </c>
      <c r="K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3">
        <f t="shared" si="1053"/>
        <v>0</v>
      </c>
      <c r="AD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3">
        <f t="shared" si="1054"/>
        <v>0</v>
      </c>
      <c r="AH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3">
        <f t="shared" si="1055"/>
        <v>0</v>
      </c>
      <c r="AL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3">
        <f t="shared" si="1056"/>
        <v>0</v>
      </c>
      <c r="AP516" s="183">
        <f t="shared" si="1057"/>
        <v>0</v>
      </c>
    </row>
    <row r="517" spans="2:42">
      <c r="B517" s="181" t="s">
        <v>1266</v>
      </c>
      <c r="C517" s="182" t="s">
        <v>1267</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50"/>
        <v>0</v>
      </c>
      <c r="G517" s="183"/>
      <c r="H517" s="183">
        <f t="shared" si="1051"/>
        <v>0</v>
      </c>
      <c r="I517" s="183"/>
      <c r="J517" s="183">
        <f t="shared" si="1052"/>
        <v>0</v>
      </c>
      <c r="K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3">
        <f t="shared" si="1053"/>
        <v>0</v>
      </c>
      <c r="AD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3">
        <f t="shared" si="1054"/>
        <v>0</v>
      </c>
      <c r="AH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3">
        <f t="shared" si="1055"/>
        <v>0</v>
      </c>
      <c r="AL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3">
        <f t="shared" si="1056"/>
        <v>0</v>
      </c>
      <c r="AP517" s="183">
        <f t="shared" si="1057"/>
        <v>0</v>
      </c>
    </row>
    <row r="518" spans="2:42">
      <c r="B518" s="181" t="s">
        <v>1268</v>
      </c>
      <c r="C518" s="182" t="s">
        <v>1269</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50"/>
        <v>0</v>
      </c>
      <c r="G518" s="183"/>
      <c r="H518" s="183">
        <f t="shared" si="1051"/>
        <v>0</v>
      </c>
      <c r="I518" s="183"/>
      <c r="J518" s="183">
        <f t="shared" si="1052"/>
        <v>0</v>
      </c>
      <c r="K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3">
        <f t="shared" si="1053"/>
        <v>0</v>
      </c>
      <c r="AD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3">
        <f t="shared" si="1054"/>
        <v>0</v>
      </c>
      <c r="AH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3">
        <f t="shared" si="1055"/>
        <v>0</v>
      </c>
      <c r="AL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3">
        <f t="shared" si="1056"/>
        <v>0</v>
      </c>
      <c r="AP518" s="183">
        <f t="shared" si="1057"/>
        <v>0</v>
      </c>
    </row>
    <row r="519" spans="2:42">
      <c r="B519" s="181" t="s">
        <v>1270</v>
      </c>
      <c r="C519" s="182" t="s">
        <v>1271</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04"/>
        <v>0</v>
      </c>
      <c r="G519" s="183"/>
      <c r="H519" s="183">
        <f t="shared" si="1006"/>
        <v>0</v>
      </c>
      <c r="I519" s="183"/>
      <c r="J519" s="183">
        <f t="shared" si="1007"/>
        <v>0</v>
      </c>
      <c r="K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3">
        <f t="shared" si="1012"/>
        <v>0</v>
      </c>
      <c r="AD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3">
        <f t="shared" si="1013"/>
        <v>0</v>
      </c>
      <c r="AH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3">
        <f t="shared" si="1014"/>
        <v>0</v>
      </c>
      <c r="AL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3">
        <f t="shared" si="1015"/>
        <v>0</v>
      </c>
      <c r="AP519" s="183">
        <f t="shared" si="1016"/>
        <v>0</v>
      </c>
    </row>
    <row r="520" spans="2:42">
      <c r="B520" s="181" t="s">
        <v>1272</v>
      </c>
      <c r="C520" s="182" t="s">
        <v>1273</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04"/>
        <v>0</v>
      </c>
      <c r="G520" s="183"/>
      <c r="H520" s="183">
        <f t="shared" si="1006"/>
        <v>0</v>
      </c>
      <c r="I520" s="183"/>
      <c r="J520" s="183">
        <f t="shared" si="1007"/>
        <v>0</v>
      </c>
      <c r="K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3">
        <f t="shared" si="1012"/>
        <v>0</v>
      </c>
      <c r="AD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3">
        <f t="shared" si="1013"/>
        <v>0</v>
      </c>
      <c r="AH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3">
        <f t="shared" si="1014"/>
        <v>0</v>
      </c>
      <c r="AL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3">
        <f t="shared" si="1015"/>
        <v>0</v>
      </c>
      <c r="AP520" s="183">
        <f t="shared" si="1016"/>
        <v>0</v>
      </c>
    </row>
    <row r="521" spans="2:42">
      <c r="B521" s="181" t="s">
        <v>1274</v>
      </c>
      <c r="C521" s="182" t="s">
        <v>1275</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058">D521+E521</f>
        <v>0</v>
      </c>
      <c r="G521" s="183"/>
      <c r="H521" s="183">
        <f t="shared" ref="H521:H522" si="1059">F521-G521</f>
        <v>0</v>
      </c>
      <c r="I521" s="183"/>
      <c r="J521" s="183">
        <f t="shared" ref="J521:J522" si="1060">F521-I521</f>
        <v>0</v>
      </c>
      <c r="K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3">
        <f t="shared" ref="AC521:AC522" si="1061">Z521+AA521+AB521</f>
        <v>0</v>
      </c>
      <c r="AD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3">
        <f t="shared" ref="AG521:AG522" si="1062">AD521+AE521+AF521</f>
        <v>0</v>
      </c>
      <c r="AH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3">
        <f t="shared" ref="AK521:AK522" si="1063">AH521+AI521+AJ521</f>
        <v>0</v>
      </c>
      <c r="AL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3">
        <f t="shared" ref="AO521:AO522" si="1064">AL521+AM521+AN521</f>
        <v>0</v>
      </c>
      <c r="AP521" s="183">
        <f t="shared" ref="AP521:AP522" si="1065">AC521+AG521+AK521+AO521</f>
        <v>0</v>
      </c>
    </row>
    <row r="522" spans="2:42">
      <c r="B522" s="181" t="s">
        <v>1276</v>
      </c>
      <c r="C522" s="182" t="s">
        <v>1277</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058"/>
        <v>0</v>
      </c>
      <c r="G522" s="183"/>
      <c r="H522" s="183">
        <f t="shared" si="1059"/>
        <v>0</v>
      </c>
      <c r="I522" s="183"/>
      <c r="J522" s="183">
        <f t="shared" si="1060"/>
        <v>0</v>
      </c>
      <c r="K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3">
        <f t="shared" si="1061"/>
        <v>0</v>
      </c>
      <c r="AD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3">
        <f t="shared" si="1062"/>
        <v>0</v>
      </c>
      <c r="AH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3">
        <f t="shared" si="1063"/>
        <v>0</v>
      </c>
      <c r="AL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3">
        <f t="shared" si="1064"/>
        <v>0</v>
      </c>
      <c r="AP522" s="183">
        <f t="shared" si="1065"/>
        <v>0</v>
      </c>
    </row>
    <row r="523" spans="2:42">
      <c r="B523" s="181" t="s">
        <v>1278</v>
      </c>
      <c r="C523" s="182" t="s">
        <v>1279</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066">D523+E523</f>
        <v>0</v>
      </c>
      <c r="G523" s="183"/>
      <c r="H523" s="183">
        <f t="shared" ref="H523:H524" si="1067">F523-G523</f>
        <v>0</v>
      </c>
      <c r="I523" s="183"/>
      <c r="J523" s="183">
        <f t="shared" ref="J523:J524" si="1068">F523-I523</f>
        <v>0</v>
      </c>
      <c r="K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3">
        <f t="shared" ref="AC523:AC524" si="1069">Z523+AA523+AB523</f>
        <v>0</v>
      </c>
      <c r="AD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3">
        <f t="shared" ref="AG523:AG524" si="1070">AD523+AE523+AF523</f>
        <v>0</v>
      </c>
      <c r="AH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3">
        <f t="shared" ref="AK523:AK524" si="1071">AH523+AI523+AJ523</f>
        <v>0</v>
      </c>
      <c r="AL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3">
        <f t="shared" ref="AO523:AO524" si="1072">AL523+AM523+AN523</f>
        <v>0</v>
      </c>
      <c r="AP523" s="183">
        <f t="shared" ref="AP523:AP524" si="1073">AC523+AG523+AK523+AO523</f>
        <v>0</v>
      </c>
    </row>
    <row r="524" spans="2:42">
      <c r="B524" s="181" t="s">
        <v>1280</v>
      </c>
      <c r="C524" s="182" t="s">
        <v>1281</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066"/>
        <v>0</v>
      </c>
      <c r="G524" s="183"/>
      <c r="H524" s="183">
        <f t="shared" si="1067"/>
        <v>0</v>
      </c>
      <c r="I524" s="183"/>
      <c r="J524" s="183">
        <f t="shared" si="1068"/>
        <v>0</v>
      </c>
      <c r="K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3">
        <f t="shared" si="1069"/>
        <v>0</v>
      </c>
      <c r="AD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3">
        <f t="shared" si="1070"/>
        <v>0</v>
      </c>
      <c r="AH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3">
        <f t="shared" si="1071"/>
        <v>0</v>
      </c>
      <c r="AL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3">
        <f t="shared" si="1072"/>
        <v>0</v>
      </c>
      <c r="AP524" s="183">
        <f t="shared" si="1073"/>
        <v>0</v>
      </c>
    </row>
    <row r="525" spans="2:42">
      <c r="B525" s="181" t="s">
        <v>1282</v>
      </c>
      <c r="C525" s="182" t="s">
        <v>1283</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04"/>
        <v>0</v>
      </c>
      <c r="G525" s="183"/>
      <c r="H525" s="183">
        <f t="shared" si="1006"/>
        <v>0</v>
      </c>
      <c r="I525" s="183"/>
      <c r="J525" s="183">
        <f t="shared" si="1007"/>
        <v>0</v>
      </c>
      <c r="K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3">
        <f t="shared" si="1012"/>
        <v>0</v>
      </c>
      <c r="AD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3">
        <f t="shared" si="1013"/>
        <v>0</v>
      </c>
      <c r="AH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3">
        <f t="shared" si="1014"/>
        <v>0</v>
      </c>
      <c r="AL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3">
        <f t="shared" si="1015"/>
        <v>0</v>
      </c>
      <c r="AP525" s="183">
        <f t="shared" si="1016"/>
        <v>0</v>
      </c>
    </row>
    <row r="526" spans="2:42">
      <c r="B526" s="178" t="s">
        <v>382</v>
      </c>
      <c r="C526" s="179" t="s">
        <v>247</v>
      </c>
      <c r="D526" s="180">
        <f>D527+D541</f>
        <v>0</v>
      </c>
      <c r="E526" s="180">
        <f>E527+E541</f>
        <v>0</v>
      </c>
      <c r="F526" s="180">
        <f t="shared" si="1004"/>
        <v>0</v>
      </c>
      <c r="G526" s="180">
        <f t="shared" ref="G526:I526" si="1074">G527+G541</f>
        <v>0</v>
      </c>
      <c r="H526" s="180">
        <f t="shared" si="1006"/>
        <v>0</v>
      </c>
      <c r="I526" s="180">
        <f t="shared" si="1074"/>
        <v>0</v>
      </c>
      <c r="J526" s="180">
        <f t="shared" si="1007"/>
        <v>0</v>
      </c>
      <c r="K526" s="180">
        <f t="shared" ref="K526:AN526" si="1075">K527+K541</f>
        <v>0</v>
      </c>
      <c r="L526" s="180">
        <f t="shared" si="1075"/>
        <v>0</v>
      </c>
      <c r="M526" s="180">
        <f t="shared" si="1075"/>
        <v>0</v>
      </c>
      <c r="N526" s="180">
        <f t="shared" si="1075"/>
        <v>0</v>
      </c>
      <c r="O526" s="180">
        <f t="shared" si="1075"/>
        <v>0</v>
      </c>
      <c r="P526" s="180">
        <f t="shared" ref="P526:Q526" si="1076">P527+P541</f>
        <v>0</v>
      </c>
      <c r="Q526" s="180">
        <f t="shared" si="1076"/>
        <v>0</v>
      </c>
      <c r="R526" s="180">
        <f t="shared" si="1075"/>
        <v>0</v>
      </c>
      <c r="S526" s="180">
        <f t="shared" si="1075"/>
        <v>0</v>
      </c>
      <c r="T526" s="180">
        <f t="shared" ref="T526" si="1077">T527+T541</f>
        <v>0</v>
      </c>
      <c r="U526" s="180">
        <f t="shared" si="1075"/>
        <v>0</v>
      </c>
      <c r="V526" s="180">
        <f t="shared" si="1075"/>
        <v>0</v>
      </c>
      <c r="W526" s="180">
        <f t="shared" ref="W526" si="1078">W527+W541</f>
        <v>0</v>
      </c>
      <c r="X526" s="180">
        <f t="shared" si="1075"/>
        <v>0</v>
      </c>
      <c r="Y526" s="180">
        <f t="shared" si="1075"/>
        <v>0</v>
      </c>
      <c r="Z526" s="180">
        <f t="shared" si="1075"/>
        <v>0</v>
      </c>
      <c r="AA526" s="180">
        <f t="shared" si="1075"/>
        <v>0</v>
      </c>
      <c r="AB526" s="180">
        <f t="shared" si="1075"/>
        <v>0</v>
      </c>
      <c r="AC526" s="180">
        <f t="shared" si="1012"/>
        <v>0</v>
      </c>
      <c r="AD526" s="180">
        <f t="shared" si="1075"/>
        <v>0</v>
      </c>
      <c r="AE526" s="180">
        <f t="shared" si="1075"/>
        <v>0</v>
      </c>
      <c r="AF526" s="180">
        <f t="shared" si="1075"/>
        <v>0</v>
      </c>
      <c r="AG526" s="180">
        <f t="shared" si="1013"/>
        <v>0</v>
      </c>
      <c r="AH526" s="180">
        <f t="shared" si="1075"/>
        <v>0</v>
      </c>
      <c r="AI526" s="180">
        <f t="shared" si="1075"/>
        <v>0</v>
      </c>
      <c r="AJ526" s="180">
        <f t="shared" si="1075"/>
        <v>0</v>
      </c>
      <c r="AK526" s="180">
        <f t="shared" si="1014"/>
        <v>0</v>
      </c>
      <c r="AL526" s="180">
        <f t="shared" si="1075"/>
        <v>0</v>
      </c>
      <c r="AM526" s="180">
        <f t="shared" si="1075"/>
        <v>0</v>
      </c>
      <c r="AN526" s="180">
        <f t="shared" si="1075"/>
        <v>0</v>
      </c>
      <c r="AO526" s="180">
        <f t="shared" si="1015"/>
        <v>0</v>
      </c>
      <c r="AP526" s="180">
        <f t="shared" si="1016"/>
        <v>0</v>
      </c>
    </row>
    <row r="527" spans="2:42">
      <c r="B527" s="190" t="s">
        <v>383</v>
      </c>
      <c r="C527" s="191" t="s">
        <v>248</v>
      </c>
      <c r="D527" s="192">
        <f>SUM(D528:D540)</f>
        <v>0</v>
      </c>
      <c r="E527" s="192">
        <f>SUM(E528:E540)</f>
        <v>0</v>
      </c>
      <c r="F527" s="192">
        <f t="shared" si="1004"/>
        <v>0</v>
      </c>
      <c r="G527" s="192">
        <f t="shared" ref="G527:I527" si="1079">SUM(G528:G540)</f>
        <v>0</v>
      </c>
      <c r="H527" s="192">
        <f t="shared" si="1006"/>
        <v>0</v>
      </c>
      <c r="I527" s="192">
        <f t="shared" si="1079"/>
        <v>0</v>
      </c>
      <c r="J527" s="192">
        <f t="shared" si="1007"/>
        <v>0</v>
      </c>
      <c r="K527" s="192">
        <f t="shared" ref="K527:AN527" si="1080">SUM(K528:K540)</f>
        <v>0</v>
      </c>
      <c r="L527" s="192">
        <f t="shared" si="1080"/>
        <v>0</v>
      </c>
      <c r="M527" s="192">
        <f t="shared" si="1080"/>
        <v>0</v>
      </c>
      <c r="N527" s="192">
        <f t="shared" si="1080"/>
        <v>0</v>
      </c>
      <c r="O527" s="192">
        <f t="shared" si="1080"/>
        <v>0</v>
      </c>
      <c r="P527" s="192">
        <f t="shared" ref="P527:Q527" si="1081">SUM(P528:P540)</f>
        <v>0</v>
      </c>
      <c r="Q527" s="192">
        <f t="shared" si="1081"/>
        <v>0</v>
      </c>
      <c r="R527" s="192">
        <f t="shared" si="1080"/>
        <v>0</v>
      </c>
      <c r="S527" s="192">
        <f t="shared" si="1080"/>
        <v>0</v>
      </c>
      <c r="T527" s="192">
        <f t="shared" ref="T527" si="1082">SUM(T528:T540)</f>
        <v>0</v>
      </c>
      <c r="U527" s="192">
        <f t="shared" si="1080"/>
        <v>0</v>
      </c>
      <c r="V527" s="192">
        <f t="shared" si="1080"/>
        <v>0</v>
      </c>
      <c r="W527" s="192">
        <f t="shared" ref="W527" si="1083">SUM(W528:W540)</f>
        <v>0</v>
      </c>
      <c r="X527" s="192">
        <f t="shared" si="1080"/>
        <v>0</v>
      </c>
      <c r="Y527" s="192">
        <f t="shared" si="1080"/>
        <v>0</v>
      </c>
      <c r="Z527" s="192">
        <f t="shared" si="1080"/>
        <v>0</v>
      </c>
      <c r="AA527" s="192">
        <f t="shared" si="1080"/>
        <v>0</v>
      </c>
      <c r="AB527" s="192">
        <f t="shared" si="1080"/>
        <v>0</v>
      </c>
      <c r="AC527" s="192">
        <f t="shared" si="1012"/>
        <v>0</v>
      </c>
      <c r="AD527" s="192">
        <f t="shared" si="1080"/>
        <v>0</v>
      </c>
      <c r="AE527" s="192">
        <f t="shared" si="1080"/>
        <v>0</v>
      </c>
      <c r="AF527" s="192">
        <f t="shared" si="1080"/>
        <v>0</v>
      </c>
      <c r="AG527" s="192">
        <f t="shared" si="1013"/>
        <v>0</v>
      </c>
      <c r="AH527" s="192">
        <f t="shared" si="1080"/>
        <v>0</v>
      </c>
      <c r="AI527" s="192">
        <f t="shared" si="1080"/>
        <v>0</v>
      </c>
      <c r="AJ527" s="192">
        <f t="shared" si="1080"/>
        <v>0</v>
      </c>
      <c r="AK527" s="192">
        <f t="shared" si="1014"/>
        <v>0</v>
      </c>
      <c r="AL527" s="192">
        <f t="shared" si="1080"/>
        <v>0</v>
      </c>
      <c r="AM527" s="192">
        <f t="shared" si="1080"/>
        <v>0</v>
      </c>
      <c r="AN527" s="192">
        <f t="shared" si="1080"/>
        <v>0</v>
      </c>
      <c r="AO527" s="192">
        <f t="shared" si="1015"/>
        <v>0</v>
      </c>
      <c r="AP527" s="192">
        <f t="shared" si="1016"/>
        <v>0</v>
      </c>
    </row>
    <row r="528" spans="2:42">
      <c r="B528" s="181" t="s">
        <v>384</v>
      </c>
      <c r="C528" s="182" t="s">
        <v>249</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084">D528+E528</f>
        <v>0</v>
      </c>
      <c r="G528" s="183"/>
      <c r="H528" s="183">
        <f t="shared" ref="H528:H540" si="1085">F528-G528</f>
        <v>0</v>
      </c>
      <c r="I528" s="183"/>
      <c r="J528" s="183">
        <f t="shared" ref="J528:J540" si="1086">F528-I528</f>
        <v>0</v>
      </c>
      <c r="K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3">
        <f t="shared" ref="AC528:AC540" si="1087">Z528+AA528+AB528</f>
        <v>0</v>
      </c>
      <c r="AD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3">
        <f t="shared" ref="AG528:AG540" si="1088">AD528+AE528+AF528</f>
        <v>0</v>
      </c>
      <c r="AH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3">
        <f t="shared" ref="AK528:AK540" si="1089">AH528+AI528+AJ528</f>
        <v>0</v>
      </c>
      <c r="AL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3">
        <f t="shared" ref="AO528:AO540" si="1090">AL528+AM528+AN528</f>
        <v>0</v>
      </c>
      <c r="AP528" s="183">
        <f t="shared" ref="AP528:AP540" si="1091">AC528+AG528+AK528+AO528</f>
        <v>0</v>
      </c>
    </row>
    <row r="529" spans="2:42">
      <c r="B529" s="181" t="s">
        <v>1284</v>
      </c>
      <c r="C529" s="182" t="s">
        <v>1285</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092">D529+E529</f>
        <v>0</v>
      </c>
      <c r="G529" s="183"/>
      <c r="H529" s="183">
        <f t="shared" ref="H529:H533" si="1093">F529-G529</f>
        <v>0</v>
      </c>
      <c r="I529" s="183"/>
      <c r="J529" s="183">
        <f t="shared" ref="J529:J533" si="1094">F529-I529</f>
        <v>0</v>
      </c>
      <c r="K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3">
        <f t="shared" ref="AC529:AC533" si="1095">Z529+AA529+AB529</f>
        <v>0</v>
      </c>
      <c r="AD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3">
        <f t="shared" ref="AG529:AG533" si="1096">AD529+AE529+AF529</f>
        <v>0</v>
      </c>
      <c r="AH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3">
        <f t="shared" ref="AK529:AK533" si="1097">AH529+AI529+AJ529</f>
        <v>0</v>
      </c>
      <c r="AL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3">
        <f t="shared" ref="AO529:AO533" si="1098">AL529+AM529+AN529</f>
        <v>0</v>
      </c>
      <c r="AP529" s="183">
        <f t="shared" ref="AP529:AP533" si="1099">AC529+AG529+AK529+AO529</f>
        <v>0</v>
      </c>
    </row>
    <row r="530" spans="2:42">
      <c r="B530" s="181" t="s">
        <v>1286</v>
      </c>
      <c r="C530" s="182" t="s">
        <v>1287</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092"/>
        <v>0</v>
      </c>
      <c r="G530" s="183"/>
      <c r="H530" s="183">
        <f t="shared" si="1093"/>
        <v>0</v>
      </c>
      <c r="I530" s="183"/>
      <c r="J530" s="183">
        <f t="shared" si="1094"/>
        <v>0</v>
      </c>
      <c r="K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3">
        <f t="shared" si="1095"/>
        <v>0</v>
      </c>
      <c r="AD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3">
        <f t="shared" si="1096"/>
        <v>0</v>
      </c>
      <c r="AH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3">
        <f t="shared" si="1097"/>
        <v>0</v>
      </c>
      <c r="AL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3">
        <f t="shared" si="1098"/>
        <v>0</v>
      </c>
      <c r="AP530" s="183">
        <f t="shared" si="1099"/>
        <v>0</v>
      </c>
    </row>
    <row r="531" spans="2:42">
      <c r="B531" s="181" t="s">
        <v>1288</v>
      </c>
      <c r="C531" s="182" t="s">
        <v>1289</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092"/>
        <v>0</v>
      </c>
      <c r="G531" s="183"/>
      <c r="H531" s="183">
        <f t="shared" si="1093"/>
        <v>0</v>
      </c>
      <c r="I531" s="183"/>
      <c r="J531" s="183">
        <f t="shared" si="1094"/>
        <v>0</v>
      </c>
      <c r="K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3">
        <f t="shared" si="1095"/>
        <v>0</v>
      </c>
      <c r="AD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3">
        <f t="shared" si="1096"/>
        <v>0</v>
      </c>
      <c r="AH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3">
        <f t="shared" si="1097"/>
        <v>0</v>
      </c>
      <c r="AL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3">
        <f t="shared" si="1098"/>
        <v>0</v>
      </c>
      <c r="AP531" s="183">
        <f t="shared" si="1099"/>
        <v>0</v>
      </c>
    </row>
    <row r="532" spans="2:42">
      <c r="B532" s="181" t="s">
        <v>1290</v>
      </c>
      <c r="C532" s="182" t="s">
        <v>1291</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092"/>
        <v>0</v>
      </c>
      <c r="G532" s="183"/>
      <c r="H532" s="183">
        <f t="shared" si="1093"/>
        <v>0</v>
      </c>
      <c r="I532" s="183"/>
      <c r="J532" s="183">
        <f t="shared" si="1094"/>
        <v>0</v>
      </c>
      <c r="K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3">
        <f t="shared" si="1095"/>
        <v>0</v>
      </c>
      <c r="AD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3">
        <f t="shared" si="1096"/>
        <v>0</v>
      </c>
      <c r="AH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3">
        <f t="shared" si="1097"/>
        <v>0</v>
      </c>
      <c r="AL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3">
        <f t="shared" si="1098"/>
        <v>0</v>
      </c>
      <c r="AP532" s="183">
        <f t="shared" si="1099"/>
        <v>0</v>
      </c>
    </row>
    <row r="533" spans="2:42">
      <c r="B533" s="181" t="s">
        <v>1292</v>
      </c>
      <c r="C533" s="182" t="s">
        <v>1293</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092"/>
        <v>0</v>
      </c>
      <c r="G533" s="183"/>
      <c r="H533" s="183">
        <f t="shared" si="1093"/>
        <v>0</v>
      </c>
      <c r="I533" s="183"/>
      <c r="J533" s="183">
        <f t="shared" si="1094"/>
        <v>0</v>
      </c>
      <c r="K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3">
        <f t="shared" si="1095"/>
        <v>0</v>
      </c>
      <c r="AD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3">
        <f t="shared" si="1096"/>
        <v>0</v>
      </c>
      <c r="AH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3">
        <f t="shared" si="1097"/>
        <v>0</v>
      </c>
      <c r="AL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3">
        <f t="shared" si="1098"/>
        <v>0</v>
      </c>
      <c r="AP533" s="183">
        <f t="shared" si="1099"/>
        <v>0</v>
      </c>
    </row>
    <row r="534" spans="2:42">
      <c r="B534" s="181" t="s">
        <v>385</v>
      </c>
      <c r="C534" s="182" t="s">
        <v>250</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084"/>
        <v>0</v>
      </c>
      <c r="G534" s="183"/>
      <c r="H534" s="183">
        <f t="shared" si="1085"/>
        <v>0</v>
      </c>
      <c r="I534" s="183"/>
      <c r="J534" s="183">
        <f t="shared" si="1086"/>
        <v>0</v>
      </c>
      <c r="K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3">
        <f t="shared" si="1087"/>
        <v>0</v>
      </c>
      <c r="AD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3">
        <f t="shared" si="1088"/>
        <v>0</v>
      </c>
      <c r="AH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3">
        <f t="shared" si="1089"/>
        <v>0</v>
      </c>
      <c r="AL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3">
        <f t="shared" si="1090"/>
        <v>0</v>
      </c>
      <c r="AP534" s="183">
        <f t="shared" si="1091"/>
        <v>0</v>
      </c>
    </row>
    <row r="535" spans="2:42">
      <c r="B535" s="181" t="s">
        <v>1294</v>
      </c>
      <c r="C535" s="182" t="s">
        <v>1295</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084"/>
        <v>0</v>
      </c>
      <c r="G535" s="183"/>
      <c r="H535" s="183">
        <f t="shared" si="1085"/>
        <v>0</v>
      </c>
      <c r="I535" s="183"/>
      <c r="J535" s="183">
        <f t="shared" si="1086"/>
        <v>0</v>
      </c>
      <c r="K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3">
        <f t="shared" si="1087"/>
        <v>0</v>
      </c>
      <c r="AD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3">
        <f t="shared" si="1088"/>
        <v>0</v>
      </c>
      <c r="AH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3">
        <f t="shared" si="1089"/>
        <v>0</v>
      </c>
      <c r="AL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3">
        <f t="shared" si="1090"/>
        <v>0</v>
      </c>
      <c r="AP535" s="183">
        <f t="shared" si="1091"/>
        <v>0</v>
      </c>
    </row>
    <row r="536" spans="2:42">
      <c r="B536" s="181" t="s">
        <v>1296</v>
      </c>
      <c r="C536" s="182" t="s">
        <v>1297</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084"/>
        <v>0</v>
      </c>
      <c r="G536" s="183"/>
      <c r="H536" s="183">
        <f t="shared" si="1085"/>
        <v>0</v>
      </c>
      <c r="I536" s="183"/>
      <c r="J536" s="183">
        <f t="shared" si="1086"/>
        <v>0</v>
      </c>
      <c r="K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3">
        <f t="shared" si="1087"/>
        <v>0</v>
      </c>
      <c r="AD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3">
        <f t="shared" si="1088"/>
        <v>0</v>
      </c>
      <c r="AH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3">
        <f t="shared" si="1089"/>
        <v>0</v>
      </c>
      <c r="AL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3">
        <f t="shared" si="1090"/>
        <v>0</v>
      </c>
      <c r="AP536" s="183">
        <f t="shared" si="1091"/>
        <v>0</v>
      </c>
    </row>
    <row r="537" spans="2:42">
      <c r="B537" s="181" t="s">
        <v>1298</v>
      </c>
      <c r="C537" s="182" t="s">
        <v>1299</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00">D537+E537</f>
        <v>0</v>
      </c>
      <c r="G537" s="183"/>
      <c r="H537" s="183">
        <f t="shared" ref="H537" si="1101">F537-G537</f>
        <v>0</v>
      </c>
      <c r="I537" s="183"/>
      <c r="J537" s="183">
        <f t="shared" ref="J537" si="1102">F537-I537</f>
        <v>0</v>
      </c>
      <c r="K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3">
        <f t="shared" ref="AC537" si="1103">Z537+AA537+AB537</f>
        <v>0</v>
      </c>
      <c r="AD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3">
        <f t="shared" ref="AG537" si="1104">AD537+AE537+AF537</f>
        <v>0</v>
      </c>
      <c r="AH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3">
        <f t="shared" ref="AK537" si="1105">AH537+AI537+AJ537</f>
        <v>0</v>
      </c>
      <c r="AL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3">
        <f t="shared" ref="AO537" si="1106">AL537+AM537+AN537</f>
        <v>0</v>
      </c>
      <c r="AP537" s="183">
        <f t="shared" ref="AP537" si="1107">AC537+AG537+AK537+AO537</f>
        <v>0</v>
      </c>
    </row>
    <row r="538" spans="2:42">
      <c r="B538" s="181" t="s">
        <v>1300</v>
      </c>
      <c r="C538" s="182" t="s">
        <v>1301</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08">D538+E538</f>
        <v>0</v>
      </c>
      <c r="G538" s="183"/>
      <c r="H538" s="183">
        <f t="shared" ref="H538" si="1109">F538-G538</f>
        <v>0</v>
      </c>
      <c r="I538" s="183"/>
      <c r="J538" s="183">
        <f t="shared" ref="J538" si="1110">F538-I538</f>
        <v>0</v>
      </c>
      <c r="K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3">
        <f t="shared" ref="AC538" si="1111">Z538+AA538+AB538</f>
        <v>0</v>
      </c>
      <c r="AD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3">
        <f t="shared" ref="AG538" si="1112">AD538+AE538+AF538</f>
        <v>0</v>
      </c>
      <c r="AH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3">
        <f t="shared" ref="AK538" si="1113">AH538+AI538+AJ538</f>
        <v>0</v>
      </c>
      <c r="AL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3">
        <f t="shared" ref="AO538" si="1114">AL538+AM538+AN538</f>
        <v>0</v>
      </c>
      <c r="AP538" s="183">
        <f t="shared" ref="AP538" si="1115">AC538+AG538+AK538+AO538</f>
        <v>0</v>
      </c>
    </row>
    <row r="539" spans="2:42">
      <c r="B539" s="181" t="s">
        <v>1302</v>
      </c>
      <c r="C539" s="182" t="s">
        <v>1303</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16">D539+E539</f>
        <v>0</v>
      </c>
      <c r="G539" s="183"/>
      <c r="H539" s="183">
        <f t="shared" ref="H539" si="1117">F539-G539</f>
        <v>0</v>
      </c>
      <c r="I539" s="183"/>
      <c r="J539" s="183">
        <f t="shared" ref="J539" si="1118">F539-I539</f>
        <v>0</v>
      </c>
      <c r="K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3">
        <f t="shared" ref="AC539" si="1119">Z539+AA539+AB539</f>
        <v>0</v>
      </c>
      <c r="AD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3">
        <f t="shared" ref="AG539" si="1120">AD539+AE539+AF539</f>
        <v>0</v>
      </c>
      <c r="AH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3">
        <f t="shared" ref="AK539" si="1121">AH539+AI539+AJ539</f>
        <v>0</v>
      </c>
      <c r="AL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3">
        <f t="shared" ref="AO539" si="1122">AL539+AM539+AN539</f>
        <v>0</v>
      </c>
      <c r="AP539" s="183">
        <f t="shared" ref="AP539" si="1123">AC539+AG539+AK539+AO539</f>
        <v>0</v>
      </c>
    </row>
    <row r="540" spans="2:42">
      <c r="B540" s="181" t="s">
        <v>1304</v>
      </c>
      <c r="C540" s="182" t="s">
        <v>1305</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084"/>
        <v>0</v>
      </c>
      <c r="G540" s="183"/>
      <c r="H540" s="183">
        <f t="shared" si="1085"/>
        <v>0</v>
      </c>
      <c r="I540" s="183"/>
      <c r="J540" s="183">
        <f t="shared" si="1086"/>
        <v>0</v>
      </c>
      <c r="K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3">
        <f t="shared" si="1087"/>
        <v>0</v>
      </c>
      <c r="AD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3">
        <f t="shared" si="1088"/>
        <v>0</v>
      </c>
      <c r="AH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3">
        <f t="shared" si="1089"/>
        <v>0</v>
      </c>
      <c r="AL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3">
        <f t="shared" si="1090"/>
        <v>0</v>
      </c>
      <c r="AP540" s="183">
        <f t="shared" si="1091"/>
        <v>0</v>
      </c>
    </row>
    <row r="541" spans="2:42">
      <c r="B541" s="190" t="s">
        <v>386</v>
      </c>
      <c r="C541" s="191" t="s">
        <v>251</v>
      </c>
      <c r="D541" s="192">
        <f>SUM(D542:D559)</f>
        <v>0</v>
      </c>
      <c r="E541" s="192">
        <f>E542</f>
        <v>0</v>
      </c>
      <c r="F541" s="192">
        <f t="shared" si="1004"/>
        <v>0</v>
      </c>
      <c r="G541" s="192">
        <f t="shared" ref="G541:I541" si="1124">G542</f>
        <v>0</v>
      </c>
      <c r="H541" s="192">
        <f t="shared" si="1006"/>
        <v>0</v>
      </c>
      <c r="I541" s="192">
        <f t="shared" si="1124"/>
        <v>0</v>
      </c>
      <c r="J541" s="192">
        <f t="shared" si="1007"/>
        <v>0</v>
      </c>
      <c r="K541" s="192">
        <f t="shared" ref="K541:AN541" si="1125">K542</f>
        <v>0</v>
      </c>
      <c r="L541" s="192">
        <f t="shared" si="1125"/>
        <v>0</v>
      </c>
      <c r="M541" s="192">
        <f t="shared" si="1125"/>
        <v>0</v>
      </c>
      <c r="N541" s="192">
        <f t="shared" si="1125"/>
        <v>0</v>
      </c>
      <c r="O541" s="192">
        <f t="shared" si="1125"/>
        <v>0</v>
      </c>
      <c r="P541" s="192">
        <f t="shared" si="1125"/>
        <v>0</v>
      </c>
      <c r="Q541" s="192">
        <f t="shared" si="1125"/>
        <v>0</v>
      </c>
      <c r="R541" s="192">
        <f t="shared" si="1125"/>
        <v>0</v>
      </c>
      <c r="S541" s="192">
        <f t="shared" si="1125"/>
        <v>0</v>
      </c>
      <c r="T541" s="192">
        <f t="shared" si="1125"/>
        <v>0</v>
      </c>
      <c r="U541" s="192">
        <f t="shared" si="1125"/>
        <v>0</v>
      </c>
      <c r="V541" s="192">
        <f t="shared" si="1125"/>
        <v>0</v>
      </c>
      <c r="W541" s="192">
        <f t="shared" si="1125"/>
        <v>0</v>
      </c>
      <c r="X541" s="192">
        <f t="shared" si="1125"/>
        <v>0</v>
      </c>
      <c r="Y541" s="192">
        <f t="shared" si="1125"/>
        <v>0</v>
      </c>
      <c r="Z541" s="192">
        <f t="shared" si="1125"/>
        <v>0</v>
      </c>
      <c r="AA541" s="192">
        <f t="shared" si="1125"/>
        <v>0</v>
      </c>
      <c r="AB541" s="192">
        <f t="shared" si="1125"/>
        <v>0</v>
      </c>
      <c r="AC541" s="192">
        <f t="shared" si="1012"/>
        <v>0</v>
      </c>
      <c r="AD541" s="192">
        <f t="shared" si="1125"/>
        <v>0</v>
      </c>
      <c r="AE541" s="192">
        <f t="shared" si="1125"/>
        <v>0</v>
      </c>
      <c r="AF541" s="192">
        <f t="shared" si="1125"/>
        <v>0</v>
      </c>
      <c r="AG541" s="192">
        <f t="shared" si="1013"/>
        <v>0</v>
      </c>
      <c r="AH541" s="192">
        <f t="shared" si="1125"/>
        <v>0</v>
      </c>
      <c r="AI541" s="192">
        <f t="shared" si="1125"/>
        <v>0</v>
      </c>
      <c r="AJ541" s="192">
        <f t="shared" si="1125"/>
        <v>0</v>
      </c>
      <c r="AK541" s="192">
        <f t="shared" si="1014"/>
        <v>0</v>
      </c>
      <c r="AL541" s="192">
        <f t="shared" si="1125"/>
        <v>0</v>
      </c>
      <c r="AM541" s="192">
        <f t="shared" si="1125"/>
        <v>0</v>
      </c>
      <c r="AN541" s="192">
        <f t="shared" si="1125"/>
        <v>0</v>
      </c>
      <c r="AO541" s="192">
        <f t="shared" si="1015"/>
        <v>0</v>
      </c>
      <c r="AP541" s="192">
        <f t="shared" si="1016"/>
        <v>0</v>
      </c>
    </row>
    <row r="542" spans="2:42">
      <c r="B542" s="181" t="s">
        <v>387</v>
      </c>
      <c r="C542" s="182" t="s">
        <v>252</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26">D542+E542</f>
        <v>0</v>
      </c>
      <c r="G542" s="183"/>
      <c r="H542" s="183">
        <f t="shared" ref="H542" si="1127">F542-G542</f>
        <v>0</v>
      </c>
      <c r="I542" s="183"/>
      <c r="J542" s="183">
        <f t="shared" ref="J542" si="1128">F542-I542</f>
        <v>0</v>
      </c>
      <c r="K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3">
        <f t="shared" ref="AC542" si="1129">Z542+AA542+AB542</f>
        <v>0</v>
      </c>
      <c r="AD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3">
        <f t="shared" ref="AG542" si="1130">AD542+AE542+AF542</f>
        <v>0</v>
      </c>
      <c r="AH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3">
        <f t="shared" ref="AK542" si="1131">AH542+AI542+AJ542</f>
        <v>0</v>
      </c>
      <c r="AL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3">
        <f t="shared" ref="AO542" si="1132">AL542+AM542+AN542</f>
        <v>0</v>
      </c>
      <c r="AP542" s="183">
        <f t="shared" ref="AP542" si="1133">AC542+AG542+AK542+AO542</f>
        <v>0</v>
      </c>
    </row>
    <row r="543" spans="2:42">
      <c r="B543" s="181" t="s">
        <v>388</v>
      </c>
      <c r="C543" s="182" t="s">
        <v>253</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34">D543+E543</f>
        <v>0</v>
      </c>
      <c r="G543" s="183"/>
      <c r="H543" s="183">
        <f t="shared" ref="H543:H559" si="1135">F543-G543</f>
        <v>0</v>
      </c>
      <c r="I543" s="183"/>
      <c r="J543" s="183">
        <f t="shared" ref="J543:J559" si="1136">F543-I543</f>
        <v>0</v>
      </c>
      <c r="K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3">
        <f t="shared" ref="AC543:AC559" si="1137">Z543+AA543+AB543</f>
        <v>0</v>
      </c>
      <c r="AD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3">
        <f t="shared" ref="AG543:AG559" si="1138">AD543+AE543+AF543</f>
        <v>0</v>
      </c>
      <c r="AH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3">
        <f t="shared" ref="AK543:AK559" si="1139">AH543+AI543+AJ543</f>
        <v>0</v>
      </c>
      <c r="AL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3">
        <f t="shared" ref="AO543:AO559" si="1140">AL543+AM543+AN543</f>
        <v>0</v>
      </c>
      <c r="AP543" s="183">
        <f t="shared" ref="AP543:AP559" si="1141">AC543+AG543+AK543+AO543</f>
        <v>0</v>
      </c>
    </row>
    <row r="544" spans="2:42">
      <c r="B544" s="181" t="s">
        <v>1306</v>
      </c>
      <c r="C544" s="182" t="s">
        <v>1307</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34"/>
        <v>0</v>
      </c>
      <c r="G544" s="183"/>
      <c r="H544" s="183">
        <f t="shared" si="1135"/>
        <v>0</v>
      </c>
      <c r="I544" s="183"/>
      <c r="J544" s="183">
        <f t="shared" si="1136"/>
        <v>0</v>
      </c>
      <c r="K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3">
        <f t="shared" si="1137"/>
        <v>0</v>
      </c>
      <c r="AD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3">
        <f t="shared" si="1138"/>
        <v>0</v>
      </c>
      <c r="AH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3">
        <f t="shared" si="1139"/>
        <v>0</v>
      </c>
      <c r="AL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3">
        <f t="shared" si="1140"/>
        <v>0</v>
      </c>
      <c r="AP544" s="183">
        <f t="shared" si="1141"/>
        <v>0</v>
      </c>
    </row>
    <row r="545" spans="2:42">
      <c r="B545" s="181" t="s">
        <v>1308</v>
      </c>
      <c r="C545" s="182" t="s">
        <v>525</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34"/>
        <v>0</v>
      </c>
      <c r="G545" s="183"/>
      <c r="H545" s="183">
        <f t="shared" si="1135"/>
        <v>0</v>
      </c>
      <c r="I545" s="183"/>
      <c r="J545" s="183">
        <f t="shared" si="1136"/>
        <v>0</v>
      </c>
      <c r="K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3">
        <f t="shared" si="1137"/>
        <v>0</v>
      </c>
      <c r="AD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3">
        <f t="shared" si="1138"/>
        <v>0</v>
      </c>
      <c r="AH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3">
        <f t="shared" si="1139"/>
        <v>0</v>
      </c>
      <c r="AL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3">
        <f t="shared" si="1140"/>
        <v>0</v>
      </c>
      <c r="AP545" s="183">
        <f t="shared" si="1141"/>
        <v>0</v>
      </c>
    </row>
    <row r="546" spans="2:42">
      <c r="B546" s="181" t="s">
        <v>1309</v>
      </c>
      <c r="C546" s="182" t="s">
        <v>1310</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34"/>
        <v>0</v>
      </c>
      <c r="G546" s="183"/>
      <c r="H546" s="183">
        <f t="shared" si="1135"/>
        <v>0</v>
      </c>
      <c r="I546" s="183"/>
      <c r="J546" s="183">
        <f t="shared" si="1136"/>
        <v>0</v>
      </c>
      <c r="K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3">
        <f t="shared" si="1137"/>
        <v>0</v>
      </c>
      <c r="AD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3">
        <f t="shared" si="1138"/>
        <v>0</v>
      </c>
      <c r="AH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3">
        <f t="shared" si="1139"/>
        <v>0</v>
      </c>
      <c r="AL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3">
        <f t="shared" si="1140"/>
        <v>0</v>
      </c>
      <c r="AP546" s="183">
        <f t="shared" si="1141"/>
        <v>0</v>
      </c>
    </row>
    <row r="547" spans="2:42">
      <c r="B547" s="181" t="s">
        <v>1311</v>
      </c>
      <c r="C547" s="182" t="s">
        <v>1312</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34"/>
        <v>0</v>
      </c>
      <c r="G547" s="183"/>
      <c r="H547" s="183">
        <f t="shared" si="1135"/>
        <v>0</v>
      </c>
      <c r="I547" s="183"/>
      <c r="J547" s="183">
        <f t="shared" si="1136"/>
        <v>0</v>
      </c>
      <c r="K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3">
        <f t="shared" si="1137"/>
        <v>0</v>
      </c>
      <c r="AD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3">
        <f t="shared" si="1138"/>
        <v>0</v>
      </c>
      <c r="AH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3">
        <f t="shared" si="1139"/>
        <v>0</v>
      </c>
      <c r="AL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3">
        <f t="shared" si="1140"/>
        <v>0</v>
      </c>
      <c r="AP547" s="183">
        <f t="shared" si="1141"/>
        <v>0</v>
      </c>
    </row>
    <row r="548" spans="2:42">
      <c r="B548" s="181" t="s">
        <v>1313</v>
      </c>
      <c r="C548" s="182" t="s">
        <v>1314</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34"/>
        <v>0</v>
      </c>
      <c r="G548" s="183"/>
      <c r="H548" s="183">
        <f t="shared" si="1135"/>
        <v>0</v>
      </c>
      <c r="I548" s="183"/>
      <c r="J548" s="183">
        <f t="shared" si="1136"/>
        <v>0</v>
      </c>
      <c r="K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3">
        <f t="shared" si="1137"/>
        <v>0</v>
      </c>
      <c r="AD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3">
        <f t="shared" si="1138"/>
        <v>0</v>
      </c>
      <c r="AH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3">
        <f t="shared" si="1139"/>
        <v>0</v>
      </c>
      <c r="AL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3">
        <f t="shared" si="1140"/>
        <v>0</v>
      </c>
      <c r="AP548" s="183">
        <f t="shared" si="1141"/>
        <v>0</v>
      </c>
    </row>
    <row r="549" spans="2:42">
      <c r="B549" s="181" t="s">
        <v>1315</v>
      </c>
      <c r="C549" s="182" t="s">
        <v>1316</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34"/>
        <v>0</v>
      </c>
      <c r="G549" s="183"/>
      <c r="H549" s="183">
        <f t="shared" si="1135"/>
        <v>0</v>
      </c>
      <c r="I549" s="183"/>
      <c r="J549" s="183">
        <f t="shared" si="1136"/>
        <v>0</v>
      </c>
      <c r="K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3">
        <f t="shared" si="1137"/>
        <v>0</v>
      </c>
      <c r="AD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3">
        <f t="shared" si="1138"/>
        <v>0</v>
      </c>
      <c r="AH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3">
        <f t="shared" si="1139"/>
        <v>0</v>
      </c>
      <c r="AL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3">
        <f t="shared" si="1140"/>
        <v>0</v>
      </c>
      <c r="AP549" s="183">
        <f t="shared" si="1141"/>
        <v>0</v>
      </c>
    </row>
    <row r="550" spans="2:42">
      <c r="B550" s="181" t="s">
        <v>1317</v>
      </c>
      <c r="C550" s="182" t="s">
        <v>1318</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34"/>
        <v>0</v>
      </c>
      <c r="G550" s="183"/>
      <c r="H550" s="183">
        <f t="shared" si="1135"/>
        <v>0</v>
      </c>
      <c r="I550" s="183"/>
      <c r="J550" s="183">
        <f t="shared" si="1136"/>
        <v>0</v>
      </c>
      <c r="K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3">
        <f t="shared" si="1137"/>
        <v>0</v>
      </c>
      <c r="AD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3">
        <f t="shared" si="1138"/>
        <v>0</v>
      </c>
      <c r="AH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3">
        <f t="shared" si="1139"/>
        <v>0</v>
      </c>
      <c r="AL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3">
        <f t="shared" si="1140"/>
        <v>0</v>
      </c>
      <c r="AP550" s="183">
        <f t="shared" si="1141"/>
        <v>0</v>
      </c>
    </row>
    <row r="551" spans="2:42">
      <c r="B551" s="181" t="s">
        <v>1319</v>
      </c>
      <c r="C551" s="182" t="s">
        <v>1320</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34"/>
        <v>0</v>
      </c>
      <c r="G551" s="183"/>
      <c r="H551" s="183">
        <f t="shared" si="1135"/>
        <v>0</v>
      </c>
      <c r="I551" s="183"/>
      <c r="J551" s="183">
        <f t="shared" si="1136"/>
        <v>0</v>
      </c>
      <c r="K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3">
        <f t="shared" si="1137"/>
        <v>0</v>
      </c>
      <c r="AD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3">
        <f t="shared" si="1138"/>
        <v>0</v>
      </c>
      <c r="AH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3">
        <f t="shared" si="1139"/>
        <v>0</v>
      </c>
      <c r="AL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3">
        <f t="shared" si="1140"/>
        <v>0</v>
      </c>
      <c r="AP551" s="183">
        <f t="shared" si="1141"/>
        <v>0</v>
      </c>
    </row>
    <row r="552" spans="2:42">
      <c r="B552" s="181" t="s">
        <v>1321</v>
      </c>
      <c r="C552" s="182" t="s">
        <v>1322</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34"/>
        <v>0</v>
      </c>
      <c r="G552" s="183"/>
      <c r="H552" s="183">
        <f t="shared" si="1135"/>
        <v>0</v>
      </c>
      <c r="I552" s="183"/>
      <c r="J552" s="183">
        <f t="shared" si="1136"/>
        <v>0</v>
      </c>
      <c r="K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3">
        <f t="shared" si="1137"/>
        <v>0</v>
      </c>
      <c r="AD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3">
        <f t="shared" si="1138"/>
        <v>0</v>
      </c>
      <c r="AH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3">
        <f t="shared" si="1139"/>
        <v>0</v>
      </c>
      <c r="AL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3">
        <f t="shared" si="1140"/>
        <v>0</v>
      </c>
      <c r="AP552" s="183">
        <f t="shared" si="1141"/>
        <v>0</v>
      </c>
    </row>
    <row r="553" spans="2:42">
      <c r="B553" s="181" t="s">
        <v>1323</v>
      </c>
      <c r="C553" s="182" t="s">
        <v>1324</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34"/>
        <v>0</v>
      </c>
      <c r="G553" s="183"/>
      <c r="H553" s="183">
        <f t="shared" si="1135"/>
        <v>0</v>
      </c>
      <c r="I553" s="183"/>
      <c r="J553" s="183">
        <f t="shared" si="1136"/>
        <v>0</v>
      </c>
      <c r="K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3">
        <f t="shared" si="1137"/>
        <v>0</v>
      </c>
      <c r="AD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3">
        <f t="shared" si="1138"/>
        <v>0</v>
      </c>
      <c r="AH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3">
        <f t="shared" si="1139"/>
        <v>0</v>
      </c>
      <c r="AL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3">
        <f t="shared" si="1140"/>
        <v>0</v>
      </c>
      <c r="AP553" s="183">
        <f t="shared" si="1141"/>
        <v>0</v>
      </c>
    </row>
    <row r="554" spans="2:42">
      <c r="B554" s="181" t="s">
        <v>1325</v>
      </c>
      <c r="C554" s="182" t="s">
        <v>1326</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34"/>
        <v>0</v>
      </c>
      <c r="G554" s="183"/>
      <c r="H554" s="183">
        <f t="shared" si="1135"/>
        <v>0</v>
      </c>
      <c r="I554" s="183"/>
      <c r="J554" s="183">
        <f t="shared" si="1136"/>
        <v>0</v>
      </c>
      <c r="K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3">
        <f t="shared" si="1137"/>
        <v>0</v>
      </c>
      <c r="AD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3">
        <f t="shared" si="1138"/>
        <v>0</v>
      </c>
      <c r="AH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3">
        <f t="shared" si="1139"/>
        <v>0</v>
      </c>
      <c r="AL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3">
        <f t="shared" si="1140"/>
        <v>0</v>
      </c>
      <c r="AP554" s="183">
        <f t="shared" si="1141"/>
        <v>0</v>
      </c>
    </row>
    <row r="555" spans="2:42">
      <c r="B555" s="181" t="s">
        <v>1327</v>
      </c>
      <c r="C555" s="182" t="s">
        <v>1328</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34"/>
        <v>0</v>
      </c>
      <c r="G555" s="183"/>
      <c r="H555" s="183">
        <f t="shared" si="1135"/>
        <v>0</v>
      </c>
      <c r="I555" s="183"/>
      <c r="J555" s="183">
        <f t="shared" si="1136"/>
        <v>0</v>
      </c>
      <c r="K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3">
        <f t="shared" si="1137"/>
        <v>0</v>
      </c>
      <c r="AD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3">
        <f t="shared" si="1138"/>
        <v>0</v>
      </c>
      <c r="AH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3">
        <f t="shared" si="1139"/>
        <v>0</v>
      </c>
      <c r="AL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3">
        <f t="shared" si="1140"/>
        <v>0</v>
      </c>
      <c r="AP555" s="183">
        <f t="shared" si="1141"/>
        <v>0</v>
      </c>
    </row>
    <row r="556" spans="2:42">
      <c r="B556" s="181" t="s">
        <v>1329</v>
      </c>
      <c r="C556" s="182" t="s">
        <v>1330</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34"/>
        <v>0</v>
      </c>
      <c r="G556" s="183"/>
      <c r="H556" s="183">
        <f t="shared" si="1135"/>
        <v>0</v>
      </c>
      <c r="I556" s="183"/>
      <c r="J556" s="183">
        <f t="shared" si="1136"/>
        <v>0</v>
      </c>
      <c r="K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3">
        <f t="shared" si="1137"/>
        <v>0</v>
      </c>
      <c r="AD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3">
        <f t="shared" si="1138"/>
        <v>0</v>
      </c>
      <c r="AH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3">
        <f t="shared" si="1139"/>
        <v>0</v>
      </c>
      <c r="AL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3">
        <f t="shared" si="1140"/>
        <v>0</v>
      </c>
      <c r="AP556" s="183">
        <f t="shared" si="1141"/>
        <v>0</v>
      </c>
    </row>
    <row r="557" spans="2:42">
      <c r="B557" s="181" t="s">
        <v>1331</v>
      </c>
      <c r="C557" s="182" t="s">
        <v>1332</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34"/>
        <v>0</v>
      </c>
      <c r="G557" s="183"/>
      <c r="H557" s="183">
        <f t="shared" si="1135"/>
        <v>0</v>
      </c>
      <c r="I557" s="183"/>
      <c r="J557" s="183">
        <f t="shared" si="1136"/>
        <v>0</v>
      </c>
      <c r="K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3">
        <f t="shared" si="1137"/>
        <v>0</v>
      </c>
      <c r="AD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3">
        <f t="shared" si="1138"/>
        <v>0</v>
      </c>
      <c r="AH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3">
        <f t="shared" si="1139"/>
        <v>0</v>
      </c>
      <c r="AL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3">
        <f t="shared" si="1140"/>
        <v>0</v>
      </c>
      <c r="AP557" s="183">
        <f t="shared" si="1141"/>
        <v>0</v>
      </c>
    </row>
    <row r="558" spans="2:42">
      <c r="B558" s="181" t="s">
        <v>1333</v>
      </c>
      <c r="C558" s="182" t="s">
        <v>1334</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34"/>
        <v>0</v>
      </c>
      <c r="G558" s="183"/>
      <c r="H558" s="183">
        <f t="shared" si="1135"/>
        <v>0</v>
      </c>
      <c r="I558" s="183"/>
      <c r="J558" s="183">
        <f t="shared" si="1136"/>
        <v>0</v>
      </c>
      <c r="K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3">
        <f t="shared" si="1137"/>
        <v>0</v>
      </c>
      <c r="AD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3">
        <f t="shared" si="1138"/>
        <v>0</v>
      </c>
      <c r="AH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3">
        <f t="shared" si="1139"/>
        <v>0</v>
      </c>
      <c r="AL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3">
        <f t="shared" si="1140"/>
        <v>0</v>
      </c>
      <c r="AP558" s="183">
        <f t="shared" si="1141"/>
        <v>0</v>
      </c>
    </row>
    <row r="559" spans="2:42">
      <c r="B559" s="181" t="s">
        <v>1335</v>
      </c>
      <c r="C559" s="182" t="s">
        <v>1336</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34"/>
        <v>0</v>
      </c>
      <c r="G559" s="183"/>
      <c r="H559" s="183">
        <f t="shared" si="1135"/>
        <v>0</v>
      </c>
      <c r="I559" s="183"/>
      <c r="J559" s="183">
        <f t="shared" si="1136"/>
        <v>0</v>
      </c>
      <c r="K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3">
        <f t="shared" si="1137"/>
        <v>0</v>
      </c>
      <c r="AD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3">
        <f t="shared" si="1138"/>
        <v>0</v>
      </c>
      <c r="AH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3">
        <f t="shared" si="1139"/>
        <v>0</v>
      </c>
      <c r="AL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3">
        <f t="shared" si="1140"/>
        <v>0</v>
      </c>
      <c r="AP559" s="183">
        <f t="shared" si="1141"/>
        <v>0</v>
      </c>
    </row>
    <row r="560" spans="2:42">
      <c r="B560" s="178" t="s">
        <v>1337</v>
      </c>
      <c r="C560" s="179" t="s">
        <v>1338</v>
      </c>
      <c r="D560" s="180">
        <f>SUM(D561:D565)</f>
        <v>0</v>
      </c>
      <c r="E560" s="180">
        <f>SUM(E561:E565)</f>
        <v>0</v>
      </c>
      <c r="F560" s="180">
        <f t="shared" ref="F560:F565" si="1142">D560+E560</f>
        <v>0</v>
      </c>
      <c r="G560" s="180">
        <f>SUM(G561:G565)</f>
        <v>0</v>
      </c>
      <c r="H560" s="180">
        <f t="shared" ref="H560:H565" si="1143">F560-G560</f>
        <v>0</v>
      </c>
      <c r="I560" s="180">
        <f>SUM(I561:I565)</f>
        <v>0</v>
      </c>
      <c r="J560" s="180">
        <f t="shared" ref="J560:J565" si="1144">F560-I560</f>
        <v>0</v>
      </c>
      <c r="K560" s="180">
        <f t="shared" ref="K560:AB560" si="1145">SUM(K561:K565)</f>
        <v>0</v>
      </c>
      <c r="L560" s="180">
        <f t="shared" si="1145"/>
        <v>0</v>
      </c>
      <c r="M560" s="180">
        <f t="shared" si="1145"/>
        <v>0</v>
      </c>
      <c r="N560" s="180">
        <f t="shared" si="1145"/>
        <v>0</v>
      </c>
      <c r="O560" s="180">
        <f t="shared" si="1145"/>
        <v>0</v>
      </c>
      <c r="P560" s="180">
        <f t="shared" ref="P560:Q560" si="1146">SUM(P561:P565)</f>
        <v>0</v>
      </c>
      <c r="Q560" s="180">
        <f t="shared" si="1146"/>
        <v>0</v>
      </c>
      <c r="R560" s="180">
        <f t="shared" si="1145"/>
        <v>0</v>
      </c>
      <c r="S560" s="180">
        <f t="shared" si="1145"/>
        <v>0</v>
      </c>
      <c r="T560" s="180">
        <f t="shared" ref="T560" si="1147">SUM(T561:T565)</f>
        <v>0</v>
      </c>
      <c r="U560" s="180">
        <f t="shared" si="1145"/>
        <v>0</v>
      </c>
      <c r="V560" s="180">
        <f t="shared" si="1145"/>
        <v>0</v>
      </c>
      <c r="W560" s="180">
        <f t="shared" ref="W560" si="1148">SUM(W561:W565)</f>
        <v>0</v>
      </c>
      <c r="X560" s="180">
        <f t="shared" si="1145"/>
        <v>0</v>
      </c>
      <c r="Y560" s="180">
        <f t="shared" si="1145"/>
        <v>0</v>
      </c>
      <c r="Z560" s="180">
        <f t="shared" si="1145"/>
        <v>0</v>
      </c>
      <c r="AA560" s="180">
        <f t="shared" si="1145"/>
        <v>0</v>
      </c>
      <c r="AB560" s="180">
        <f t="shared" si="1145"/>
        <v>0</v>
      </c>
      <c r="AC560" s="180">
        <f t="shared" ref="AC560:AC565" si="1149">Z560+AA560+AB560</f>
        <v>0</v>
      </c>
      <c r="AD560" s="180">
        <f>SUM(AD561:AD565)</f>
        <v>0</v>
      </c>
      <c r="AE560" s="180">
        <f>SUM(AE561:AE565)</f>
        <v>0</v>
      </c>
      <c r="AF560" s="180">
        <f>SUM(AF561:AF565)</f>
        <v>0</v>
      </c>
      <c r="AG560" s="180">
        <f t="shared" ref="AG560:AG565" si="1150">AD560+AE560+AF560</f>
        <v>0</v>
      </c>
      <c r="AH560" s="180">
        <f>SUM(AH561:AH565)</f>
        <v>0</v>
      </c>
      <c r="AI560" s="180">
        <f>SUM(AI561:AI565)</f>
        <v>0</v>
      </c>
      <c r="AJ560" s="180">
        <f>SUM(AJ561:AJ565)</f>
        <v>0</v>
      </c>
      <c r="AK560" s="180">
        <f t="shared" ref="AK560:AK565" si="1151">AH560+AI560+AJ560</f>
        <v>0</v>
      </c>
      <c r="AL560" s="180">
        <f>SUM(AL561:AL565)</f>
        <v>0</v>
      </c>
      <c r="AM560" s="180">
        <f>SUM(AM561:AM565)</f>
        <v>0</v>
      </c>
      <c r="AN560" s="180">
        <f>SUM(AN561:AN565)</f>
        <v>0</v>
      </c>
      <c r="AO560" s="180">
        <f t="shared" ref="AO560:AO565" si="1152">AL560+AM560+AN560</f>
        <v>0</v>
      </c>
      <c r="AP560" s="180">
        <f t="shared" ref="AP560:AP565" si="1153">AC560+AG560+AK560+AO560</f>
        <v>0</v>
      </c>
    </row>
    <row r="561" spans="2:42">
      <c r="B561" s="181" t="s">
        <v>1339</v>
      </c>
      <c r="C561" s="182" t="s">
        <v>1340</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42"/>
        <v>0</v>
      </c>
      <c r="G561" s="183"/>
      <c r="H561" s="183">
        <f t="shared" si="1143"/>
        <v>0</v>
      </c>
      <c r="I561" s="183"/>
      <c r="J561" s="183">
        <f t="shared" si="1144"/>
        <v>0</v>
      </c>
      <c r="K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3">
        <f t="shared" si="1149"/>
        <v>0</v>
      </c>
      <c r="AD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3">
        <f t="shared" si="1150"/>
        <v>0</v>
      </c>
      <c r="AH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3">
        <f t="shared" si="1151"/>
        <v>0</v>
      </c>
      <c r="AL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3">
        <f t="shared" si="1152"/>
        <v>0</v>
      </c>
      <c r="AP561" s="183">
        <f t="shared" si="1153"/>
        <v>0</v>
      </c>
    </row>
    <row r="562" spans="2:42">
      <c r="B562" s="181" t="s">
        <v>1341</v>
      </c>
      <c r="C562" s="182" t="s">
        <v>1342</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42"/>
        <v>0</v>
      </c>
      <c r="G562" s="183"/>
      <c r="H562" s="183">
        <f t="shared" si="1143"/>
        <v>0</v>
      </c>
      <c r="I562" s="183"/>
      <c r="J562" s="183">
        <f t="shared" si="1144"/>
        <v>0</v>
      </c>
      <c r="K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3">
        <f t="shared" si="1149"/>
        <v>0</v>
      </c>
      <c r="AD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3">
        <f t="shared" si="1150"/>
        <v>0</v>
      </c>
      <c r="AH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3">
        <f t="shared" si="1151"/>
        <v>0</v>
      </c>
      <c r="AL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3">
        <f t="shared" si="1152"/>
        <v>0</v>
      </c>
      <c r="AP562" s="183">
        <f t="shared" si="1153"/>
        <v>0</v>
      </c>
    </row>
    <row r="563" spans="2:42">
      <c r="B563" s="181" t="s">
        <v>1343</v>
      </c>
      <c r="C563" s="182" t="s">
        <v>1344</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42"/>
        <v>0</v>
      </c>
      <c r="G563" s="183"/>
      <c r="H563" s="183">
        <f t="shared" si="1143"/>
        <v>0</v>
      </c>
      <c r="I563" s="183"/>
      <c r="J563" s="183">
        <f t="shared" si="1144"/>
        <v>0</v>
      </c>
      <c r="K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3">
        <f t="shared" si="1149"/>
        <v>0</v>
      </c>
      <c r="AD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3">
        <f t="shared" si="1150"/>
        <v>0</v>
      </c>
      <c r="AH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3">
        <f t="shared" si="1151"/>
        <v>0</v>
      </c>
      <c r="AL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3">
        <f t="shared" si="1152"/>
        <v>0</v>
      </c>
      <c r="AP563" s="183">
        <f t="shared" si="1153"/>
        <v>0</v>
      </c>
    </row>
    <row r="564" spans="2:42">
      <c r="B564" s="181" t="s">
        <v>1345</v>
      </c>
      <c r="C564" s="182" t="s">
        <v>1346</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42"/>
        <v>0</v>
      </c>
      <c r="G564" s="183"/>
      <c r="H564" s="183">
        <f t="shared" si="1143"/>
        <v>0</v>
      </c>
      <c r="I564" s="183"/>
      <c r="J564" s="183">
        <f t="shared" si="1144"/>
        <v>0</v>
      </c>
      <c r="K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3">
        <f t="shared" si="1149"/>
        <v>0</v>
      </c>
      <c r="AD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3">
        <f t="shared" si="1150"/>
        <v>0</v>
      </c>
      <c r="AH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3">
        <f t="shared" si="1151"/>
        <v>0</v>
      </c>
      <c r="AL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3">
        <f t="shared" si="1152"/>
        <v>0</v>
      </c>
      <c r="AP564" s="183">
        <f t="shared" si="1153"/>
        <v>0</v>
      </c>
    </row>
    <row r="565" spans="2:42">
      <c r="B565" s="181" t="s">
        <v>1347</v>
      </c>
      <c r="C565" s="182" t="s">
        <v>1348</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42"/>
        <v>0</v>
      </c>
      <c r="G565" s="183"/>
      <c r="H565" s="183">
        <f t="shared" si="1143"/>
        <v>0</v>
      </c>
      <c r="I565" s="183"/>
      <c r="J565" s="183">
        <f t="shared" si="1144"/>
        <v>0</v>
      </c>
      <c r="K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3">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3">
        <f t="shared" si="1149"/>
        <v>0</v>
      </c>
      <c r="AD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3">
        <f t="shared" si="1150"/>
        <v>0</v>
      </c>
      <c r="AH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3">
        <f t="shared" si="1151"/>
        <v>0</v>
      </c>
      <c r="AL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3">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3">
        <f t="shared" si="1152"/>
        <v>0</v>
      </c>
      <c r="AP565" s="183">
        <f t="shared" si="1153"/>
        <v>0</v>
      </c>
    </row>
    <row r="566" spans="2:42" ht="26.25">
      <c r="B566" s="184"/>
      <c r="C566" s="185" t="s">
        <v>254</v>
      </c>
      <c r="D566" s="186">
        <f>D12+D106+D222+D327+D397+D499+D526+D560</f>
        <v>96103.833333333343</v>
      </c>
      <c r="E566" s="186">
        <f>E12+E106+E222+E327+E397+E499+E526+E560</f>
        <v>43183342.87433207</v>
      </c>
      <c r="F566" s="186">
        <f t="shared" si="1004"/>
        <v>43279446.707665406</v>
      </c>
      <c r="G566" s="186">
        <f>G12+G106+G222+G327+G397+G499+G526+G560</f>
        <v>0</v>
      </c>
      <c r="H566" s="186">
        <f t="shared" si="1006"/>
        <v>43279446.707665406</v>
      </c>
      <c r="I566" s="186">
        <f>I12+I106+I222+I327+I397+I499+I526+I560</f>
        <v>0</v>
      </c>
      <c r="J566" s="186">
        <f t="shared" si="1007"/>
        <v>43279446.707665406</v>
      </c>
      <c r="K566" s="186">
        <f t="shared" ref="K566:AB566" si="1154">K12+K106+K222+K327+K397+K499+K526+K560</f>
        <v>16280</v>
      </c>
      <c r="L566" s="186">
        <f t="shared" si="1154"/>
        <v>532582.25</v>
      </c>
      <c r="M566" s="186">
        <f t="shared" si="1154"/>
        <v>0</v>
      </c>
      <c r="N566" s="186">
        <f t="shared" si="1154"/>
        <v>30396.75</v>
      </c>
      <c r="O566" s="186">
        <f t="shared" si="1154"/>
        <v>0</v>
      </c>
      <c r="P566" s="186">
        <f t="shared" ref="P566:Q566" si="1155">P12+P106+P222+P327+P397+P499+P526+P560</f>
        <v>149540</v>
      </c>
      <c r="Q566" s="186">
        <f t="shared" si="1155"/>
        <v>166800</v>
      </c>
      <c r="R566" s="186">
        <f t="shared" si="1154"/>
        <v>0</v>
      </c>
      <c r="S566" s="186">
        <f t="shared" si="1154"/>
        <v>14370.833333333332</v>
      </c>
      <c r="T566" s="186">
        <f t="shared" ref="T566" si="1156">T12+T106+T222+T327+T397+T499+T526+T560</f>
        <v>0</v>
      </c>
      <c r="U566" s="186">
        <f t="shared" si="1154"/>
        <v>41696646.674332075</v>
      </c>
      <c r="V566" s="186">
        <f t="shared" si="1154"/>
        <v>0</v>
      </c>
      <c r="W566" s="186">
        <f t="shared" ref="W566" si="1157">W12+W106+W222+W327+W397+W499+W526+W560</f>
        <v>0</v>
      </c>
      <c r="X566" s="186">
        <f t="shared" si="1154"/>
        <v>0</v>
      </c>
      <c r="Y566" s="186">
        <f t="shared" si="1154"/>
        <v>0</v>
      </c>
      <c r="Z566" s="186">
        <f t="shared" si="1154"/>
        <v>1993837.6</v>
      </c>
      <c r="AA566" s="186">
        <f t="shared" si="1154"/>
        <v>3383700.3102998747</v>
      </c>
      <c r="AB566" s="186">
        <f t="shared" si="1154"/>
        <v>6016343.5099999998</v>
      </c>
      <c r="AC566" s="186">
        <f t="shared" si="1012"/>
        <v>11393881.420299875</v>
      </c>
      <c r="AD566" s="186">
        <f t="shared" ref="AD566:AF566" si="1158">AD12+AD106+AD222+AD327+AD397+AD499+AD526+AD560</f>
        <v>36870</v>
      </c>
      <c r="AE566" s="186">
        <f t="shared" si="1158"/>
        <v>31000</v>
      </c>
      <c r="AF566" s="186">
        <f t="shared" si="1158"/>
        <v>8191.75</v>
      </c>
      <c r="AG566" s="186">
        <f t="shared" si="1013"/>
        <v>76061.75</v>
      </c>
      <c r="AH566" s="186">
        <f t="shared" ref="AH566:AJ566" si="1159">AH12+AH106+AH222+AH327+AH397+AH499+AH526+AH560</f>
        <v>40000</v>
      </c>
      <c r="AI566" s="186">
        <f t="shared" si="1159"/>
        <v>0</v>
      </c>
      <c r="AJ566" s="186">
        <f t="shared" si="1159"/>
        <v>218740.54331400001</v>
      </c>
      <c r="AK566" s="186">
        <f t="shared" si="1014"/>
        <v>258740.54331400001</v>
      </c>
      <c r="AL566" s="186">
        <f t="shared" ref="AL566:AN566" si="1160">AL12+AL106+AL222+AL327+AL397+AL499+AL526+AL560</f>
        <v>161537.5</v>
      </c>
      <c r="AM566" s="186">
        <f t="shared" si="1160"/>
        <v>57460</v>
      </c>
      <c r="AN566" s="186">
        <f t="shared" si="1160"/>
        <v>39200</v>
      </c>
      <c r="AO566" s="186">
        <f t="shared" si="1015"/>
        <v>258197.5</v>
      </c>
      <c r="AP566" s="186">
        <f t="shared" si="1016"/>
        <v>11986881.213613875</v>
      </c>
    </row>
    <row r="568" spans="2:42">
      <c r="F568" s="175">
        <f>+'Cuadro resumen'!I25</f>
        <v>43279446.707665406</v>
      </c>
    </row>
    <row r="569" spans="2:42">
      <c r="F569" s="175">
        <f>+F568-F566</f>
        <v>0</v>
      </c>
    </row>
    <row r="571" spans="2:42">
      <c r="V571" s="175">
        <f t="shared" ref="V571:Y571" si="1161">+V570-V566</f>
        <v>0</v>
      </c>
      <c r="W571" s="175">
        <f t="shared" si="1161"/>
        <v>0</v>
      </c>
      <c r="X571" s="175">
        <f t="shared" si="1161"/>
        <v>0</v>
      </c>
      <c r="Y571" s="175">
        <f t="shared" si="1161"/>
        <v>0</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B3:J9"/>
  <sheetViews>
    <sheetView workbookViewId="0">
      <selection activeCell="I5" sqref="I5"/>
    </sheetView>
  </sheetViews>
  <sheetFormatPr baseColWidth="10" defaultRowHeight="15"/>
  <cols>
    <col min="2" max="2" width="30.28515625" customWidth="1"/>
    <col min="3" max="3" width="30.28515625" style="733" customWidth="1"/>
    <col min="4" max="4" width="24" bestFit="1" customWidth="1"/>
    <col min="5" max="5" width="19.5703125" style="738" bestFit="1" customWidth="1"/>
  </cols>
  <sheetData>
    <row r="3" spans="2:10">
      <c r="B3" s="728" t="s">
        <v>2259</v>
      </c>
      <c r="C3" s="732" t="s">
        <v>2260</v>
      </c>
      <c r="D3" s="728" t="s">
        <v>2261</v>
      </c>
      <c r="E3" s="736" t="s">
        <v>2262</v>
      </c>
    </row>
    <row r="4" spans="2:10" s="403" customFormat="1" ht="47.25">
      <c r="B4" s="322" t="s">
        <v>2263</v>
      </c>
      <c r="C4" s="734" t="s">
        <v>1975</v>
      </c>
      <c r="D4" s="72" t="s">
        <v>1502</v>
      </c>
      <c r="E4" s="737">
        <v>6000000</v>
      </c>
    </row>
    <row r="5" spans="2:10" ht="78.75">
      <c r="B5" s="322" t="s">
        <v>2263</v>
      </c>
      <c r="C5" s="456" t="s">
        <v>1976</v>
      </c>
      <c r="D5" s="450" t="s">
        <v>1501</v>
      </c>
      <c r="E5" s="735">
        <v>14448841.976332068</v>
      </c>
      <c r="G5" s="730"/>
      <c r="H5" s="731"/>
    </row>
    <row r="6" spans="2:10" ht="89.25">
      <c r="B6" s="322" t="s">
        <v>2263</v>
      </c>
      <c r="C6" s="450" t="s">
        <v>1979</v>
      </c>
      <c r="D6" s="497" t="s">
        <v>1955</v>
      </c>
      <c r="E6" s="739">
        <v>2756200</v>
      </c>
    </row>
    <row r="9" spans="2:10" ht="15.75">
      <c r="I9" s="730"/>
      <c r="J9" s="73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I199"/>
  <sheetViews>
    <sheetView showGridLines="0" topLeftCell="A19" workbookViewId="0">
      <selection activeCell="I41" sqref="I41"/>
    </sheetView>
  </sheetViews>
  <sheetFormatPr baseColWidth="10" defaultColWidth="11.5703125" defaultRowHeight="1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5" customWidth="1"/>
    <col min="9" max="9" width="14.85546875" style="85" customWidth="1"/>
    <col min="10" max="10" width="59.140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7" t="s">
        <v>260</v>
      </c>
      <c r="B1" s="190" t="s">
        <v>261</v>
      </c>
      <c r="C1" s="181" t="s">
        <v>262</v>
      </c>
      <c r="D1" s="181" t="s">
        <v>509</v>
      </c>
      <c r="E1" s="181" t="s">
        <v>511</v>
      </c>
      <c r="F1" s="181" t="s">
        <v>513</v>
      </c>
      <c r="G1" s="181" t="s">
        <v>515</v>
      </c>
      <c r="H1" s="181" t="s">
        <v>517</v>
      </c>
      <c r="I1" s="181" t="s">
        <v>519</v>
      </c>
      <c r="J1" s="181" t="s">
        <v>263</v>
      </c>
      <c r="K1" s="181" t="s">
        <v>522</v>
      </c>
      <c r="L1" s="181" t="s">
        <v>264</v>
      </c>
      <c r="M1" s="181" t="s">
        <v>524</v>
      </c>
      <c r="N1" s="181" t="s">
        <v>526</v>
      </c>
      <c r="O1" s="181" t="s">
        <v>528</v>
      </c>
      <c r="P1" s="181" t="s">
        <v>265</v>
      </c>
      <c r="Q1" s="181" t="s">
        <v>529</v>
      </c>
      <c r="R1" s="181" t="s">
        <v>532</v>
      </c>
      <c r="S1" s="181" t="s">
        <v>266</v>
      </c>
      <c r="T1" s="181" t="s">
        <v>534</v>
      </c>
      <c r="U1" s="181" t="s">
        <v>267</v>
      </c>
      <c r="V1" s="181" t="s">
        <v>535</v>
      </c>
      <c r="W1" s="181" t="s">
        <v>536</v>
      </c>
      <c r="X1" s="181" t="s">
        <v>540</v>
      </c>
      <c r="Y1" s="181" t="s">
        <v>283</v>
      </c>
      <c r="Z1" s="181" t="s">
        <v>541</v>
      </c>
      <c r="AA1" s="181" t="s">
        <v>543</v>
      </c>
      <c r="AB1" s="181" t="s">
        <v>545</v>
      </c>
      <c r="AC1" s="181" t="s">
        <v>284</v>
      </c>
      <c r="AD1" s="181" t="s">
        <v>547</v>
      </c>
      <c r="AE1" s="181" t="s">
        <v>549</v>
      </c>
      <c r="AF1" s="181" t="s">
        <v>551</v>
      </c>
      <c r="AG1" s="181" t="s">
        <v>553</v>
      </c>
      <c r="AH1" s="181" t="s">
        <v>259</v>
      </c>
      <c r="AI1" s="181" t="s">
        <v>555</v>
      </c>
      <c r="AJ1" s="190" t="s">
        <v>268</v>
      </c>
      <c r="AK1" s="181" t="s">
        <v>557</v>
      </c>
      <c r="AL1" s="181" t="s">
        <v>269</v>
      </c>
      <c r="AM1" s="181" t="s">
        <v>559</v>
      </c>
      <c r="AN1" s="181" t="s">
        <v>561</v>
      </c>
      <c r="AO1" s="181" t="s">
        <v>270</v>
      </c>
      <c r="AP1" s="181" t="s">
        <v>563</v>
      </c>
      <c r="AQ1" s="181" t="s">
        <v>565</v>
      </c>
      <c r="AR1" s="181" t="s">
        <v>271</v>
      </c>
      <c r="AS1" s="181" t="s">
        <v>566</v>
      </c>
      <c r="AT1" s="181" t="s">
        <v>568</v>
      </c>
      <c r="AU1" s="181" t="s">
        <v>569</v>
      </c>
      <c r="AV1" s="181" t="s">
        <v>570</v>
      </c>
      <c r="AW1" s="181" t="s">
        <v>572</v>
      </c>
      <c r="AX1" s="181" t="s">
        <v>574</v>
      </c>
      <c r="AY1" s="181" t="s">
        <v>575</v>
      </c>
      <c r="AZ1" s="181" t="s">
        <v>272</v>
      </c>
      <c r="BA1" s="181" t="s">
        <v>577</v>
      </c>
      <c r="BB1" s="181" t="s">
        <v>579</v>
      </c>
      <c r="BC1" s="181" t="s">
        <v>581</v>
      </c>
      <c r="BD1" s="181" t="s">
        <v>583</v>
      </c>
      <c r="BE1" s="181" t="s">
        <v>585</v>
      </c>
      <c r="BF1" s="181" t="s">
        <v>587</v>
      </c>
      <c r="BG1" s="181" t="s">
        <v>589</v>
      </c>
      <c r="BH1" s="181" t="s">
        <v>591</v>
      </c>
      <c r="BI1" s="181" t="s">
        <v>285</v>
      </c>
      <c r="BJ1" s="181" t="s">
        <v>593</v>
      </c>
      <c r="BK1" s="181" t="s">
        <v>595</v>
      </c>
      <c r="BL1" s="181" t="s">
        <v>597</v>
      </c>
      <c r="BM1" s="181" t="s">
        <v>599</v>
      </c>
      <c r="BN1" s="181" t="s">
        <v>601</v>
      </c>
      <c r="BO1" s="181" t="s">
        <v>603</v>
      </c>
      <c r="BP1" s="181" t="s">
        <v>605</v>
      </c>
      <c r="BQ1" s="181" t="s">
        <v>607</v>
      </c>
      <c r="BR1" s="181" t="s">
        <v>609</v>
      </c>
      <c r="BS1" s="181" t="s">
        <v>611</v>
      </c>
      <c r="BT1" s="190" t="s">
        <v>273</v>
      </c>
      <c r="BU1" s="181" t="s">
        <v>274</v>
      </c>
      <c r="BV1" s="181" t="s">
        <v>613</v>
      </c>
      <c r="BW1" s="181" t="s">
        <v>275</v>
      </c>
      <c r="BX1" s="181" t="s">
        <v>615</v>
      </c>
      <c r="BY1" s="181" t="s">
        <v>617</v>
      </c>
      <c r="BZ1" s="190" t="s">
        <v>276</v>
      </c>
      <c r="CA1" s="181" t="s">
        <v>277</v>
      </c>
      <c r="CB1" s="181" t="s">
        <v>619</v>
      </c>
      <c r="CC1" s="181" t="s">
        <v>278</v>
      </c>
      <c r="CD1" s="181" t="s">
        <v>621</v>
      </c>
      <c r="CE1" s="181" t="s">
        <v>623</v>
      </c>
      <c r="CF1" s="181" t="s">
        <v>625</v>
      </c>
      <c r="CG1" s="190" t="s">
        <v>279</v>
      </c>
      <c r="CH1" s="181" t="s">
        <v>631</v>
      </c>
      <c r="CI1" s="181" t="s">
        <v>633</v>
      </c>
      <c r="CJ1" s="181" t="s">
        <v>280</v>
      </c>
      <c r="CK1" s="181" t="s">
        <v>627</v>
      </c>
      <c r="CL1" s="181" t="s">
        <v>629</v>
      </c>
      <c r="CM1" s="181" t="s">
        <v>281</v>
      </c>
      <c r="CN1" s="181" t="s">
        <v>635</v>
      </c>
      <c r="CO1" s="181" t="s">
        <v>282</v>
      </c>
      <c r="CP1" s="181" t="s">
        <v>636</v>
      </c>
      <c r="CQ1" s="178" t="s">
        <v>286</v>
      </c>
      <c r="CR1" s="190" t="s">
        <v>287</v>
      </c>
      <c r="CS1" s="181" t="s">
        <v>637</v>
      </c>
      <c r="CT1" s="181" t="s">
        <v>638</v>
      </c>
      <c r="CU1" s="181" t="s">
        <v>640</v>
      </c>
      <c r="CV1" s="181" t="s">
        <v>288</v>
      </c>
      <c r="CW1" s="181" t="s">
        <v>642</v>
      </c>
      <c r="CX1" s="181" t="s">
        <v>644</v>
      </c>
      <c r="CY1" s="181" t="s">
        <v>646</v>
      </c>
      <c r="CZ1" s="181" t="s">
        <v>648</v>
      </c>
      <c r="DA1" s="181" t="s">
        <v>650</v>
      </c>
      <c r="DB1" s="181" t="s">
        <v>652</v>
      </c>
      <c r="DC1" s="190" t="s">
        <v>289</v>
      </c>
      <c r="DD1" s="181" t="s">
        <v>290</v>
      </c>
      <c r="DE1" s="181" t="s">
        <v>654</v>
      </c>
      <c r="DF1" s="181" t="s">
        <v>291</v>
      </c>
      <c r="DG1" s="181" t="s">
        <v>656</v>
      </c>
      <c r="DH1" s="181" t="s">
        <v>658</v>
      </c>
      <c r="DI1" s="181" t="s">
        <v>660</v>
      </c>
      <c r="DJ1" s="181" t="s">
        <v>662</v>
      </c>
      <c r="DK1" s="181" t="s">
        <v>664</v>
      </c>
      <c r="DL1" s="181" t="s">
        <v>666</v>
      </c>
      <c r="DM1" s="181" t="s">
        <v>668</v>
      </c>
      <c r="DN1" s="181" t="s">
        <v>292</v>
      </c>
      <c r="DO1" s="181" t="s">
        <v>670</v>
      </c>
      <c r="DP1" s="181" t="s">
        <v>672</v>
      </c>
      <c r="DQ1" s="181" t="s">
        <v>674</v>
      </c>
      <c r="DR1" s="190" t="s">
        <v>293</v>
      </c>
      <c r="DS1" s="181" t="s">
        <v>676</v>
      </c>
      <c r="DT1" s="181" t="s">
        <v>294</v>
      </c>
      <c r="DU1" s="181" t="s">
        <v>678</v>
      </c>
      <c r="DV1" s="181" t="s">
        <v>295</v>
      </c>
      <c r="DW1" s="181" t="s">
        <v>680</v>
      </c>
      <c r="DX1" s="181" t="s">
        <v>682</v>
      </c>
      <c r="DY1" s="181" t="s">
        <v>684</v>
      </c>
      <c r="DZ1" s="181" t="s">
        <v>686</v>
      </c>
      <c r="EA1" s="181" t="s">
        <v>688</v>
      </c>
      <c r="EB1" s="181" t="s">
        <v>690</v>
      </c>
      <c r="EC1" s="181" t="s">
        <v>692</v>
      </c>
      <c r="ED1" s="181" t="s">
        <v>694</v>
      </c>
      <c r="EE1" s="181" t="s">
        <v>696</v>
      </c>
      <c r="EF1" s="181" t="s">
        <v>698</v>
      </c>
      <c r="EG1" s="181" t="s">
        <v>700</v>
      </c>
      <c r="EH1" s="190" t="s">
        <v>296</v>
      </c>
      <c r="EI1" s="181" t="s">
        <v>702</v>
      </c>
      <c r="EJ1" s="181" t="s">
        <v>297</v>
      </c>
      <c r="EK1" s="181" t="s">
        <v>704</v>
      </c>
      <c r="EL1" s="181" t="s">
        <v>706</v>
      </c>
      <c r="EM1" s="181" t="s">
        <v>298</v>
      </c>
      <c r="EN1" s="181" t="s">
        <v>708</v>
      </c>
      <c r="EO1" s="181" t="s">
        <v>710</v>
      </c>
      <c r="EP1" s="181" t="s">
        <v>299</v>
      </c>
      <c r="EQ1" s="181" t="s">
        <v>712</v>
      </c>
      <c r="ER1" s="181" t="s">
        <v>714</v>
      </c>
      <c r="ES1" s="181" t="s">
        <v>716</v>
      </c>
      <c r="ET1" s="181" t="s">
        <v>300</v>
      </c>
      <c r="EU1" s="181" t="s">
        <v>718</v>
      </c>
      <c r="EV1" s="181" t="s">
        <v>720</v>
      </c>
      <c r="EW1" s="190" t="s">
        <v>301</v>
      </c>
      <c r="EX1" s="181" t="s">
        <v>302</v>
      </c>
      <c r="EY1" s="181" t="s">
        <v>722</v>
      </c>
      <c r="EZ1" s="181" t="s">
        <v>724</v>
      </c>
      <c r="FA1" s="181" t="s">
        <v>726</v>
      </c>
      <c r="FB1" s="181" t="s">
        <v>728</v>
      </c>
      <c r="FC1" s="181" t="s">
        <v>303</v>
      </c>
      <c r="FD1" s="181" t="s">
        <v>730</v>
      </c>
      <c r="FE1" s="181" t="s">
        <v>732</v>
      </c>
      <c r="FF1" s="181" t="s">
        <v>734</v>
      </c>
      <c r="FG1" s="181" t="s">
        <v>736</v>
      </c>
      <c r="FH1" s="181" t="s">
        <v>738</v>
      </c>
      <c r="FI1" s="181" t="s">
        <v>304</v>
      </c>
      <c r="FJ1" s="181" t="s">
        <v>741</v>
      </c>
      <c r="FK1" s="181" t="s">
        <v>305</v>
      </c>
      <c r="FL1" s="181" t="s">
        <v>744</v>
      </c>
      <c r="FM1" s="181" t="s">
        <v>745</v>
      </c>
      <c r="FN1" s="181" t="s">
        <v>747</v>
      </c>
      <c r="FO1" s="181" t="s">
        <v>306</v>
      </c>
      <c r="FP1" s="181" t="s">
        <v>750</v>
      </c>
      <c r="FQ1" s="181" t="s">
        <v>751</v>
      </c>
      <c r="FR1" s="181" t="s">
        <v>753</v>
      </c>
      <c r="FS1" s="181" t="s">
        <v>307</v>
      </c>
      <c r="FT1" s="181" t="s">
        <v>756</v>
      </c>
      <c r="FU1" s="181" t="s">
        <v>758</v>
      </c>
      <c r="FV1" s="181" t="s">
        <v>760</v>
      </c>
      <c r="FW1" s="190" t="s">
        <v>308</v>
      </c>
      <c r="FX1" s="190" t="s">
        <v>309</v>
      </c>
      <c r="FY1" s="181" t="s">
        <v>315</v>
      </c>
      <c r="FZ1" s="181" t="s">
        <v>762</v>
      </c>
      <c r="GA1" s="181" t="s">
        <v>764</v>
      </c>
      <c r="GB1" s="181" t="s">
        <v>766</v>
      </c>
      <c r="GC1" s="181" t="s">
        <v>768</v>
      </c>
      <c r="GD1" s="181" t="s">
        <v>770</v>
      </c>
      <c r="GE1" s="181" t="s">
        <v>772</v>
      </c>
      <c r="GF1" s="190" t="s">
        <v>310</v>
      </c>
      <c r="GG1" s="181" t="s">
        <v>316</v>
      </c>
      <c r="GH1" s="181" t="s">
        <v>774</v>
      </c>
      <c r="GI1" s="181" t="s">
        <v>776</v>
      </c>
      <c r="GJ1" s="181" t="s">
        <v>777</v>
      </c>
      <c r="GK1" s="181" t="s">
        <v>317</v>
      </c>
      <c r="GL1" s="181" t="s">
        <v>780</v>
      </c>
      <c r="GM1" s="181" t="s">
        <v>781</v>
      </c>
      <c r="GN1" s="190" t="s">
        <v>311</v>
      </c>
      <c r="GO1" s="181" t="s">
        <v>312</v>
      </c>
      <c r="GP1" s="181" t="s">
        <v>783</v>
      </c>
      <c r="GQ1" s="181" t="s">
        <v>785</v>
      </c>
      <c r="GR1" s="181" t="s">
        <v>787</v>
      </c>
      <c r="GS1" s="181" t="s">
        <v>789</v>
      </c>
      <c r="GT1" s="181" t="s">
        <v>791</v>
      </c>
      <c r="GU1" s="190" t="s">
        <v>313</v>
      </c>
      <c r="GV1" s="181" t="s">
        <v>314</v>
      </c>
      <c r="GW1" s="181" t="s">
        <v>793</v>
      </c>
      <c r="GX1" s="181" t="s">
        <v>795</v>
      </c>
      <c r="GY1" s="181" t="s">
        <v>797</v>
      </c>
      <c r="GZ1" s="181" t="s">
        <v>799</v>
      </c>
      <c r="HA1" s="181" t="s">
        <v>801</v>
      </c>
      <c r="HB1" s="181" t="s">
        <v>803</v>
      </c>
      <c r="HC1" s="178" t="s">
        <v>318</v>
      </c>
      <c r="HD1" s="190" t="s">
        <v>319</v>
      </c>
      <c r="HE1" s="181" t="s">
        <v>320</v>
      </c>
      <c r="HF1" s="181" t="s">
        <v>805</v>
      </c>
      <c r="HG1" s="181" t="s">
        <v>807</v>
      </c>
      <c r="HH1" s="181" t="s">
        <v>809</v>
      </c>
      <c r="HI1" s="181" t="s">
        <v>811</v>
      </c>
      <c r="HJ1" s="181" t="s">
        <v>321</v>
      </c>
      <c r="HK1" s="181" t="s">
        <v>814</v>
      </c>
      <c r="HL1" s="181" t="s">
        <v>338</v>
      </c>
      <c r="HM1" s="181" t="s">
        <v>852</v>
      </c>
      <c r="HN1" s="181" t="s">
        <v>854</v>
      </c>
      <c r="HO1" s="181" t="s">
        <v>856</v>
      </c>
      <c r="HP1" s="190" t="s">
        <v>322</v>
      </c>
      <c r="HQ1" s="181" t="s">
        <v>816</v>
      </c>
      <c r="HR1" s="181" t="s">
        <v>818</v>
      </c>
      <c r="HS1" s="181" t="s">
        <v>323</v>
      </c>
      <c r="HT1" s="181" t="s">
        <v>821</v>
      </c>
      <c r="HU1" s="181" t="s">
        <v>823</v>
      </c>
      <c r="HV1" s="181" t="s">
        <v>824</v>
      </c>
      <c r="HW1" s="181" t="s">
        <v>826</v>
      </c>
      <c r="HX1" s="190" t="s">
        <v>324</v>
      </c>
      <c r="HY1" s="181" t="s">
        <v>828</v>
      </c>
      <c r="HZ1" s="181" t="s">
        <v>830</v>
      </c>
      <c r="IA1" s="181" t="s">
        <v>832</v>
      </c>
      <c r="IB1" s="181" t="s">
        <v>325</v>
      </c>
      <c r="IC1" s="181" t="s">
        <v>834</v>
      </c>
      <c r="ID1" s="181" t="s">
        <v>836</v>
      </c>
      <c r="IE1" s="181" t="s">
        <v>326</v>
      </c>
      <c r="IF1" s="181" t="s">
        <v>838</v>
      </c>
      <c r="IG1" s="181" t="s">
        <v>840</v>
      </c>
      <c r="IH1" s="181" t="s">
        <v>327</v>
      </c>
      <c r="II1" s="181" t="s">
        <v>842</v>
      </c>
      <c r="IJ1" s="181" t="s">
        <v>844</v>
      </c>
      <c r="IK1" s="181" t="s">
        <v>846</v>
      </c>
      <c r="IL1" s="181" t="s">
        <v>848</v>
      </c>
      <c r="IM1" s="181" t="s">
        <v>328</v>
      </c>
      <c r="IN1" s="181" t="s">
        <v>850</v>
      </c>
      <c r="IO1" s="190" t="s">
        <v>329</v>
      </c>
      <c r="IP1" s="181" t="s">
        <v>858</v>
      </c>
      <c r="IQ1" s="181" t="s">
        <v>860</v>
      </c>
      <c r="IR1" s="181" t="s">
        <v>330</v>
      </c>
      <c r="IS1" s="181" t="s">
        <v>862</v>
      </c>
      <c r="IT1" s="181" t="s">
        <v>864</v>
      </c>
      <c r="IU1" s="181" t="s">
        <v>866</v>
      </c>
      <c r="IV1" s="190" t="s">
        <v>331</v>
      </c>
      <c r="IW1" s="181" t="s">
        <v>868</v>
      </c>
      <c r="IX1" s="181" t="s">
        <v>332</v>
      </c>
      <c r="IY1" s="181" t="s">
        <v>871</v>
      </c>
      <c r="IZ1" s="181" t="s">
        <v>873</v>
      </c>
      <c r="JA1" s="181" t="s">
        <v>875</v>
      </c>
      <c r="JB1" s="181" t="s">
        <v>877</v>
      </c>
      <c r="JC1" s="181" t="s">
        <v>879</v>
      </c>
      <c r="JD1" s="181" t="s">
        <v>881</v>
      </c>
      <c r="JE1" s="181" t="s">
        <v>333</v>
      </c>
      <c r="JF1" s="181" t="s">
        <v>884</v>
      </c>
      <c r="JG1" s="181" t="s">
        <v>886</v>
      </c>
      <c r="JH1" s="181" t="s">
        <v>888</v>
      </c>
      <c r="JI1" s="181" t="s">
        <v>890</v>
      </c>
      <c r="JJ1" s="181" t="s">
        <v>892</v>
      </c>
      <c r="JK1" s="181" t="s">
        <v>894</v>
      </c>
      <c r="JL1" s="181" t="s">
        <v>896</v>
      </c>
      <c r="JM1" s="181" t="s">
        <v>898</v>
      </c>
      <c r="JN1" s="181" t="s">
        <v>334</v>
      </c>
      <c r="JO1" s="181" t="s">
        <v>901</v>
      </c>
      <c r="JP1" s="181" t="s">
        <v>903</v>
      </c>
      <c r="JQ1" s="181" t="s">
        <v>905</v>
      </c>
      <c r="JR1" s="181" t="s">
        <v>907</v>
      </c>
      <c r="JS1" s="181" t="s">
        <v>908</v>
      </c>
      <c r="JT1" s="181" t="s">
        <v>910</v>
      </c>
      <c r="JU1" s="181" t="s">
        <v>912</v>
      </c>
      <c r="JV1" s="181" t="s">
        <v>914</v>
      </c>
      <c r="JW1" s="181" t="s">
        <v>916</v>
      </c>
      <c r="JX1" s="181" t="s">
        <v>918</v>
      </c>
      <c r="JY1" s="181" t="s">
        <v>920</v>
      </c>
      <c r="JZ1" s="181" t="s">
        <v>922</v>
      </c>
      <c r="KA1" s="181" t="s">
        <v>924</v>
      </c>
      <c r="KB1" s="181" t="s">
        <v>926</v>
      </c>
      <c r="KC1" s="181" t="s">
        <v>928</v>
      </c>
      <c r="KD1" s="181" t="s">
        <v>930</v>
      </c>
      <c r="KE1" s="181" t="s">
        <v>932</v>
      </c>
      <c r="KF1" s="181" t="s">
        <v>934</v>
      </c>
      <c r="KG1" s="181" t="s">
        <v>936</v>
      </c>
      <c r="KH1" s="181" t="s">
        <v>938</v>
      </c>
      <c r="KI1" s="181" t="s">
        <v>940</v>
      </c>
      <c r="KJ1" s="181" t="s">
        <v>942</v>
      </c>
      <c r="KK1" s="181" t="s">
        <v>944</v>
      </c>
      <c r="KL1" s="181" t="s">
        <v>946</v>
      </c>
      <c r="KM1" s="181" t="s">
        <v>948</v>
      </c>
      <c r="KN1" s="181" t="s">
        <v>950</v>
      </c>
      <c r="KO1" s="190" t="s">
        <v>335</v>
      </c>
      <c r="KP1" s="181" t="s">
        <v>952</v>
      </c>
      <c r="KQ1" s="181" t="s">
        <v>336</v>
      </c>
      <c r="KR1" s="181" t="s">
        <v>955</v>
      </c>
      <c r="KS1" s="181" t="s">
        <v>957</v>
      </c>
      <c r="KT1" s="181" t="s">
        <v>959</v>
      </c>
      <c r="KU1" s="181" t="s">
        <v>961</v>
      </c>
      <c r="KV1" s="181" t="s">
        <v>337</v>
      </c>
      <c r="KW1" s="181" t="s">
        <v>964</v>
      </c>
      <c r="KX1" s="181" t="s">
        <v>966</v>
      </c>
      <c r="KY1" s="181" t="s">
        <v>968</v>
      </c>
      <c r="KZ1" s="181" t="s">
        <v>970</v>
      </c>
      <c r="LA1" s="181" t="s">
        <v>972</v>
      </c>
      <c r="LB1" s="181" t="s">
        <v>974</v>
      </c>
      <c r="LC1" s="181" t="s">
        <v>976</v>
      </c>
      <c r="LD1" s="178" t="s">
        <v>339</v>
      </c>
      <c r="LE1" s="190" t="s">
        <v>340</v>
      </c>
      <c r="LF1" s="181" t="s">
        <v>341</v>
      </c>
      <c r="LG1" s="181" t="s">
        <v>355</v>
      </c>
      <c r="LH1" s="181" t="s">
        <v>978</v>
      </c>
      <c r="LI1" s="181" t="s">
        <v>980</v>
      </c>
      <c r="LJ1" s="181" t="s">
        <v>982</v>
      </c>
      <c r="LK1" s="181" t="s">
        <v>984</v>
      </c>
      <c r="LL1" s="181" t="s">
        <v>356</v>
      </c>
      <c r="LM1" s="181" t="s">
        <v>986</v>
      </c>
      <c r="LN1" s="181" t="s">
        <v>357</v>
      </c>
      <c r="LO1" s="181" t="s">
        <v>988</v>
      </c>
      <c r="LP1" s="181" t="s">
        <v>342</v>
      </c>
      <c r="LQ1" s="181" t="s">
        <v>990</v>
      </c>
      <c r="LR1" s="181" t="s">
        <v>358</v>
      </c>
      <c r="LS1" s="181" t="s">
        <v>992</v>
      </c>
      <c r="LT1" s="181" t="s">
        <v>994</v>
      </c>
      <c r="LU1" s="181" t="s">
        <v>359</v>
      </c>
      <c r="LV1" s="190" t="s">
        <v>343</v>
      </c>
      <c r="LW1" s="181" t="s">
        <v>344</v>
      </c>
      <c r="LX1" s="181" t="s">
        <v>996</v>
      </c>
      <c r="LY1" s="181" t="s">
        <v>998</v>
      </c>
      <c r="LZ1" s="181" t="s">
        <v>999</v>
      </c>
      <c r="MA1" s="181" t="s">
        <v>1001</v>
      </c>
      <c r="MB1" s="181" t="s">
        <v>1002</v>
      </c>
      <c r="MC1" s="181" t="s">
        <v>1004</v>
      </c>
      <c r="MD1" s="181" t="s">
        <v>1006</v>
      </c>
      <c r="ME1" s="181" t="s">
        <v>1008</v>
      </c>
      <c r="MF1" s="181" t="s">
        <v>1010</v>
      </c>
      <c r="MG1" s="181" t="s">
        <v>345</v>
      </c>
      <c r="MH1" s="181" t="s">
        <v>1013</v>
      </c>
      <c r="MI1" s="181" t="s">
        <v>1014</v>
      </c>
      <c r="MJ1" s="181" t="s">
        <v>1016</v>
      </c>
      <c r="MK1" s="181" t="s">
        <v>346</v>
      </c>
      <c r="ML1" s="181" t="s">
        <v>1019</v>
      </c>
      <c r="MM1" s="181" t="s">
        <v>1020</v>
      </c>
      <c r="MN1" s="181" t="s">
        <v>1022</v>
      </c>
      <c r="MO1" s="181" t="s">
        <v>1024</v>
      </c>
      <c r="MP1" s="181" t="s">
        <v>347</v>
      </c>
      <c r="MQ1" s="181" t="s">
        <v>1027</v>
      </c>
      <c r="MR1" s="181" t="s">
        <v>1029</v>
      </c>
      <c r="MS1" s="181" t="s">
        <v>1031</v>
      </c>
      <c r="MT1" s="181" t="s">
        <v>1033</v>
      </c>
      <c r="MU1" s="181" t="s">
        <v>348</v>
      </c>
      <c r="MV1" s="181" t="s">
        <v>1036</v>
      </c>
      <c r="MW1" s="181" t="s">
        <v>1038</v>
      </c>
      <c r="MX1" s="181" t="s">
        <v>1040</v>
      </c>
      <c r="MY1" s="181" t="s">
        <v>1042</v>
      </c>
      <c r="MZ1" s="181" t="s">
        <v>1044</v>
      </c>
      <c r="NA1" s="181" t="s">
        <v>1046</v>
      </c>
      <c r="NB1" s="181" t="s">
        <v>1048</v>
      </c>
      <c r="NC1" s="181" t="s">
        <v>1050</v>
      </c>
      <c r="ND1" s="181" t="s">
        <v>1052</v>
      </c>
      <c r="NE1" s="181" t="s">
        <v>1054</v>
      </c>
      <c r="NF1" s="181" t="s">
        <v>1056</v>
      </c>
      <c r="NG1" s="181" t="s">
        <v>1057</v>
      </c>
      <c r="NH1" s="190" t="s">
        <v>349</v>
      </c>
      <c r="NI1" s="181" t="s">
        <v>350</v>
      </c>
      <c r="NJ1" s="181" t="s">
        <v>1059</v>
      </c>
      <c r="NK1" s="181" t="s">
        <v>1061</v>
      </c>
      <c r="NL1" s="181" t="s">
        <v>1063</v>
      </c>
      <c r="NM1" s="181" t="s">
        <v>1065</v>
      </c>
      <c r="NN1" s="190" t="s">
        <v>351</v>
      </c>
      <c r="NO1" s="181" t="s">
        <v>352</v>
      </c>
      <c r="NP1" s="181" t="s">
        <v>1066</v>
      </c>
      <c r="NQ1" s="181" t="s">
        <v>353</v>
      </c>
      <c r="NR1" s="181" t="s">
        <v>1068</v>
      </c>
      <c r="NS1" s="181" t="s">
        <v>1070</v>
      </c>
      <c r="NT1" s="181" t="s">
        <v>354</v>
      </c>
      <c r="NU1" s="181" t="s">
        <v>1072</v>
      </c>
      <c r="NV1" s="178" t="s">
        <v>360</v>
      </c>
      <c r="NW1" s="190" t="s">
        <v>361</v>
      </c>
      <c r="NX1" s="181" t="s">
        <v>362</v>
      </c>
      <c r="NY1" s="181" t="s">
        <v>1075</v>
      </c>
      <c r="NZ1" s="181" t="s">
        <v>1077</v>
      </c>
      <c r="OA1" s="181" t="s">
        <v>363</v>
      </c>
      <c r="OB1" s="181" t="s">
        <v>373</v>
      </c>
      <c r="OC1" s="181" t="s">
        <v>1079</v>
      </c>
      <c r="OD1" s="181" t="s">
        <v>1081</v>
      </c>
      <c r="OE1" s="181" t="s">
        <v>1083</v>
      </c>
      <c r="OF1" s="181" t="s">
        <v>1085</v>
      </c>
      <c r="OG1" s="181" t="s">
        <v>1087</v>
      </c>
      <c r="OH1" s="181" t="s">
        <v>1089</v>
      </c>
      <c r="OI1" s="181" t="s">
        <v>1091</v>
      </c>
      <c r="OJ1" s="181" t="s">
        <v>1093</v>
      </c>
      <c r="OK1" s="181" t="s">
        <v>1095</v>
      </c>
      <c r="OL1" s="181" t="s">
        <v>1097</v>
      </c>
      <c r="OM1" s="181" t="s">
        <v>1099</v>
      </c>
      <c r="ON1" s="181" t="s">
        <v>1101</v>
      </c>
      <c r="OO1" s="181" t="s">
        <v>1103</v>
      </c>
      <c r="OP1" s="181" t="s">
        <v>1105</v>
      </c>
      <c r="OQ1" s="181" t="s">
        <v>1107</v>
      </c>
      <c r="OR1" s="181" t="s">
        <v>1109</v>
      </c>
      <c r="OS1" s="181" t="s">
        <v>1111</v>
      </c>
      <c r="OT1" s="181" t="s">
        <v>1113</v>
      </c>
      <c r="OU1" s="181" t="s">
        <v>1115</v>
      </c>
      <c r="OV1" s="181" t="s">
        <v>1117</v>
      </c>
      <c r="OW1" s="181" t="s">
        <v>1119</v>
      </c>
      <c r="OX1" s="181" t="s">
        <v>1121</v>
      </c>
      <c r="OY1" s="181" t="s">
        <v>374</v>
      </c>
      <c r="OZ1" s="181" t="s">
        <v>1124</v>
      </c>
      <c r="PA1" s="181" t="s">
        <v>1126</v>
      </c>
      <c r="PB1" s="181" t="s">
        <v>1127</v>
      </c>
      <c r="PC1" s="181" t="s">
        <v>1129</v>
      </c>
      <c r="PD1" s="181" t="s">
        <v>1131</v>
      </c>
      <c r="PE1" s="181" t="s">
        <v>1133</v>
      </c>
      <c r="PF1" s="181" t="s">
        <v>1135</v>
      </c>
      <c r="PG1" s="181" t="s">
        <v>1137</v>
      </c>
      <c r="PH1" s="181" t="s">
        <v>1139</v>
      </c>
      <c r="PI1" s="181" t="s">
        <v>1141</v>
      </c>
      <c r="PJ1" s="181" t="s">
        <v>1143</v>
      </c>
      <c r="PK1" s="181" t="s">
        <v>1145</v>
      </c>
      <c r="PL1" s="181" t="s">
        <v>1147</v>
      </c>
      <c r="PM1" s="181" t="s">
        <v>1149</v>
      </c>
      <c r="PN1" s="181" t="s">
        <v>1151</v>
      </c>
      <c r="PO1" s="181" t="s">
        <v>1153</v>
      </c>
      <c r="PP1" s="181" t="s">
        <v>1155</v>
      </c>
      <c r="PQ1" s="181" t="s">
        <v>1157</v>
      </c>
      <c r="PR1" s="181" t="s">
        <v>1159</v>
      </c>
      <c r="PS1" s="181" t="s">
        <v>1161</v>
      </c>
      <c r="PT1" s="181" t="s">
        <v>1163</v>
      </c>
      <c r="PU1" s="181" t="s">
        <v>1165</v>
      </c>
      <c r="PV1" s="181" t="s">
        <v>1167</v>
      </c>
      <c r="PW1" s="181" t="s">
        <v>1169</v>
      </c>
      <c r="PX1" s="181" t="s">
        <v>1171</v>
      </c>
      <c r="PY1" s="181" t="s">
        <v>1173</v>
      </c>
      <c r="PZ1" s="181" t="s">
        <v>364</v>
      </c>
      <c r="QA1" s="181" t="s">
        <v>1175</v>
      </c>
      <c r="QB1" s="181" t="s">
        <v>1177</v>
      </c>
      <c r="QC1" s="181" t="s">
        <v>1179</v>
      </c>
      <c r="QD1" s="181" t="s">
        <v>1181</v>
      </c>
      <c r="QE1" s="181" t="s">
        <v>1183</v>
      </c>
      <c r="QF1" s="190" t="s">
        <v>365</v>
      </c>
      <c r="QG1" s="181" t="s">
        <v>366</v>
      </c>
      <c r="QH1" s="181" t="s">
        <v>1185</v>
      </c>
      <c r="QI1" s="181" t="s">
        <v>1187</v>
      </c>
      <c r="QJ1" s="181" t="s">
        <v>1189</v>
      </c>
      <c r="QK1" s="181" t="s">
        <v>1191</v>
      </c>
      <c r="QL1" s="181" t="s">
        <v>1193</v>
      </c>
      <c r="QM1" s="181" t="s">
        <v>1195</v>
      </c>
      <c r="QN1" s="190" t="s">
        <v>367</v>
      </c>
      <c r="QO1" s="181" t="s">
        <v>1197</v>
      </c>
      <c r="QP1" s="181" t="s">
        <v>368</v>
      </c>
      <c r="QQ1" s="181" t="s">
        <v>375</v>
      </c>
      <c r="QR1" s="181" t="s">
        <v>1199</v>
      </c>
      <c r="QS1" s="181" t="s">
        <v>1201</v>
      </c>
      <c r="QT1" s="181" t="s">
        <v>1203</v>
      </c>
      <c r="QU1" s="181" t="s">
        <v>1205</v>
      </c>
      <c r="QV1" s="181" t="s">
        <v>1207</v>
      </c>
      <c r="QW1" s="181" t="s">
        <v>1209</v>
      </c>
      <c r="QX1" s="181" t="s">
        <v>1211</v>
      </c>
      <c r="QY1" s="181" t="s">
        <v>1213</v>
      </c>
      <c r="QZ1" s="181" t="s">
        <v>1215</v>
      </c>
      <c r="RA1" s="181" t="s">
        <v>1217</v>
      </c>
      <c r="RB1" s="181" t="s">
        <v>1219</v>
      </c>
      <c r="RC1" s="181" t="s">
        <v>1221</v>
      </c>
      <c r="RD1" s="181" t="s">
        <v>1223</v>
      </c>
      <c r="RE1" s="181" t="s">
        <v>1225</v>
      </c>
      <c r="RF1" s="190" t="s">
        <v>369</v>
      </c>
      <c r="RG1" s="181" t="s">
        <v>370</v>
      </c>
      <c r="RH1" s="181" t="s">
        <v>1227</v>
      </c>
      <c r="RI1" s="181" t="s">
        <v>1229</v>
      </c>
      <c r="RJ1" s="190" t="s">
        <v>371</v>
      </c>
      <c r="RK1" s="181" t="s">
        <v>372</v>
      </c>
      <c r="RL1" s="181" t="s">
        <v>1231</v>
      </c>
      <c r="RM1" s="181" t="s">
        <v>1232</v>
      </c>
      <c r="RN1" s="181" t="s">
        <v>1233</v>
      </c>
      <c r="RO1" s="181" t="s">
        <v>1234</v>
      </c>
      <c r="RP1" s="181" t="s">
        <v>1236</v>
      </c>
      <c r="RQ1" s="181" t="s">
        <v>1237</v>
      </c>
      <c r="RR1" s="181" t="s">
        <v>1239</v>
      </c>
      <c r="RS1" s="181" t="s">
        <v>1240</v>
      </c>
      <c r="RT1" s="178" t="s">
        <v>376</v>
      </c>
      <c r="RU1" s="190" t="s">
        <v>377</v>
      </c>
      <c r="RV1" s="181" t="s">
        <v>378</v>
      </c>
      <c r="RW1" s="181" t="s">
        <v>1242</v>
      </c>
      <c r="RX1" s="181" t="s">
        <v>1244</v>
      </c>
      <c r="RY1" s="181" t="s">
        <v>379</v>
      </c>
      <c r="RZ1" s="181" t="s">
        <v>1246</v>
      </c>
      <c r="SA1" s="181" t="s">
        <v>1248</v>
      </c>
      <c r="SB1" s="181" t="s">
        <v>1250</v>
      </c>
      <c r="SC1" s="181" t="s">
        <v>1252</v>
      </c>
      <c r="SD1" s="190" t="s">
        <v>380</v>
      </c>
      <c r="SE1" s="181" t="s">
        <v>381</v>
      </c>
      <c r="SF1" s="181" t="s">
        <v>1254</v>
      </c>
      <c r="SG1" s="181" t="s">
        <v>1256</v>
      </c>
      <c r="SH1" s="181" t="s">
        <v>1258</v>
      </c>
      <c r="SI1" s="181" t="s">
        <v>1260</v>
      </c>
      <c r="SJ1" s="181" t="s">
        <v>1262</v>
      </c>
      <c r="SK1" s="181" t="s">
        <v>1264</v>
      </c>
      <c r="SL1" s="181" t="s">
        <v>1266</v>
      </c>
      <c r="SM1" s="181" t="s">
        <v>1268</v>
      </c>
      <c r="SN1" s="181" t="s">
        <v>1270</v>
      </c>
      <c r="SO1" s="181" t="s">
        <v>1272</v>
      </c>
      <c r="SP1" s="181" t="s">
        <v>1274</v>
      </c>
      <c r="SQ1" s="181" t="s">
        <v>1276</v>
      </c>
      <c r="SR1" s="181" t="s">
        <v>1278</v>
      </c>
      <c r="SS1" s="181" t="s">
        <v>1280</v>
      </c>
      <c r="ST1" s="181" t="s">
        <v>1282</v>
      </c>
      <c r="SU1" s="178" t="s">
        <v>382</v>
      </c>
      <c r="SV1" s="190" t="s">
        <v>383</v>
      </c>
      <c r="SW1" s="181" t="s">
        <v>384</v>
      </c>
      <c r="SX1" s="181" t="s">
        <v>1284</v>
      </c>
      <c r="SY1" s="181" t="s">
        <v>1286</v>
      </c>
      <c r="SZ1" s="181" t="s">
        <v>1288</v>
      </c>
      <c r="TA1" s="181" t="s">
        <v>1290</v>
      </c>
      <c r="TB1" s="181" t="s">
        <v>1292</v>
      </c>
      <c r="TC1" s="181" t="s">
        <v>385</v>
      </c>
      <c r="TD1" s="181" t="s">
        <v>1294</v>
      </c>
      <c r="TE1" s="181" t="s">
        <v>1296</v>
      </c>
      <c r="TF1" s="181" t="s">
        <v>1298</v>
      </c>
      <c r="TG1" s="181" t="s">
        <v>1300</v>
      </c>
      <c r="TH1" s="181" t="s">
        <v>1302</v>
      </c>
      <c r="TI1" s="181" t="s">
        <v>1304</v>
      </c>
      <c r="TJ1" s="190" t="s">
        <v>386</v>
      </c>
      <c r="TK1" s="181" t="s">
        <v>387</v>
      </c>
      <c r="TL1" s="181" t="s">
        <v>388</v>
      </c>
      <c r="TM1" s="181" t="s">
        <v>1306</v>
      </c>
      <c r="TN1" s="181" t="s">
        <v>1308</v>
      </c>
      <c r="TO1" s="181" t="s">
        <v>1309</v>
      </c>
      <c r="TP1" s="181" t="s">
        <v>1311</v>
      </c>
      <c r="TQ1" s="181" t="s">
        <v>1313</v>
      </c>
      <c r="TR1" s="181" t="s">
        <v>1315</v>
      </c>
      <c r="TS1" s="181" t="s">
        <v>1317</v>
      </c>
      <c r="TT1" s="181" t="s">
        <v>1319</v>
      </c>
      <c r="TU1" s="181" t="s">
        <v>1321</v>
      </c>
      <c r="TV1" s="181" t="s">
        <v>1323</v>
      </c>
      <c r="TW1" s="181" t="s">
        <v>1325</v>
      </c>
      <c r="TX1" s="181" t="s">
        <v>1327</v>
      </c>
      <c r="TY1" s="181" t="s">
        <v>1329</v>
      </c>
      <c r="TZ1" s="181" t="s">
        <v>1331</v>
      </c>
      <c r="UA1" s="181" t="s">
        <v>1333</v>
      </c>
      <c r="UB1" s="181" t="s">
        <v>1335</v>
      </c>
      <c r="UC1" s="178" t="s">
        <v>1337</v>
      </c>
      <c r="UD1" s="181" t="s">
        <v>1339</v>
      </c>
      <c r="UE1" s="181" t="s">
        <v>1341</v>
      </c>
      <c r="UF1" s="181" t="s">
        <v>1343</v>
      </c>
      <c r="UG1" s="181" t="s">
        <v>1345</v>
      </c>
      <c r="UH1" s="181" t="s">
        <v>1347</v>
      </c>
      <c r="UI1" s="184"/>
    </row>
    <row r="2" spans="1:555" s="121" customFormat="1" hidden="1">
      <c r="A2" s="124" t="s">
        <v>1378</v>
      </c>
      <c r="B2" s="124" t="s">
        <v>1380</v>
      </c>
      <c r="C2" s="124" t="s">
        <v>483</v>
      </c>
      <c r="D2" s="124" t="s">
        <v>1379</v>
      </c>
      <c r="E2" s="124" t="s">
        <v>1381</v>
      </c>
      <c r="F2" s="124" t="s">
        <v>484</v>
      </c>
      <c r="G2" s="124" t="s">
        <v>1382</v>
      </c>
      <c r="H2" s="124" t="s">
        <v>1383</v>
      </c>
      <c r="I2" s="124" t="s">
        <v>1384</v>
      </c>
      <c r="J2" s="124" t="s">
        <v>1481</v>
      </c>
      <c r="K2" s="124" t="s">
        <v>1385</v>
      </c>
      <c r="L2" s="124" t="s">
        <v>1386</v>
      </c>
      <c r="M2" s="124" t="s">
        <v>1387</v>
      </c>
      <c r="N2" s="124" t="s">
        <v>1388</v>
      </c>
      <c r="O2" s="124" t="s">
        <v>1389</v>
      </c>
      <c r="S2" s="121" t="s">
        <v>137</v>
      </c>
      <c r="T2" s="121" t="s">
        <v>1469</v>
      </c>
      <c r="U2" s="121" t="s">
        <v>404</v>
      </c>
      <c r="V2" s="121" t="s">
        <v>422</v>
      </c>
      <c r="W2" s="121" t="s">
        <v>405</v>
      </c>
      <c r="X2" s="121" t="s">
        <v>406</v>
      </c>
      <c r="Y2" s="121" t="s">
        <v>407</v>
      </c>
      <c r="Z2" s="121" t="s">
        <v>408</v>
      </c>
      <c r="AA2" s="121" t="s">
        <v>409</v>
      </c>
      <c r="AB2" s="121" t="s">
        <v>410</v>
      </c>
      <c r="AC2" s="121" t="s">
        <v>411</v>
      </c>
      <c r="AD2" s="121" t="s">
        <v>412</v>
      </c>
      <c r="AE2" s="121" t="s">
        <v>413</v>
      </c>
      <c r="AF2" s="121" t="s">
        <v>414</v>
      </c>
      <c r="AH2" s="217" t="s">
        <v>432</v>
      </c>
      <c r="AI2" s="217" t="s">
        <v>433</v>
      </c>
      <c r="AJ2" s="217" t="s">
        <v>434</v>
      </c>
      <c r="AK2" s="217" t="s">
        <v>435</v>
      </c>
      <c r="AL2" s="217" t="s">
        <v>436</v>
      </c>
      <c r="AM2" s="217" t="s">
        <v>439</v>
      </c>
      <c r="AN2" s="217" t="s">
        <v>437</v>
      </c>
      <c r="AO2" s="217" t="s">
        <v>438</v>
      </c>
      <c r="AP2" s="217" t="s">
        <v>440</v>
      </c>
      <c r="AQ2" s="217" t="s">
        <v>441</v>
      </c>
      <c r="AR2" s="217" t="s">
        <v>442</v>
      </c>
      <c r="AS2" s="217" t="s">
        <v>443</v>
      </c>
      <c r="AT2" s="217" t="s">
        <v>444</v>
      </c>
      <c r="AU2" s="217" t="s">
        <v>445</v>
      </c>
      <c r="AV2" s="217" t="s">
        <v>446</v>
      </c>
      <c r="AW2" s="217" t="s">
        <v>447</v>
      </c>
      <c r="AX2" s="217" t="s">
        <v>448</v>
      </c>
      <c r="AY2" s="217" t="s">
        <v>449</v>
      </c>
      <c r="AZ2" s="217" t="s">
        <v>450</v>
      </c>
      <c r="BA2" s="217" t="s">
        <v>451</v>
      </c>
      <c r="BB2" s="217" t="s">
        <v>452</v>
      </c>
      <c r="BC2" s="217" t="s">
        <v>453</v>
      </c>
      <c r="BD2" s="217" t="s">
        <v>454</v>
      </c>
      <c r="BE2" s="217" t="s">
        <v>455</v>
      </c>
      <c r="BF2" s="217" t="s">
        <v>456</v>
      </c>
      <c r="BG2" s="217" t="s">
        <v>457</v>
      </c>
      <c r="BH2" s="217" t="s">
        <v>458</v>
      </c>
      <c r="BI2" s="217" t="s">
        <v>459</v>
      </c>
      <c r="BJ2" s="217" t="s">
        <v>460</v>
      </c>
      <c r="BK2" s="217" t="s">
        <v>461</v>
      </c>
      <c r="BL2" s="217" t="s">
        <v>462</v>
      </c>
      <c r="BM2" s="217" t="s">
        <v>463</v>
      </c>
      <c r="BN2" s="217" t="s">
        <v>464</v>
      </c>
      <c r="BO2" s="217" t="s">
        <v>465</v>
      </c>
      <c r="BP2" s="217" t="s">
        <v>466</v>
      </c>
      <c r="BQ2" s="217" t="s">
        <v>467</v>
      </c>
      <c r="BR2" s="217" t="s">
        <v>468</v>
      </c>
      <c r="BS2" s="217" t="s">
        <v>469</v>
      </c>
      <c r="BT2" s="217" t="s">
        <v>470</v>
      </c>
      <c r="BU2" s="217" t="s">
        <v>471</v>
      </c>
    </row>
    <row r="3" spans="1:555" s="121" customFormat="1" hidden="1">
      <c r="A3" s="152"/>
      <c r="B3" s="152"/>
      <c r="C3" s="152"/>
      <c r="D3" s="152"/>
      <c r="E3" s="152"/>
      <c r="F3" s="152"/>
      <c r="G3" s="154"/>
      <c r="H3" s="154"/>
      <c r="I3" s="154"/>
      <c r="J3" s="154"/>
      <c r="K3" s="154"/>
      <c r="AH3" s="218">
        <v>2500</v>
      </c>
      <c r="AI3" s="218">
        <v>1900</v>
      </c>
      <c r="AJ3" s="218">
        <v>1650</v>
      </c>
      <c r="AK3" s="218">
        <v>1580</v>
      </c>
      <c r="AL3" s="218">
        <v>2250</v>
      </c>
      <c r="AM3" s="218">
        <v>1650</v>
      </c>
      <c r="AN3" s="218">
        <v>1400</v>
      </c>
      <c r="AO3" s="219">
        <v>1340</v>
      </c>
      <c r="AP3" s="219">
        <v>2000</v>
      </c>
      <c r="AQ3" s="219">
        <v>1400</v>
      </c>
      <c r="AR3" s="219">
        <v>1150</v>
      </c>
      <c r="AS3" s="219">
        <v>1100</v>
      </c>
      <c r="AT3" s="219">
        <v>1750</v>
      </c>
      <c r="AU3" s="219">
        <v>1150</v>
      </c>
      <c r="AV3" s="219">
        <v>900</v>
      </c>
      <c r="AW3" s="219">
        <v>860</v>
      </c>
      <c r="AX3" s="219">
        <v>1200</v>
      </c>
      <c r="AY3" s="121">
        <v>900</v>
      </c>
      <c r="AZ3" s="121">
        <v>650</v>
      </c>
      <c r="BA3" s="121">
        <v>620</v>
      </c>
      <c r="BB3" s="218">
        <v>5355</v>
      </c>
      <c r="BC3" s="218">
        <v>4935</v>
      </c>
      <c r="BD3" s="218">
        <v>6300</v>
      </c>
      <c r="BE3" s="218">
        <v>5880</v>
      </c>
      <c r="BF3" s="218">
        <v>4725</v>
      </c>
      <c r="BG3" s="218">
        <v>4305</v>
      </c>
      <c r="BH3" s="218">
        <v>5670</v>
      </c>
      <c r="BI3" s="219">
        <v>5250</v>
      </c>
      <c r="BJ3" s="219">
        <v>4095</v>
      </c>
      <c r="BK3" s="219">
        <v>3780</v>
      </c>
      <c r="BL3" s="219">
        <v>5040</v>
      </c>
      <c r="BM3" s="219">
        <v>4620</v>
      </c>
      <c r="BN3" s="219">
        <v>3465</v>
      </c>
      <c r="BO3" s="219">
        <v>3150</v>
      </c>
      <c r="BP3" s="219">
        <v>4410</v>
      </c>
      <c r="BQ3" s="219">
        <v>4095</v>
      </c>
      <c r="BR3" s="219">
        <v>3045</v>
      </c>
      <c r="BS3" s="121">
        <v>2835</v>
      </c>
      <c r="BT3" s="121">
        <v>3885</v>
      </c>
      <c r="BU3" s="121">
        <v>3570</v>
      </c>
    </row>
    <row r="5" spans="1:555" ht="60" customHeight="1">
      <c r="C5" s="195" t="s">
        <v>258</v>
      </c>
      <c r="D5" s="168">
        <f>SUMIF(C:C,$C$10,D:D)</f>
        <v>266987.33333333331</v>
      </c>
    </row>
    <row r="6" spans="1:555">
      <c r="C6" s="70"/>
      <c r="D6" s="70"/>
      <c r="E6" s="70"/>
      <c r="F6" s="70"/>
      <c r="G6" s="70"/>
      <c r="H6" s="77"/>
      <c r="I6" s="70"/>
      <c r="J6" s="70"/>
    </row>
    <row r="7" spans="1:555">
      <c r="C7" s="70" t="s">
        <v>41</v>
      </c>
      <c r="D7" s="70"/>
      <c r="E7" s="70"/>
      <c r="F7" s="70"/>
      <c r="G7" s="70"/>
      <c r="H7" s="77"/>
      <c r="I7" s="70"/>
      <c r="J7" s="70"/>
    </row>
    <row r="8" spans="1:555">
      <c r="C8" s="70" t="s">
        <v>42</v>
      </c>
      <c r="D8" s="70"/>
      <c r="E8" s="70"/>
      <c r="F8" s="70"/>
      <c r="G8" s="70"/>
      <c r="H8" s="77"/>
      <c r="I8" s="70"/>
      <c r="J8" s="70"/>
    </row>
    <row r="9" spans="1:555" ht="15.75" thickBot="1">
      <c r="B9" s="93"/>
      <c r="C9" s="177"/>
      <c r="D9" s="177"/>
      <c r="E9" s="177"/>
      <c r="F9" s="177"/>
      <c r="G9" s="177"/>
      <c r="H9" s="77"/>
      <c r="I9" s="177"/>
      <c r="J9" s="177"/>
      <c r="K9" s="111"/>
    </row>
    <row r="10" spans="1:555" ht="15.75" thickBot="1">
      <c r="B10" s="93"/>
      <c r="C10" s="29" t="s">
        <v>43</v>
      </c>
      <c r="D10" s="30">
        <f>SUM(G17:G23)</f>
        <v>18267</v>
      </c>
      <c r="E10" s="93"/>
      <c r="F10" s="93"/>
      <c r="G10" s="93"/>
      <c r="H10" s="74"/>
      <c r="I10" s="74"/>
      <c r="J10" s="74"/>
      <c r="K10" s="111"/>
    </row>
    <row r="11" spans="1:555">
      <c r="B11" s="93"/>
      <c r="C11" s="70"/>
      <c r="D11" s="31"/>
      <c r="E11" s="93"/>
      <c r="F11" s="93"/>
      <c r="G11" s="93"/>
      <c r="H11" s="74"/>
      <c r="I11" s="74"/>
      <c r="J11" s="74"/>
      <c r="K11" s="111"/>
    </row>
    <row r="12" spans="1:555">
      <c r="B12" s="93"/>
      <c r="C12" s="70"/>
      <c r="D12" s="31"/>
      <c r="E12" s="93"/>
      <c r="F12" s="93"/>
      <c r="G12" s="93"/>
      <c r="H12" s="74"/>
      <c r="I12" s="74"/>
      <c r="J12" s="74"/>
      <c r="K12" s="111"/>
      <c r="N12" s="152"/>
    </row>
    <row r="13" spans="1:555" ht="15.75">
      <c r="B13" s="93"/>
      <c r="C13" s="205" t="s">
        <v>401</v>
      </c>
      <c r="D13" s="409" t="s">
        <v>1505</v>
      </c>
      <c r="E13" s="93"/>
      <c r="F13" s="93"/>
      <c r="G13" s="93"/>
      <c r="H13" s="74"/>
      <c r="I13" s="74"/>
      <c r="J13" s="74"/>
      <c r="K13" s="111"/>
      <c r="N13" s="152"/>
    </row>
    <row r="14" spans="1:555" ht="18.75">
      <c r="B14" s="93"/>
      <c r="C14" s="212" t="str">
        <f>IFERROR(VLOOKUP(D13,'1Desarrollo e Innov. Curricular'!$E:$F,2,FALSE),IFERROR(VLOOKUP(D13,'2 Investigación Científica'!$E:$F,2,FALSE),IFERROR(VLOOKUP(D13,'3Vinculación Univ. Sociedad'!$E:$F,2,FALSE),IFERROR(VLOOKUP(D13,'4Docencia y Profesorado Univers'!$E:$F,2,FALSE),IFERROR(VLOOKUP(D13,'5Estudiantes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y Procesos...'!$E:$F,2,FALSE),IFERROR(VLOOKUP(D13,'12Gestión del Talento Humano'!$E:$F,2,FALSE),IFERROR(VLOOKUP(D13,'14Internacionalización de la ES'!$E:$F,2,FALSE),IFERROR(VLOOKUP(D13,'10Posgrado'!$E:$F,2,FALSE),IFERROR(VLOOKUP(D13,'9Cultura de Innovación Insti...'!$E:$F,2,FALSE),VLOOKUP(D13,'7Lo Esencial de la Reforma Univ'!$E:$F,2,0)))))))))))))))</f>
        <v xml:space="preserve">1. Capacitación a la comisión de desarrollo curricular  en diseño curricular innovadores tecnológicos. </v>
      </c>
      <c r="D14" s="31"/>
      <c r="E14" s="93"/>
      <c r="F14" s="93"/>
      <c r="G14" s="93"/>
      <c r="H14" s="74"/>
      <c r="I14" s="74"/>
      <c r="J14" s="74"/>
      <c r="K14" s="111"/>
      <c r="N14" s="152"/>
    </row>
    <row r="15" spans="1:555" ht="15.75" thickBot="1">
      <c r="B15" s="93"/>
      <c r="C15" s="70"/>
      <c r="D15" s="31"/>
      <c r="E15" s="93"/>
      <c r="F15" s="93"/>
      <c r="G15" s="93"/>
      <c r="H15" s="74"/>
      <c r="I15" s="74"/>
      <c r="J15" s="74"/>
      <c r="K15" s="111"/>
      <c r="N15" s="152"/>
    </row>
    <row r="16" spans="1:555" ht="32.25" customHeight="1" thickBot="1">
      <c r="B16" s="93"/>
      <c r="C16" s="125" t="s">
        <v>44</v>
      </c>
      <c r="D16" s="128" t="s">
        <v>45</v>
      </c>
      <c r="E16" s="127" t="s">
        <v>55</v>
      </c>
      <c r="F16" s="127" t="s">
        <v>57</v>
      </c>
      <c r="G16" s="126" t="s">
        <v>27</v>
      </c>
      <c r="H16" s="132" t="s">
        <v>139</v>
      </c>
      <c r="I16" s="127" t="s">
        <v>46</v>
      </c>
      <c r="J16" s="127" t="s">
        <v>140</v>
      </c>
      <c r="K16" s="127" t="s">
        <v>420</v>
      </c>
      <c r="L16" s="127" t="s">
        <v>421</v>
      </c>
      <c r="N16" s="152"/>
    </row>
    <row r="17" spans="2:14">
      <c r="B17" s="93"/>
      <c r="C17" s="342" t="s">
        <v>47</v>
      </c>
      <c r="D17" s="634">
        <v>12</v>
      </c>
      <c r="E17" s="343"/>
      <c r="F17" s="114">
        <v>30000</v>
      </c>
      <c r="G17" s="344">
        <f t="shared" ref="G17:G22" si="0">E17*F17</f>
        <v>0</v>
      </c>
      <c r="H17" s="345"/>
      <c r="I17" s="115" t="s">
        <v>712</v>
      </c>
      <c r="J17" s="115" t="str">
        <f>VLOOKUP(I17,Presupuesto!$B$11:$C$566,2,0)</f>
        <v>SERVICIOS DE CAPACITACION.</v>
      </c>
      <c r="K17" s="346" t="s">
        <v>1380</v>
      </c>
      <c r="L17" s="115" t="s">
        <v>422</v>
      </c>
      <c r="N17" s="152"/>
    </row>
    <row r="18" spans="2:14">
      <c r="B18" s="93"/>
      <c r="C18" s="99" t="s">
        <v>48</v>
      </c>
      <c r="D18" s="635"/>
      <c r="E18" s="200">
        <f>D17</f>
        <v>12</v>
      </c>
      <c r="F18" s="100">
        <v>50</v>
      </c>
      <c r="G18" s="97">
        <f t="shared" si="0"/>
        <v>600</v>
      </c>
      <c r="H18" s="160" t="s">
        <v>137</v>
      </c>
      <c r="I18" s="98" t="s">
        <v>730</v>
      </c>
      <c r="J18" s="98" t="str">
        <f>VLOOKUP(I18,Presupuesto!$B$11:$C$566,2,0)</f>
        <v>SERVICIOS DE IMPRENTA PUBLIC.Y REPRODUCCION</v>
      </c>
      <c r="K18" s="98" t="str">
        <f t="shared" ref="K18:K23" si="1">$K$17</f>
        <v>Investigación Científica</v>
      </c>
      <c r="L18" s="98" t="s">
        <v>405</v>
      </c>
      <c r="N18" s="152"/>
    </row>
    <row r="19" spans="2:14">
      <c r="B19" s="93"/>
      <c r="C19" s="99" t="s">
        <v>49</v>
      </c>
      <c r="D19" s="635"/>
      <c r="E19" s="200">
        <v>60</v>
      </c>
      <c r="F19" s="100">
        <v>100</v>
      </c>
      <c r="G19" s="97">
        <f>E19*F19</f>
        <v>6000</v>
      </c>
      <c r="H19" s="160" t="s">
        <v>137</v>
      </c>
      <c r="I19" s="98" t="s">
        <v>805</v>
      </c>
      <c r="J19" s="98" t="str">
        <f>VLOOKUP(I19,Presupuesto!$B$11:$C$566,2,0)</f>
        <v>ALIMENTOS B EBIDAS PARA PERSONAS</v>
      </c>
      <c r="K19" s="98" t="str">
        <f t="shared" si="1"/>
        <v>Investigación Científica</v>
      </c>
      <c r="L19" s="98" t="s">
        <v>406</v>
      </c>
      <c r="N19" s="152"/>
    </row>
    <row r="20" spans="2:14">
      <c r="B20" s="93"/>
      <c r="C20" s="99" t="s">
        <v>51</v>
      </c>
      <c r="D20" s="635"/>
      <c r="E20" s="200">
        <f>(D17*25)/500</f>
        <v>0.6</v>
      </c>
      <c r="F20" s="100">
        <v>85</v>
      </c>
      <c r="G20" s="97">
        <f t="shared" si="0"/>
        <v>51</v>
      </c>
      <c r="H20" s="160" t="s">
        <v>137</v>
      </c>
      <c r="I20" s="98" t="s">
        <v>834</v>
      </c>
      <c r="J20" s="98" t="str">
        <f>VLOOKUP(I20,Presupuesto!$B$11:$C$566,2,0)</f>
        <v>PRODUCTOS PAPEL Y CARTON</v>
      </c>
      <c r="K20" s="98" t="str">
        <f t="shared" si="1"/>
        <v>Investigación Científica</v>
      </c>
      <c r="L20" s="98" t="s">
        <v>422</v>
      </c>
      <c r="N20" s="152"/>
    </row>
    <row r="21" spans="2:14">
      <c r="B21" s="93"/>
      <c r="C21" s="99" t="s">
        <v>131</v>
      </c>
      <c r="D21" s="635"/>
      <c r="E21" s="200">
        <f>D17/12</f>
        <v>1</v>
      </c>
      <c r="F21" s="100">
        <v>36</v>
      </c>
      <c r="G21" s="97">
        <f t="shared" si="0"/>
        <v>36</v>
      </c>
      <c r="H21" s="160" t="s">
        <v>137</v>
      </c>
      <c r="I21" s="98" t="s">
        <v>955</v>
      </c>
      <c r="J21" s="98" t="str">
        <f>VLOOKUP(I21,Presupuesto!$B$11:$C$566,2,0)</f>
        <v>UTILES DE ESCRITORIO, OFICINA Y ENSE¥ANZA</v>
      </c>
      <c r="K21" s="98" t="str">
        <f t="shared" si="1"/>
        <v>Investigación Científica</v>
      </c>
      <c r="L21" s="98" t="s">
        <v>422</v>
      </c>
      <c r="N21" s="152"/>
    </row>
    <row r="22" spans="2:14">
      <c r="B22" s="93"/>
      <c r="C22" s="99" t="s">
        <v>34</v>
      </c>
      <c r="D22" s="635"/>
      <c r="E22" s="200">
        <f>D17/12</f>
        <v>1</v>
      </c>
      <c r="F22" s="100">
        <v>80</v>
      </c>
      <c r="G22" s="97">
        <f t="shared" si="0"/>
        <v>80</v>
      </c>
      <c r="H22" s="160" t="s">
        <v>137</v>
      </c>
      <c r="I22" s="98" t="s">
        <v>955</v>
      </c>
      <c r="J22" s="98" t="str">
        <f>VLOOKUP(I22,Presupuesto!$B$11:$C$566,2,0)</f>
        <v>UTILES DE ESCRITORIO, OFICINA Y ENSE¥ANZA</v>
      </c>
      <c r="K22" s="98" t="str">
        <f t="shared" si="1"/>
        <v>Investigación Científica</v>
      </c>
      <c r="L22" s="98" t="s">
        <v>422</v>
      </c>
      <c r="N22" s="152"/>
    </row>
    <row r="23" spans="2:14" ht="15.75" thickBot="1">
      <c r="B23" s="93"/>
      <c r="C23" s="220" t="s">
        <v>442</v>
      </c>
      <c r="D23" s="221">
        <v>2</v>
      </c>
      <c r="E23" s="347">
        <v>5</v>
      </c>
      <c r="F23" s="103">
        <f>HLOOKUP(C23,$AH$2:$BU$3,2,0)</f>
        <v>1150</v>
      </c>
      <c r="G23" s="104">
        <f>D23*E23*F23</f>
        <v>11500</v>
      </c>
      <c r="H23" s="160" t="s">
        <v>137</v>
      </c>
      <c r="I23" s="349" t="s">
        <v>774</v>
      </c>
      <c r="J23" s="105" t="str">
        <f>VLOOKUP(I23,Presupuesto!$B$11:$C$566,2,0)</f>
        <v>VIATICOS NACIONALES</v>
      </c>
      <c r="K23" s="350" t="str">
        <f t="shared" si="1"/>
        <v>Investigación Científica</v>
      </c>
      <c r="L23" s="350" t="s">
        <v>422</v>
      </c>
    </row>
    <row r="24" spans="2:14">
      <c r="B24" s="93"/>
      <c r="C24" s="93"/>
      <c r="E24" s="111"/>
      <c r="F24" s="111"/>
      <c r="G24" s="111"/>
      <c r="H24" s="174"/>
      <c r="I24" s="111"/>
      <c r="J24" s="111"/>
      <c r="K24" s="111"/>
    </row>
    <row r="25" spans="2:14" ht="15.75" thickBot="1"/>
    <row r="26" spans="2:14" ht="15.75" thickBot="1">
      <c r="B26" s="423"/>
      <c r="C26" s="29" t="s">
        <v>43</v>
      </c>
      <c r="D26" s="30">
        <f>SUM(G33:G40)</f>
        <v>4341.75</v>
      </c>
      <c r="E26" s="424"/>
      <c r="F26" s="424"/>
      <c r="G26" s="424"/>
      <c r="H26" s="422"/>
      <c r="I26" s="422"/>
      <c r="J26" s="422"/>
      <c r="K26" s="437"/>
      <c r="L26" s="423"/>
      <c r="M26" s="423"/>
      <c r="N26" s="423"/>
    </row>
    <row r="27" spans="2:14">
      <c r="B27" s="423"/>
      <c r="C27" s="70"/>
      <c r="D27" s="421"/>
      <c r="E27" s="424"/>
      <c r="F27" s="424"/>
      <c r="G27" s="424"/>
      <c r="H27" s="422"/>
      <c r="I27" s="422"/>
      <c r="J27" s="422"/>
      <c r="K27" s="437"/>
      <c r="L27" s="423"/>
      <c r="M27" s="423"/>
      <c r="N27" s="423"/>
    </row>
    <row r="28" spans="2:14">
      <c r="B28" s="423"/>
      <c r="C28" s="70"/>
      <c r="D28" s="421"/>
      <c r="E28" s="424"/>
      <c r="F28" s="424"/>
      <c r="G28" s="424"/>
      <c r="H28" s="422"/>
      <c r="I28" s="422"/>
      <c r="J28" s="422"/>
      <c r="K28" s="437"/>
      <c r="L28" s="423"/>
      <c r="M28" s="423"/>
      <c r="N28" s="423"/>
    </row>
    <row r="29" spans="2:14" ht="15.75">
      <c r="B29" s="423"/>
      <c r="C29" s="446" t="s">
        <v>401</v>
      </c>
      <c r="D29" s="409" t="s">
        <v>1704</v>
      </c>
      <c r="E29" s="424"/>
      <c r="F29" s="424"/>
      <c r="G29" s="424"/>
      <c r="H29" s="422"/>
      <c r="I29" s="422"/>
      <c r="J29" s="422"/>
      <c r="K29" s="437"/>
      <c r="L29" s="423"/>
      <c r="M29" s="423"/>
      <c r="N29" s="423"/>
    </row>
    <row r="30" spans="2:14" ht="18.75">
      <c r="C30" s="448" t="str">
        <f>IFERROR(VLOOKUP(D29,'1Desarrollo e Innov. Curricular'!$E:$F,2,FALSE),IFERROR(VLOOKUP(D29,'2 Investigación Científica'!$E:$F,2,FALSE),IFERROR(VLOOKUP(D29,'3Vinculación Univ. Sociedad'!$E:$F,2,FALSE),IFERROR(VLOOKUP(D29,'4Docencia y Profesorado Univers'!$E:$F,2,FALSE),IFERROR(VLOOKUP(D29,'5Estudiantes y Graduados'!$E:$F,2,FALSE),IFERROR(VLOOKUP(D29,'11Gestion Administrativa'!$E:$F,2,FALSE),IFERROR(VLOOKUP(D29,'13Gestión Académica'!$E:$F,2,FALSE),IFERROR(VLOOKUP(D29,'8Aseguramiento de la calidad'!$E:$F,2,FALSE),IFERROR(VLOOKUP(D29,'6Gestión del Conocimiento'!$E:$F,2,FALSE),IFERROR(VLOOKUP(D29,'15Gobernabilidad y Procesos...'!$E:$F,2,FALSE),IFERROR(VLOOKUP(D29,'12Gestión del Talento Humano'!$E:$F,2,FALSE),IFERROR(VLOOKUP(D29,'14Internacionalización de la ES'!$E:$F,2,FALSE),IFERROR(VLOOKUP(D29,'10Posgrado'!$E:$F,2,FALSE),IFERROR(VLOOKUP(D29,'9Cultura de Innovación Insti...'!$E:$F,2,FALSE),VLOOKUP(D29,'7Lo Esencial de la Reforma Univ'!$E:$F,2,0)))))))))))))))</f>
        <v xml:space="preserve">Promover la publicación y divulsión de resultados de investigaciones en congresos, eventos y foros </v>
      </c>
      <c r="D30" s="421"/>
      <c r="E30" s="424"/>
      <c r="F30" s="424"/>
      <c r="G30" s="424"/>
      <c r="H30" s="422"/>
      <c r="I30" s="422"/>
      <c r="J30" s="422"/>
      <c r="K30" s="437"/>
      <c r="L30" s="423"/>
    </row>
    <row r="31" spans="2:14" ht="15.75" thickBot="1">
      <c r="C31" s="70"/>
      <c r="D31" s="421"/>
      <c r="E31" s="424"/>
      <c r="F31" s="424"/>
      <c r="G31" s="424"/>
      <c r="H31" s="422"/>
      <c r="I31" s="422"/>
      <c r="J31" s="422"/>
      <c r="K31" s="437"/>
      <c r="L31" s="423"/>
    </row>
    <row r="32" spans="2:14" ht="32.25" customHeight="1" thickBot="1">
      <c r="C32" s="125" t="s">
        <v>44</v>
      </c>
      <c r="D32" s="128" t="s">
        <v>45</v>
      </c>
      <c r="E32" s="127" t="s">
        <v>55</v>
      </c>
      <c r="F32" s="127" t="s">
        <v>57</v>
      </c>
      <c r="G32" s="126" t="s">
        <v>27</v>
      </c>
      <c r="H32" s="132" t="s">
        <v>139</v>
      </c>
      <c r="I32" s="127" t="s">
        <v>46</v>
      </c>
      <c r="J32" s="127" t="s">
        <v>140</v>
      </c>
      <c r="K32" s="127" t="s">
        <v>420</v>
      </c>
      <c r="L32" s="127" t="s">
        <v>421</v>
      </c>
    </row>
    <row r="33" spans="2:14" s="423" customFormat="1">
      <c r="B33" s="424"/>
      <c r="C33" s="342" t="s">
        <v>47</v>
      </c>
      <c r="D33" s="634">
        <v>3</v>
      </c>
      <c r="E33" s="343">
        <v>0</v>
      </c>
      <c r="F33" s="114">
        <v>30000</v>
      </c>
      <c r="G33" s="344">
        <f t="shared" ref="G33:G39" si="2">E33*F33</f>
        <v>0</v>
      </c>
      <c r="H33" s="345" t="s">
        <v>137</v>
      </c>
      <c r="I33" s="115" t="s">
        <v>712</v>
      </c>
      <c r="J33" s="115" t="str">
        <f>VLOOKUP(I33,[1]Presupuesto!$B$11:$C$566,2,0)</f>
        <v>SERVICIOS DE CAPACITACION.</v>
      </c>
      <c r="K33" s="346" t="s">
        <v>1380</v>
      </c>
      <c r="L33" s="115" t="s">
        <v>408</v>
      </c>
      <c r="N33" s="152"/>
    </row>
    <row r="34" spans="2:14" s="423" customFormat="1">
      <c r="B34" s="424"/>
      <c r="C34" s="428" t="s">
        <v>48</v>
      </c>
      <c r="D34" s="635"/>
      <c r="E34" s="200">
        <v>0</v>
      </c>
      <c r="F34" s="429">
        <v>50</v>
      </c>
      <c r="G34" s="426">
        <f t="shared" si="2"/>
        <v>0</v>
      </c>
      <c r="H34" s="160" t="s">
        <v>137</v>
      </c>
      <c r="I34" s="427" t="s">
        <v>730</v>
      </c>
      <c r="J34" s="427" t="str">
        <f>VLOOKUP(I34,[1]Presupuesto!$B$11:$C$566,2,0)</f>
        <v>SERVICIOS DE IMPRENTA PUBLIC.Y REPRODUCCION</v>
      </c>
      <c r="K34" s="427" t="str">
        <f t="shared" ref="K34:K40" si="3">$K$17</f>
        <v>Investigación Científica</v>
      </c>
      <c r="L34" s="427" t="s">
        <v>408</v>
      </c>
      <c r="N34" s="152"/>
    </row>
    <row r="35" spans="2:14" s="423" customFormat="1">
      <c r="B35" s="424"/>
      <c r="C35" s="428" t="s">
        <v>49</v>
      </c>
      <c r="D35" s="635"/>
      <c r="E35" s="200">
        <f>D33</f>
        <v>3</v>
      </c>
      <c r="F35" s="429">
        <v>150</v>
      </c>
      <c r="G35" s="426">
        <f t="shared" si="2"/>
        <v>450</v>
      </c>
      <c r="H35" s="160" t="s">
        <v>137</v>
      </c>
      <c r="I35" s="427" t="s">
        <v>805</v>
      </c>
      <c r="J35" s="427" t="str">
        <f>VLOOKUP(I35,[1]Presupuesto!$B$11:$C$566,2,0)</f>
        <v>ALIMENTOS B EBIDAS PARA PERSONAS</v>
      </c>
      <c r="K35" s="427" t="str">
        <f t="shared" si="3"/>
        <v>Investigación Científica</v>
      </c>
      <c r="L35" s="427" t="s">
        <v>408</v>
      </c>
      <c r="N35" s="152"/>
    </row>
    <row r="36" spans="2:14" s="423" customFormat="1">
      <c r="B36" s="424"/>
      <c r="C36" s="428" t="s">
        <v>50</v>
      </c>
      <c r="D36" s="635"/>
      <c r="E36" s="441">
        <v>1</v>
      </c>
      <c r="F36" s="117">
        <v>400</v>
      </c>
      <c r="G36" s="426">
        <f t="shared" si="2"/>
        <v>400</v>
      </c>
      <c r="H36" s="160" t="s">
        <v>137</v>
      </c>
      <c r="I36" s="336" t="s">
        <v>315</v>
      </c>
      <c r="J36" s="427" t="str">
        <f>VLOOKUP(I36,[1]Presupuesto!$B$11:$C$566,2,0)</f>
        <v>PASAJES NACIONALES (26110-00)</v>
      </c>
      <c r="K36" s="427" t="str">
        <f t="shared" si="3"/>
        <v>Investigación Científica</v>
      </c>
      <c r="L36" s="427" t="s">
        <v>408</v>
      </c>
      <c r="N36" s="152"/>
    </row>
    <row r="37" spans="2:14" s="423" customFormat="1">
      <c r="B37" s="424"/>
      <c r="C37" s="428" t="s">
        <v>51</v>
      </c>
      <c r="D37" s="635"/>
      <c r="E37" s="200">
        <f>(D33*25)/500</f>
        <v>0.15</v>
      </c>
      <c r="F37" s="429">
        <v>85</v>
      </c>
      <c r="G37" s="426">
        <f t="shared" si="2"/>
        <v>12.75</v>
      </c>
      <c r="H37" s="160" t="s">
        <v>137</v>
      </c>
      <c r="I37" s="427" t="s">
        <v>834</v>
      </c>
      <c r="J37" s="427" t="str">
        <f>VLOOKUP(I37,[1]Presupuesto!$B$11:$C$566,2,0)</f>
        <v>PRODUCTOS PAPEL Y CARTON</v>
      </c>
      <c r="K37" s="427" t="str">
        <f t="shared" si="3"/>
        <v>Investigación Científica</v>
      </c>
      <c r="L37" s="427" t="s">
        <v>408</v>
      </c>
      <c r="N37" s="152"/>
    </row>
    <row r="38" spans="2:14" s="423" customFormat="1">
      <c r="B38" s="424"/>
      <c r="C38" s="428" t="s">
        <v>131</v>
      </c>
      <c r="D38" s="635"/>
      <c r="E38" s="200">
        <f>D33/12</f>
        <v>0.25</v>
      </c>
      <c r="F38" s="429">
        <v>36</v>
      </c>
      <c r="G38" s="426">
        <f t="shared" si="2"/>
        <v>9</v>
      </c>
      <c r="H38" s="160" t="s">
        <v>137</v>
      </c>
      <c r="I38" s="427" t="s">
        <v>955</v>
      </c>
      <c r="J38" s="427" t="str">
        <f>VLOOKUP(I38,[1]Presupuesto!$B$11:$C$566,2,0)</f>
        <v>UTILES DE ESCRITORIO, OFICINA Y ENSE¥ANZA</v>
      </c>
      <c r="K38" s="427" t="str">
        <f t="shared" si="3"/>
        <v>Investigación Científica</v>
      </c>
      <c r="L38" s="427" t="s">
        <v>408</v>
      </c>
      <c r="N38" s="152"/>
    </row>
    <row r="39" spans="2:14" s="423" customFormat="1">
      <c r="B39" s="424"/>
      <c r="C39" s="428" t="s">
        <v>34</v>
      </c>
      <c r="D39" s="635"/>
      <c r="E39" s="200">
        <f>D33/12</f>
        <v>0.25</v>
      </c>
      <c r="F39" s="429">
        <v>80</v>
      </c>
      <c r="G39" s="426">
        <f t="shared" si="2"/>
        <v>20</v>
      </c>
      <c r="H39" s="160" t="s">
        <v>137</v>
      </c>
      <c r="I39" s="427" t="s">
        <v>955</v>
      </c>
      <c r="J39" s="427" t="str">
        <f>VLOOKUP(I39,[1]Presupuesto!$B$11:$C$566,2,0)</f>
        <v>UTILES DE ESCRITORIO, OFICINA Y ENSE¥ANZA</v>
      </c>
      <c r="K39" s="427" t="str">
        <f t="shared" si="3"/>
        <v>Investigación Científica</v>
      </c>
      <c r="L39" s="427" t="s">
        <v>408</v>
      </c>
      <c r="N39" s="152"/>
    </row>
    <row r="40" spans="2:14" s="423" customFormat="1" ht="15.75" thickBot="1">
      <c r="B40" s="424"/>
      <c r="C40" s="220" t="s">
        <v>442</v>
      </c>
      <c r="D40" s="221">
        <v>3</v>
      </c>
      <c r="E40" s="347">
        <v>1</v>
      </c>
      <c r="F40" s="432">
        <f>HLOOKUP(C40,$AH$2:$BU$3,2,0)</f>
        <v>1150</v>
      </c>
      <c r="G40" s="433">
        <f>D40*E40*F40</f>
        <v>3450</v>
      </c>
      <c r="H40" s="348" t="s">
        <v>137</v>
      </c>
      <c r="I40" s="349" t="s">
        <v>316</v>
      </c>
      <c r="J40" s="434" t="str">
        <f>VLOOKUP(I40,[1]Presupuesto!$B$11:$C$566,2,0)</f>
        <v>VIATICOS NACIONALES Y OTROS GASTOS DE VIAJE PROYECTO FORTALECIMIENTO ORG. ESTUDI (26200-72)</v>
      </c>
      <c r="K40" s="350" t="str">
        <f t="shared" si="3"/>
        <v>Investigación Científica</v>
      </c>
      <c r="L40" s="350" t="s">
        <v>408</v>
      </c>
    </row>
    <row r="42" spans="2:14" ht="15.75" thickBot="1">
      <c r="C42" s="423"/>
      <c r="D42" s="423"/>
      <c r="E42" s="423"/>
      <c r="F42" s="423"/>
      <c r="G42" s="423"/>
      <c r="I42" s="423"/>
      <c r="J42" s="423"/>
      <c r="K42" s="423"/>
      <c r="L42" s="423"/>
    </row>
    <row r="43" spans="2:14" ht="15.75" thickBot="1">
      <c r="C43" s="29" t="s">
        <v>43</v>
      </c>
      <c r="D43" s="30">
        <f>SUM(G50:G59)</f>
        <v>118937.5</v>
      </c>
      <c r="E43" s="424"/>
      <c r="F43" s="424"/>
      <c r="G43" s="424"/>
      <c r="H43" s="422"/>
      <c r="I43" s="422"/>
      <c r="J43" s="422"/>
      <c r="K43" s="437"/>
      <c r="L43" s="423"/>
    </row>
    <row r="44" spans="2:14">
      <c r="C44" s="70"/>
      <c r="D44" s="421"/>
      <c r="E44" s="424"/>
      <c r="F44" s="424"/>
      <c r="G44" s="424"/>
      <c r="H44" s="422"/>
      <c r="I44" s="422"/>
      <c r="J44" s="422"/>
      <c r="K44" s="437"/>
      <c r="L44" s="423"/>
    </row>
    <row r="45" spans="2:14">
      <c r="C45" s="70"/>
      <c r="D45" s="421"/>
      <c r="E45" s="424"/>
      <c r="F45" s="424"/>
      <c r="G45" s="424"/>
      <c r="H45" s="422"/>
      <c r="I45" s="422"/>
      <c r="J45" s="422"/>
      <c r="K45" s="437"/>
      <c r="L45" s="423"/>
    </row>
    <row r="46" spans="2:14" ht="15.75">
      <c r="C46" s="446" t="s">
        <v>401</v>
      </c>
      <c r="D46" s="409" t="s">
        <v>1700</v>
      </c>
      <c r="E46" s="424"/>
      <c r="F46" s="424"/>
      <c r="G46" s="424"/>
      <c r="H46" s="422"/>
      <c r="I46" s="422"/>
      <c r="J46" s="422"/>
      <c r="K46" s="437"/>
      <c r="L46" s="423"/>
    </row>
    <row r="47" spans="2:14" ht="18.75">
      <c r="C47" s="448" t="str">
        <f>IFERROR(VLOOKUP(D46,'1Desarrollo e Innov. Curricular'!$E:$F,2,FALSE),IFERROR(VLOOKUP(D46,'2 Investigación Científica'!$E:$F,2,FALSE),IFERROR(VLOOKUP(D46,'3Vinculación Univ. Sociedad'!$E:$F,2,FALSE),IFERROR(VLOOKUP(D46,'4Docencia y Profesorado Univers'!$E:$F,2,FALSE),IFERROR(VLOOKUP(D46,'5Estudiantes y Graduados'!$E:$F,2,FALSE),IFERROR(VLOOKUP(D46,'11Gestion Administrativa'!$E:$F,2,FALSE),IFERROR(VLOOKUP(D46,'13Gestión Académica'!$E:$F,2,FALSE),IFERROR(VLOOKUP(D46,'8Aseguramiento de la calidad'!$E:$F,2,FALSE),IFERROR(VLOOKUP(D46,'6Gestión del Conocimiento'!$E:$F,2,FALSE),IFERROR(VLOOKUP(D46,'15Gobernabilidad y Procesos...'!$E:$F,2,FALSE),IFERROR(VLOOKUP(D46,'12Gestión del Talento Humano'!$E:$F,2,FALSE),IFERROR(VLOOKUP(D46,'14Internacionalización de la ES'!$E:$F,2,FALSE),IFERROR(VLOOKUP(D46,'10Posgrado'!$E:$F,2,FALSE),IFERROR(VLOOKUP(D46,'9Cultura de Innovación Insti...'!$E:$F,2,FALSE),VLOOKUP(D46,'7Lo Esencial de la Reforma Univ'!$E:$F,2,0)))))))))))))))</f>
        <v xml:space="preserve"> Desarrollar el Tercer  Congreso Regional de Ingeniería Agroindustrial </v>
      </c>
      <c r="D47" s="421"/>
      <c r="E47" s="424"/>
      <c r="F47" s="424"/>
      <c r="G47" s="424"/>
      <c r="H47" s="422"/>
      <c r="I47" s="422"/>
      <c r="J47" s="422"/>
      <c r="K47" s="437"/>
      <c r="L47" s="423"/>
    </row>
    <row r="48" spans="2:14" ht="15.75" thickBot="1">
      <c r="C48" s="70"/>
      <c r="D48" s="421"/>
      <c r="E48" s="424"/>
      <c r="F48" s="424"/>
      <c r="G48" s="424"/>
      <c r="H48" s="422"/>
      <c r="I48" s="422"/>
      <c r="J48" s="422"/>
      <c r="K48" s="437"/>
      <c r="L48" s="423"/>
    </row>
    <row r="49" spans="3:12" ht="30.75" thickBot="1">
      <c r="C49" s="125" t="s">
        <v>44</v>
      </c>
      <c r="D49" s="128" t="s">
        <v>45</v>
      </c>
      <c r="E49" s="127" t="s">
        <v>55</v>
      </c>
      <c r="F49" s="127" t="s">
        <v>57</v>
      </c>
      <c r="G49" s="126" t="s">
        <v>27</v>
      </c>
      <c r="H49" s="132" t="s">
        <v>139</v>
      </c>
      <c r="I49" s="127" t="s">
        <v>46</v>
      </c>
      <c r="J49" s="127" t="s">
        <v>140</v>
      </c>
      <c r="K49" s="127" t="s">
        <v>420</v>
      </c>
      <c r="L49" s="127" t="s">
        <v>421</v>
      </c>
    </row>
    <row r="50" spans="3:12">
      <c r="C50" s="95" t="s">
        <v>47</v>
      </c>
      <c r="D50" s="634">
        <v>150</v>
      </c>
      <c r="E50" s="343">
        <v>2</v>
      </c>
      <c r="F50" s="114">
        <v>4000</v>
      </c>
      <c r="G50" s="344">
        <f t="shared" ref="G50:G58" si="4">E50*F50</f>
        <v>8000</v>
      </c>
      <c r="H50" s="345" t="s">
        <v>1469</v>
      </c>
      <c r="I50" s="427" t="s">
        <v>712</v>
      </c>
      <c r="J50" s="115" t="str">
        <f>VLOOKUP(I50,Presupuesto!$B$11:$C$566,2,0)</f>
        <v>SERVICIOS DE CAPACITACION.</v>
      </c>
      <c r="K50" s="346" t="s">
        <v>1380</v>
      </c>
      <c r="L50" s="115" t="s">
        <v>412</v>
      </c>
    </row>
    <row r="51" spans="3:12">
      <c r="C51" s="428" t="s">
        <v>1540</v>
      </c>
      <c r="D51" s="635"/>
      <c r="E51" s="200">
        <v>5</v>
      </c>
      <c r="F51" s="429">
        <v>3000</v>
      </c>
      <c r="G51" s="426">
        <f t="shared" si="4"/>
        <v>15000</v>
      </c>
      <c r="H51" s="160" t="s">
        <v>1469</v>
      </c>
      <c r="I51" s="456" t="s">
        <v>744</v>
      </c>
      <c r="J51" s="427" t="str">
        <f>VLOOKUP(I51,Presupuesto!$B$11:$C$566,2,0)</f>
        <v>PUBLICIDAD Y PROPAGANDA</v>
      </c>
      <c r="K51" s="427" t="str">
        <f t="shared" ref="K51:K59" si="5">$K$17</f>
        <v>Investigación Científica</v>
      </c>
      <c r="L51" s="427" t="s">
        <v>412</v>
      </c>
    </row>
    <row r="52" spans="3:12">
      <c r="C52" s="428" t="s">
        <v>49</v>
      </c>
      <c r="D52" s="635"/>
      <c r="E52" s="200">
        <v>300</v>
      </c>
      <c r="F52" s="429">
        <v>150</v>
      </c>
      <c r="G52" s="426">
        <f t="shared" si="4"/>
        <v>45000</v>
      </c>
      <c r="H52" s="160" t="s">
        <v>1469</v>
      </c>
      <c r="I52" s="427" t="s">
        <v>805</v>
      </c>
      <c r="J52" s="427" t="str">
        <f>VLOOKUP(I52,Presupuesto!$B$11:$C$566,2,0)</f>
        <v>ALIMENTOS B EBIDAS PARA PERSONAS</v>
      </c>
      <c r="K52" s="427" t="str">
        <f t="shared" si="5"/>
        <v>Investigación Científica</v>
      </c>
      <c r="L52" s="427" t="s">
        <v>412</v>
      </c>
    </row>
    <row r="53" spans="3:12">
      <c r="C53" s="428" t="s">
        <v>50</v>
      </c>
      <c r="D53" s="635"/>
      <c r="E53" s="441">
        <v>10</v>
      </c>
      <c r="F53" s="117">
        <v>1500</v>
      </c>
      <c r="G53" s="426">
        <f t="shared" si="4"/>
        <v>15000</v>
      </c>
      <c r="H53" s="160" t="s">
        <v>1469</v>
      </c>
      <c r="I53" s="427" t="s">
        <v>762</v>
      </c>
      <c r="J53" s="427" t="str">
        <f>VLOOKUP(I53,Presupuesto!$B$11:$C$566,2,0)</f>
        <v>PASAJES NACIONALES</v>
      </c>
      <c r="K53" s="427" t="str">
        <f t="shared" si="5"/>
        <v>Investigación Científica</v>
      </c>
      <c r="L53" s="427" t="s">
        <v>412</v>
      </c>
    </row>
    <row r="54" spans="3:12">
      <c r="C54" s="428" t="s">
        <v>429</v>
      </c>
      <c r="D54" s="635"/>
      <c r="E54" s="441">
        <v>1</v>
      </c>
      <c r="F54" s="117">
        <v>2000</v>
      </c>
      <c r="G54" s="426">
        <f t="shared" si="4"/>
        <v>2000</v>
      </c>
      <c r="H54" s="160" t="s">
        <v>1469</v>
      </c>
      <c r="I54" s="427" t="s">
        <v>955</v>
      </c>
      <c r="J54" s="427" t="str">
        <f>VLOOKUP(I54,Presupuesto!$B$11:$C$566,2,0)</f>
        <v>UTILES DE ESCRITORIO, OFICINA Y ENSE¥ANZA</v>
      </c>
      <c r="K54" s="427" t="str">
        <f t="shared" si="5"/>
        <v>Investigación Científica</v>
      </c>
      <c r="L54" s="427" t="s">
        <v>412</v>
      </c>
    </row>
    <row r="55" spans="3:12">
      <c r="C55" s="428" t="s">
        <v>51</v>
      </c>
      <c r="D55" s="635"/>
      <c r="E55" s="200">
        <f>(D50*25)/500</f>
        <v>7.5</v>
      </c>
      <c r="F55" s="429">
        <v>85</v>
      </c>
      <c r="G55" s="426">
        <f t="shared" si="4"/>
        <v>637.5</v>
      </c>
      <c r="H55" s="160" t="s">
        <v>1469</v>
      </c>
      <c r="I55" s="427" t="s">
        <v>955</v>
      </c>
      <c r="J55" s="427" t="str">
        <f>VLOOKUP(I55,Presupuesto!$B$11:$C$566,2,0)</f>
        <v>UTILES DE ESCRITORIO, OFICINA Y ENSE¥ANZA</v>
      </c>
      <c r="K55" s="427" t="str">
        <f t="shared" si="5"/>
        <v>Investigación Científica</v>
      </c>
      <c r="L55" s="427" t="s">
        <v>412</v>
      </c>
    </row>
    <row r="56" spans="3:12">
      <c r="C56" s="428" t="s">
        <v>131</v>
      </c>
      <c r="D56" s="635"/>
      <c r="E56" s="200">
        <f>D50/12</f>
        <v>12.5</v>
      </c>
      <c r="F56" s="429">
        <v>36</v>
      </c>
      <c r="G56" s="426">
        <f t="shared" si="4"/>
        <v>450</v>
      </c>
      <c r="H56" s="160" t="s">
        <v>1469</v>
      </c>
      <c r="I56" s="427" t="s">
        <v>955</v>
      </c>
      <c r="J56" s="427" t="str">
        <f>VLOOKUP(I56,Presupuesto!$B$11:$C$566,2,0)</f>
        <v>UTILES DE ESCRITORIO, OFICINA Y ENSE¥ANZA</v>
      </c>
      <c r="K56" s="427" t="str">
        <f t="shared" si="5"/>
        <v>Investigación Científica</v>
      </c>
      <c r="L56" s="427" t="s">
        <v>412</v>
      </c>
    </row>
    <row r="57" spans="3:12">
      <c r="C57" s="428" t="s">
        <v>34</v>
      </c>
      <c r="D57" s="635"/>
      <c r="E57" s="200">
        <f>D50/12</f>
        <v>12.5</v>
      </c>
      <c r="F57" s="429">
        <v>80</v>
      </c>
      <c r="G57" s="426">
        <f t="shared" si="4"/>
        <v>1000</v>
      </c>
      <c r="H57" s="160" t="s">
        <v>1469</v>
      </c>
      <c r="I57" s="427" t="s">
        <v>955</v>
      </c>
      <c r="J57" s="427" t="str">
        <f>VLOOKUP(I57,Presupuesto!$B$11:$C$566,2,0)</f>
        <v>UTILES DE ESCRITORIO, OFICINA Y ENSE¥ANZA</v>
      </c>
      <c r="K57" s="427" t="str">
        <f t="shared" si="5"/>
        <v>Investigación Científica</v>
      </c>
      <c r="L57" s="427" t="s">
        <v>412</v>
      </c>
    </row>
    <row r="58" spans="3:12">
      <c r="C58" s="435" t="s">
        <v>1541</v>
      </c>
      <c r="D58" s="635"/>
      <c r="E58" s="216">
        <v>170</v>
      </c>
      <c r="F58" s="118">
        <v>25</v>
      </c>
      <c r="G58" s="426">
        <f t="shared" si="4"/>
        <v>4250</v>
      </c>
      <c r="H58" s="160" t="s">
        <v>1469</v>
      </c>
      <c r="I58" s="427" t="s">
        <v>955</v>
      </c>
      <c r="J58" s="427" t="str">
        <f>VLOOKUP(I58,Presupuesto!$B$11:$C$566,2,0)</f>
        <v>UTILES DE ESCRITORIO, OFICINA Y ENSE¥ANZA</v>
      </c>
      <c r="K58" s="427" t="str">
        <f t="shared" si="5"/>
        <v>Investigación Científica</v>
      </c>
      <c r="L58" s="427" t="s">
        <v>412</v>
      </c>
    </row>
    <row r="59" spans="3:12" ht="15.75" thickBot="1">
      <c r="C59" s="220" t="s">
        <v>442</v>
      </c>
      <c r="D59" s="221">
        <v>8</v>
      </c>
      <c r="E59" s="347">
        <v>3</v>
      </c>
      <c r="F59" s="432">
        <f>HLOOKUP(C59,$AH$2:$BU$3,2,0)</f>
        <v>1150</v>
      </c>
      <c r="G59" s="433">
        <f>D59*E59*F59</f>
        <v>27600</v>
      </c>
      <c r="H59" s="348" t="s">
        <v>1469</v>
      </c>
      <c r="I59" s="349" t="s">
        <v>774</v>
      </c>
      <c r="J59" s="434" t="str">
        <f>VLOOKUP(I59,Presupuesto!$B$11:$C$566,2,0)</f>
        <v>VIATICOS NACIONALES</v>
      </c>
      <c r="K59" s="350" t="str">
        <f t="shared" si="5"/>
        <v>Investigación Científica</v>
      </c>
      <c r="L59" s="350" t="s">
        <v>412</v>
      </c>
    </row>
    <row r="61" spans="3:12" ht="15.75" thickBot="1"/>
    <row r="62" spans="3:12" ht="15.75" thickBot="1">
      <c r="C62" s="29" t="s">
        <v>43</v>
      </c>
      <c r="D62" s="30">
        <f>SUM(G69:G78)</f>
        <v>26430</v>
      </c>
      <c r="E62" s="424"/>
      <c r="F62" s="424"/>
      <c r="G62" s="424"/>
      <c r="H62" s="422"/>
      <c r="I62" s="422"/>
      <c r="J62" s="422"/>
      <c r="K62" s="437"/>
      <c r="L62" s="423"/>
    </row>
    <row r="63" spans="3:12">
      <c r="C63" s="70"/>
      <c r="D63" s="421"/>
      <c r="E63" s="424"/>
      <c r="F63" s="424"/>
      <c r="G63" s="424"/>
      <c r="H63" s="422"/>
      <c r="I63" s="422"/>
      <c r="J63" s="422"/>
      <c r="K63" s="437"/>
      <c r="L63" s="423"/>
    </row>
    <row r="64" spans="3:12">
      <c r="C64" s="70"/>
      <c r="D64" s="421"/>
      <c r="E64" s="424"/>
      <c r="F64" s="424"/>
      <c r="G64" s="424"/>
      <c r="H64" s="422"/>
      <c r="I64" s="422"/>
      <c r="J64" s="422"/>
      <c r="K64" s="437"/>
      <c r="L64" s="423"/>
    </row>
    <row r="65" spans="3:12" ht="15.75">
      <c r="C65" s="446" t="s">
        <v>401</v>
      </c>
      <c r="D65" s="409" t="s">
        <v>1702</v>
      </c>
      <c r="E65" s="424"/>
      <c r="F65" s="424"/>
      <c r="G65" s="424"/>
      <c r="H65" s="422"/>
      <c r="I65" s="422"/>
      <c r="J65" s="422"/>
      <c r="K65" s="437"/>
      <c r="L65" s="423"/>
    </row>
    <row r="66" spans="3:12" ht="18.75">
      <c r="C66" s="448" t="str">
        <f>IFERROR(VLOOKUP(D65,'1Desarrollo e Innov. Curricular'!$E:$F,2,FALSE),IFERROR(VLOOKUP(D65,'2 Investigación Científica'!$E:$F,2,FALSE),IFERROR(VLOOKUP(D65,'3Vinculación Univ. Sociedad'!$E:$F,2,FALSE),IFERROR(VLOOKUP(D65,'4Docencia y Profesorado Univers'!$E:$F,2,FALSE),IFERROR(VLOOKUP(D65,'5Estudiantes y Graduados'!$E:$F,2,FALSE),IFERROR(VLOOKUP(D65,'11Gestion Administrativa'!$E:$F,2,FALSE),IFERROR(VLOOKUP(D65,'13Gestión Académica'!$E:$F,2,FALSE),IFERROR(VLOOKUP(D65,'8Aseguramiento de la calidad'!$E:$F,2,FALSE),IFERROR(VLOOKUP(D65,'6Gestión del Conocimiento'!$E:$F,2,FALSE),IFERROR(VLOOKUP(D65,'15Gobernabilidad y Procesos...'!$E:$F,2,FALSE),IFERROR(VLOOKUP(D65,'12Gestión del Talento Humano'!$E:$F,2,FALSE),IFERROR(VLOOKUP(D65,'14Internacionalización de la ES'!$E:$F,2,FALSE),IFERROR(VLOOKUP(D65,'10Posgrado'!$E:$F,2,FALSE),IFERROR(VLOOKUP(D65,'9Cultura de Innovación Insti...'!$E:$F,2,FALSE),VLOOKUP(D65,'7Lo Esencial de la Reforma Univ'!$E:$F,2,0)))))))))))))))</f>
        <v xml:space="preserve">Realizar dos jornadas científicas de la carrera de enfermería </v>
      </c>
      <c r="D66" s="421"/>
      <c r="E66" s="424"/>
      <c r="F66" s="424"/>
      <c r="G66" s="424"/>
      <c r="H66" s="422"/>
      <c r="I66" s="422"/>
      <c r="J66" s="422"/>
      <c r="K66" s="437"/>
      <c r="L66" s="423"/>
    </row>
    <row r="67" spans="3:12" ht="15.75" thickBot="1">
      <c r="C67" s="70"/>
      <c r="D67" s="421"/>
      <c r="E67" s="424"/>
      <c r="F67" s="424"/>
      <c r="G67" s="424"/>
      <c r="H67" s="422"/>
      <c r="I67" s="422"/>
      <c r="J67" s="422"/>
      <c r="K67" s="437"/>
      <c r="L67" s="423"/>
    </row>
    <row r="68" spans="3:12" ht="30.75" thickBot="1">
      <c r="C68" s="125" t="s">
        <v>44</v>
      </c>
      <c r="D68" s="128" t="s">
        <v>45</v>
      </c>
      <c r="E68" s="127" t="s">
        <v>55</v>
      </c>
      <c r="F68" s="127" t="s">
        <v>57</v>
      </c>
      <c r="G68" s="126" t="s">
        <v>27</v>
      </c>
      <c r="H68" s="132" t="s">
        <v>139</v>
      </c>
      <c r="I68" s="127" t="s">
        <v>46</v>
      </c>
      <c r="J68" s="127" t="s">
        <v>140</v>
      </c>
      <c r="K68" s="127" t="s">
        <v>420</v>
      </c>
      <c r="L68" s="127" t="s">
        <v>421</v>
      </c>
    </row>
    <row r="69" spans="3:12" s="423" customFormat="1" ht="15.75" thickBot="1">
      <c r="C69" s="342" t="s">
        <v>47</v>
      </c>
      <c r="D69" s="634">
        <v>200</v>
      </c>
      <c r="E69" s="343">
        <v>0</v>
      </c>
      <c r="F69" s="114">
        <v>30000</v>
      </c>
      <c r="G69" s="344">
        <f t="shared" ref="G69:G77" si="6">E69*F69</f>
        <v>0</v>
      </c>
      <c r="H69" s="345" t="s">
        <v>1469</v>
      </c>
      <c r="I69" s="115" t="s">
        <v>712</v>
      </c>
      <c r="J69" s="115" t="str">
        <f>VLOOKUP(I69,[1]Presupuesto!$B$11:$C$566,2,0)</f>
        <v>SERVICIOS DE CAPACITACION.</v>
      </c>
      <c r="K69" s="346" t="s">
        <v>1380</v>
      </c>
      <c r="L69" s="115" t="s">
        <v>413</v>
      </c>
    </row>
    <row r="70" spans="3:12" s="423" customFormat="1" ht="15.75" thickBot="1">
      <c r="C70" s="428" t="s">
        <v>48</v>
      </c>
      <c r="D70" s="635"/>
      <c r="E70" s="200">
        <v>200</v>
      </c>
      <c r="F70" s="429">
        <v>50</v>
      </c>
      <c r="G70" s="426">
        <f t="shared" si="6"/>
        <v>10000</v>
      </c>
      <c r="H70" s="345" t="s">
        <v>1469</v>
      </c>
      <c r="I70" s="427" t="s">
        <v>730</v>
      </c>
      <c r="J70" s="427" t="str">
        <f>VLOOKUP(I70,[1]Presupuesto!$B$11:$C$566,2,0)</f>
        <v>SERVICIOS DE IMPRENTA PUBLIC.Y REPRODUCCION</v>
      </c>
      <c r="K70" s="427" t="str">
        <f t="shared" ref="K70:K78" si="7">$K$17</f>
        <v>Investigación Científica</v>
      </c>
      <c r="L70" s="427" t="s">
        <v>413</v>
      </c>
    </row>
    <row r="71" spans="3:12" s="423" customFormat="1" ht="15.75" thickBot="1">
      <c r="C71" s="428" t="s">
        <v>49</v>
      </c>
      <c r="D71" s="635"/>
      <c r="E71" s="200">
        <v>100</v>
      </c>
      <c r="F71" s="429">
        <v>60</v>
      </c>
      <c r="G71" s="426">
        <f t="shared" si="6"/>
        <v>6000</v>
      </c>
      <c r="H71" s="345" t="s">
        <v>1469</v>
      </c>
      <c r="I71" s="427" t="s">
        <v>805</v>
      </c>
      <c r="J71" s="427" t="str">
        <f>VLOOKUP(I71,[1]Presupuesto!$B$11:$C$566,2,0)</f>
        <v>ALIMENTOS B EBIDAS PARA PERSONAS</v>
      </c>
      <c r="K71" s="427" t="str">
        <f t="shared" si="7"/>
        <v>Investigación Científica</v>
      </c>
      <c r="L71" s="427" t="s">
        <v>413</v>
      </c>
    </row>
    <row r="72" spans="3:12" s="423" customFormat="1" ht="15.75" thickBot="1">
      <c r="C72" s="428" t="s">
        <v>50</v>
      </c>
      <c r="D72" s="635"/>
      <c r="E72" s="441">
        <v>0</v>
      </c>
      <c r="F72" s="117">
        <v>1000</v>
      </c>
      <c r="G72" s="426">
        <f t="shared" si="6"/>
        <v>0</v>
      </c>
      <c r="H72" s="345" t="s">
        <v>1469</v>
      </c>
      <c r="I72" s="336" t="s">
        <v>309</v>
      </c>
      <c r="J72" s="427" t="str">
        <f>VLOOKUP(I72,[1]Presupuesto!$B$11:$C$566,2,0)</f>
        <v>PASAJES (26100-00)</v>
      </c>
      <c r="K72" s="427" t="str">
        <f t="shared" si="7"/>
        <v>Investigación Científica</v>
      </c>
      <c r="L72" s="427" t="s">
        <v>413</v>
      </c>
    </row>
    <row r="73" spans="3:12" s="423" customFormat="1" ht="15.75" thickBot="1">
      <c r="C73" s="428" t="s">
        <v>429</v>
      </c>
      <c r="D73" s="635"/>
      <c r="E73" s="441">
        <v>5</v>
      </c>
      <c r="F73" s="117">
        <v>250</v>
      </c>
      <c r="G73" s="426">
        <f t="shared" si="6"/>
        <v>1250</v>
      </c>
      <c r="H73" s="345" t="s">
        <v>1469</v>
      </c>
      <c r="I73" s="427" t="s">
        <v>834</v>
      </c>
      <c r="J73" s="427" t="str">
        <f>VLOOKUP(I73,[1]Presupuesto!$B$11:$C$566,2,0)</f>
        <v>PRODUCTOS PAPEL Y CARTON</v>
      </c>
      <c r="K73" s="427" t="str">
        <f t="shared" si="7"/>
        <v>Investigación Científica</v>
      </c>
      <c r="L73" s="427" t="s">
        <v>413</v>
      </c>
    </row>
    <row r="74" spans="3:12" s="423" customFormat="1" ht="15.75" thickBot="1">
      <c r="C74" s="428" t="s">
        <v>51</v>
      </c>
      <c r="D74" s="635"/>
      <c r="E74" s="200">
        <v>50</v>
      </c>
      <c r="F74" s="429">
        <v>85</v>
      </c>
      <c r="G74" s="426">
        <f t="shared" si="6"/>
        <v>4250</v>
      </c>
      <c r="H74" s="345" t="s">
        <v>1469</v>
      </c>
      <c r="I74" s="427" t="s">
        <v>834</v>
      </c>
      <c r="J74" s="427" t="str">
        <f>VLOOKUP(I74,[1]Presupuesto!$B$11:$C$566,2,0)</f>
        <v>PRODUCTOS PAPEL Y CARTON</v>
      </c>
      <c r="K74" s="427" t="str">
        <f t="shared" si="7"/>
        <v>Investigación Científica</v>
      </c>
      <c r="L74" s="427" t="s">
        <v>413</v>
      </c>
    </row>
    <row r="75" spans="3:12" s="423" customFormat="1" ht="15.75" thickBot="1">
      <c r="C75" s="428" t="s">
        <v>131</v>
      </c>
      <c r="D75" s="635"/>
      <c r="E75" s="200">
        <v>30</v>
      </c>
      <c r="F75" s="429">
        <v>36</v>
      </c>
      <c r="G75" s="426">
        <f t="shared" si="6"/>
        <v>1080</v>
      </c>
      <c r="H75" s="345" t="s">
        <v>1469</v>
      </c>
      <c r="I75" s="427" t="s">
        <v>955</v>
      </c>
      <c r="J75" s="427" t="str">
        <f>VLOOKUP(I75,[1]Presupuesto!$B$11:$C$566,2,0)</f>
        <v>UTILES DE ESCRITORIO, OFICINA Y ENSE¥ANZA</v>
      </c>
      <c r="K75" s="427" t="str">
        <f t="shared" si="7"/>
        <v>Investigación Científica</v>
      </c>
      <c r="L75" s="427" t="s">
        <v>413</v>
      </c>
    </row>
    <row r="76" spans="3:12" s="423" customFormat="1" ht="15.75" thickBot="1">
      <c r="C76" s="428" t="s">
        <v>34</v>
      </c>
      <c r="D76" s="635"/>
      <c r="E76" s="200">
        <v>10</v>
      </c>
      <c r="F76" s="429">
        <v>80</v>
      </c>
      <c r="G76" s="426">
        <f t="shared" si="6"/>
        <v>800</v>
      </c>
      <c r="H76" s="345" t="s">
        <v>1469</v>
      </c>
      <c r="I76" s="427" t="s">
        <v>955</v>
      </c>
      <c r="J76" s="427" t="str">
        <f>VLOOKUP(I76,[1]Presupuesto!$B$11:$C$566,2,0)</f>
        <v>UTILES DE ESCRITORIO, OFICINA Y ENSE¥ANZA</v>
      </c>
      <c r="K76" s="427" t="str">
        <f t="shared" si="7"/>
        <v>Investigación Científica</v>
      </c>
      <c r="L76" s="427" t="s">
        <v>413</v>
      </c>
    </row>
    <row r="77" spans="3:12" s="423" customFormat="1" ht="15.75" thickBot="1">
      <c r="C77" s="435" t="s">
        <v>52</v>
      </c>
      <c r="D77" s="635"/>
      <c r="E77" s="216">
        <v>30</v>
      </c>
      <c r="F77" s="118">
        <v>25</v>
      </c>
      <c r="G77" s="426">
        <f t="shared" si="6"/>
        <v>750</v>
      </c>
      <c r="H77" s="345" t="s">
        <v>1469</v>
      </c>
      <c r="I77" s="427" t="s">
        <v>955</v>
      </c>
      <c r="J77" s="427" t="str">
        <f>VLOOKUP(I77,[1]Presupuesto!$B$11:$C$566,2,0)</f>
        <v>UTILES DE ESCRITORIO, OFICINA Y ENSE¥ANZA</v>
      </c>
      <c r="K77" s="427" t="str">
        <f t="shared" si="7"/>
        <v>Investigación Científica</v>
      </c>
      <c r="L77" s="427" t="s">
        <v>413</v>
      </c>
    </row>
    <row r="78" spans="3:12" s="423" customFormat="1" ht="15.75" thickBot="1">
      <c r="C78" s="220" t="s">
        <v>442</v>
      </c>
      <c r="D78" s="221">
        <v>2</v>
      </c>
      <c r="E78" s="347">
        <v>1</v>
      </c>
      <c r="F78" s="432">
        <f>HLOOKUP(C78,$AH$2:$BU$3,2,0)</f>
        <v>1150</v>
      </c>
      <c r="G78" s="433">
        <f>D78*E78*F78</f>
        <v>2300</v>
      </c>
      <c r="H78" s="345" t="s">
        <v>1469</v>
      </c>
      <c r="I78" s="349" t="s">
        <v>776</v>
      </c>
      <c r="J78" s="434" t="str">
        <f>VLOOKUP(I78,[1]Presupuesto!$B$11:$C$566,2,0)</f>
        <v>VIATICOS NACIONALES</v>
      </c>
      <c r="K78" s="350" t="str">
        <f t="shared" si="7"/>
        <v>Investigación Científica</v>
      </c>
      <c r="L78" s="350" t="s">
        <v>413</v>
      </c>
    </row>
    <row r="80" spans="3:12" ht="15.75" thickBot="1"/>
    <row r="81" spans="3:12" ht="15.75" thickBot="1">
      <c r="C81" s="29" t="s">
        <v>43</v>
      </c>
      <c r="D81" s="30">
        <f>SUM(G88:G97)</f>
        <v>26430</v>
      </c>
      <c r="E81" s="424"/>
      <c r="F81" s="424"/>
      <c r="G81" s="424"/>
      <c r="H81" s="422"/>
      <c r="I81" s="422"/>
      <c r="J81" s="422"/>
      <c r="K81" s="437"/>
      <c r="L81" s="423"/>
    </row>
    <row r="82" spans="3:12">
      <c r="C82" s="70"/>
      <c r="D82" s="421"/>
      <c r="E82" s="424"/>
      <c r="F82" s="424"/>
      <c r="G82" s="424"/>
      <c r="H82" s="422"/>
      <c r="I82" s="422"/>
      <c r="J82" s="422"/>
      <c r="K82" s="437"/>
      <c r="L82" s="423"/>
    </row>
    <row r="83" spans="3:12">
      <c r="C83" s="70"/>
      <c r="D83" s="421"/>
      <c r="E83" s="424"/>
      <c r="F83" s="424"/>
      <c r="G83" s="424"/>
      <c r="H83" s="422"/>
      <c r="I83" s="422"/>
      <c r="J83" s="422"/>
      <c r="K83" s="437"/>
      <c r="L83" s="423"/>
    </row>
    <row r="84" spans="3:12" ht="15.75">
      <c r="C84" s="446" t="s">
        <v>401</v>
      </c>
      <c r="D84" s="409" t="s">
        <v>1707</v>
      </c>
      <c r="E84" s="424"/>
      <c r="F84" s="424"/>
      <c r="G84" s="424"/>
      <c r="H84" s="422"/>
      <c r="I84" s="422"/>
      <c r="J84" s="422"/>
      <c r="K84" s="437"/>
      <c r="L84" s="423"/>
    </row>
    <row r="85" spans="3:12" ht="18.75">
      <c r="C85" s="448" t="str">
        <f>IFERROR(VLOOKUP(D84,'1Desarrollo e Innov. Curricular'!$E:$F,2,FALSE),IFERROR(VLOOKUP(D84,'2 Investigación Científica'!$E:$F,2,FALSE),IFERROR(VLOOKUP(D84,'3Vinculación Univ. Sociedad'!$E:$F,2,FALSE),IFERROR(VLOOKUP(D84,'4Docencia y Profesorado Univers'!$E:$F,2,FALSE),IFERROR(VLOOKUP(D84,'5Estudiantes y Graduados'!$E:$F,2,FALSE),IFERROR(VLOOKUP(D84,'11Gestion Administrativa'!$E:$F,2,FALSE),IFERROR(VLOOKUP(D84,'13Gestión Académica'!$E:$F,2,FALSE),IFERROR(VLOOKUP(D84,'8Aseguramiento de la calidad'!$E:$F,2,FALSE),IFERROR(VLOOKUP(D84,'6Gestión del Conocimiento'!$E:$F,2,FALSE),IFERROR(VLOOKUP(D84,'15Gobernabilidad y Procesos...'!$E:$F,2,FALSE),IFERROR(VLOOKUP(D84,'12Gestión del Talento Humano'!$E:$F,2,FALSE),IFERROR(VLOOKUP(D84,'14Internacionalización de la ES'!$E:$F,2,FALSE),IFERROR(VLOOKUP(D84,'10Posgrado'!$E:$F,2,FALSE),IFERROR(VLOOKUP(D84,'9Cultura de Innovación Insti...'!$E:$F,2,FALSE),VLOOKUP(D84,'7Lo Esencial de la Reforma Univ'!$E:$F,2,0)))))))))))))))</f>
        <v>Realizar dos jornadas científicas de la carrera de informática</v>
      </c>
      <c r="D85" s="421"/>
      <c r="E85" s="424"/>
      <c r="F85" s="424"/>
      <c r="G85" s="424"/>
      <c r="H85" s="422"/>
      <c r="I85" s="422"/>
      <c r="J85" s="422"/>
      <c r="K85" s="437"/>
      <c r="L85" s="423"/>
    </row>
    <row r="86" spans="3:12" ht="15.75" thickBot="1">
      <c r="C86" s="70"/>
      <c r="D86" s="421"/>
      <c r="E86" s="424"/>
      <c r="F86" s="424"/>
      <c r="G86" s="424"/>
      <c r="H86" s="422"/>
      <c r="I86" s="422"/>
      <c r="J86" s="422"/>
      <c r="K86" s="437"/>
      <c r="L86" s="423"/>
    </row>
    <row r="87" spans="3:12" ht="30.75" thickBot="1">
      <c r="C87" s="125" t="s">
        <v>44</v>
      </c>
      <c r="D87" s="128" t="s">
        <v>45</v>
      </c>
      <c r="E87" s="127" t="s">
        <v>55</v>
      </c>
      <c r="F87" s="127" t="s">
        <v>57</v>
      </c>
      <c r="G87" s="126" t="s">
        <v>27</v>
      </c>
      <c r="H87" s="132" t="s">
        <v>139</v>
      </c>
      <c r="I87" s="127" t="s">
        <v>46</v>
      </c>
      <c r="J87" s="127" t="s">
        <v>140</v>
      </c>
      <c r="K87" s="127" t="s">
        <v>420</v>
      </c>
      <c r="L87" s="127" t="s">
        <v>421</v>
      </c>
    </row>
    <row r="88" spans="3:12" s="423" customFormat="1" ht="15.75" thickBot="1">
      <c r="C88" s="342" t="s">
        <v>47</v>
      </c>
      <c r="D88" s="634">
        <v>200</v>
      </c>
      <c r="E88" s="343">
        <v>0</v>
      </c>
      <c r="F88" s="114">
        <v>30000</v>
      </c>
      <c r="G88" s="344">
        <f t="shared" ref="G88:G96" si="8">E88*F88</f>
        <v>0</v>
      </c>
      <c r="H88" s="345" t="s">
        <v>1469</v>
      </c>
      <c r="I88" s="115" t="s">
        <v>712</v>
      </c>
      <c r="J88" s="115" t="str">
        <f>VLOOKUP(I88,[1]Presupuesto!$B$11:$C$566,2,0)</f>
        <v>SERVICIOS DE CAPACITACION.</v>
      </c>
      <c r="K88" s="346" t="s">
        <v>1380</v>
      </c>
      <c r="L88" s="115" t="s">
        <v>413</v>
      </c>
    </row>
    <row r="89" spans="3:12" s="423" customFormat="1" ht="15.75" thickBot="1">
      <c r="C89" s="428" t="s">
        <v>48</v>
      </c>
      <c r="D89" s="635"/>
      <c r="E89" s="200">
        <v>200</v>
      </c>
      <c r="F89" s="429">
        <v>50</v>
      </c>
      <c r="G89" s="426">
        <f t="shared" si="8"/>
        <v>10000</v>
      </c>
      <c r="H89" s="345" t="s">
        <v>1469</v>
      </c>
      <c r="I89" s="427" t="s">
        <v>730</v>
      </c>
      <c r="J89" s="427" t="str">
        <f>VLOOKUP(I89,[1]Presupuesto!$B$11:$C$566,2,0)</f>
        <v>SERVICIOS DE IMPRENTA PUBLIC.Y REPRODUCCION</v>
      </c>
      <c r="K89" s="427" t="str">
        <f t="shared" ref="K89:K97" si="9">$K$17</f>
        <v>Investigación Científica</v>
      </c>
      <c r="L89" s="427" t="s">
        <v>413</v>
      </c>
    </row>
    <row r="90" spans="3:12" s="423" customFormat="1" ht="15.75" thickBot="1">
      <c r="C90" s="428" t="s">
        <v>49</v>
      </c>
      <c r="D90" s="635"/>
      <c r="E90" s="200">
        <v>100</v>
      </c>
      <c r="F90" s="429">
        <v>60</v>
      </c>
      <c r="G90" s="426">
        <f t="shared" si="8"/>
        <v>6000</v>
      </c>
      <c r="H90" s="345" t="s">
        <v>1469</v>
      </c>
      <c r="I90" s="427" t="s">
        <v>805</v>
      </c>
      <c r="J90" s="427" t="str">
        <f>VLOOKUP(I90,[1]Presupuesto!$B$11:$C$566,2,0)</f>
        <v>ALIMENTOS B EBIDAS PARA PERSONAS</v>
      </c>
      <c r="K90" s="427" t="str">
        <f t="shared" si="9"/>
        <v>Investigación Científica</v>
      </c>
      <c r="L90" s="427" t="s">
        <v>413</v>
      </c>
    </row>
    <row r="91" spans="3:12" s="423" customFormat="1" ht="15.75" thickBot="1">
      <c r="C91" s="428" t="s">
        <v>50</v>
      </c>
      <c r="D91" s="635"/>
      <c r="E91" s="441">
        <v>0</v>
      </c>
      <c r="F91" s="117">
        <v>1000</v>
      </c>
      <c r="G91" s="426">
        <f t="shared" si="8"/>
        <v>0</v>
      </c>
      <c r="H91" s="345" t="s">
        <v>1469</v>
      </c>
      <c r="I91" s="336" t="s">
        <v>309</v>
      </c>
      <c r="J91" s="427" t="str">
        <f>VLOOKUP(I91,[1]Presupuesto!$B$11:$C$566,2,0)</f>
        <v>PASAJES (26100-00)</v>
      </c>
      <c r="K91" s="427" t="str">
        <f t="shared" si="9"/>
        <v>Investigación Científica</v>
      </c>
      <c r="L91" s="427" t="s">
        <v>413</v>
      </c>
    </row>
    <row r="92" spans="3:12" s="423" customFormat="1" ht="15.75" thickBot="1">
      <c r="C92" s="428" t="s">
        <v>429</v>
      </c>
      <c r="D92" s="635"/>
      <c r="E92" s="441">
        <v>5</v>
      </c>
      <c r="F92" s="117">
        <v>250</v>
      </c>
      <c r="G92" s="426">
        <f t="shared" si="8"/>
        <v>1250</v>
      </c>
      <c r="H92" s="345" t="s">
        <v>1469</v>
      </c>
      <c r="I92" s="427" t="s">
        <v>834</v>
      </c>
      <c r="J92" s="427" t="str">
        <f>VLOOKUP(I92,[1]Presupuesto!$B$11:$C$566,2,0)</f>
        <v>PRODUCTOS PAPEL Y CARTON</v>
      </c>
      <c r="K92" s="427" t="str">
        <f t="shared" si="9"/>
        <v>Investigación Científica</v>
      </c>
      <c r="L92" s="427" t="s">
        <v>413</v>
      </c>
    </row>
    <row r="93" spans="3:12" s="423" customFormat="1" ht="15.75" thickBot="1">
      <c r="C93" s="428" t="s">
        <v>51</v>
      </c>
      <c r="D93" s="635"/>
      <c r="E93" s="200">
        <v>50</v>
      </c>
      <c r="F93" s="429">
        <v>85</v>
      </c>
      <c r="G93" s="426">
        <f t="shared" si="8"/>
        <v>4250</v>
      </c>
      <c r="H93" s="345" t="s">
        <v>1469</v>
      </c>
      <c r="I93" s="427" t="s">
        <v>834</v>
      </c>
      <c r="J93" s="427" t="str">
        <f>VLOOKUP(I93,[1]Presupuesto!$B$11:$C$566,2,0)</f>
        <v>PRODUCTOS PAPEL Y CARTON</v>
      </c>
      <c r="K93" s="427" t="str">
        <f t="shared" si="9"/>
        <v>Investigación Científica</v>
      </c>
      <c r="L93" s="427" t="s">
        <v>413</v>
      </c>
    </row>
    <row r="94" spans="3:12" s="423" customFormat="1" ht="15.75" thickBot="1">
      <c r="C94" s="428" t="s">
        <v>131</v>
      </c>
      <c r="D94" s="635"/>
      <c r="E94" s="200">
        <v>30</v>
      </c>
      <c r="F94" s="429">
        <v>36</v>
      </c>
      <c r="G94" s="426">
        <f t="shared" si="8"/>
        <v>1080</v>
      </c>
      <c r="H94" s="345" t="s">
        <v>1469</v>
      </c>
      <c r="I94" s="427" t="s">
        <v>955</v>
      </c>
      <c r="J94" s="427" t="str">
        <f>VLOOKUP(I94,[1]Presupuesto!$B$11:$C$566,2,0)</f>
        <v>UTILES DE ESCRITORIO, OFICINA Y ENSE¥ANZA</v>
      </c>
      <c r="K94" s="427" t="str">
        <f t="shared" si="9"/>
        <v>Investigación Científica</v>
      </c>
      <c r="L94" s="427" t="s">
        <v>413</v>
      </c>
    </row>
    <row r="95" spans="3:12" s="423" customFormat="1" ht="15.75" thickBot="1">
      <c r="C95" s="428" t="s">
        <v>34</v>
      </c>
      <c r="D95" s="635"/>
      <c r="E95" s="200">
        <v>10</v>
      </c>
      <c r="F95" s="429">
        <v>80</v>
      </c>
      <c r="G95" s="426">
        <f t="shared" si="8"/>
        <v>800</v>
      </c>
      <c r="H95" s="345" t="s">
        <v>1469</v>
      </c>
      <c r="I95" s="427" t="s">
        <v>955</v>
      </c>
      <c r="J95" s="427" t="str">
        <f>VLOOKUP(I95,[1]Presupuesto!$B$11:$C$566,2,0)</f>
        <v>UTILES DE ESCRITORIO, OFICINA Y ENSE¥ANZA</v>
      </c>
      <c r="K95" s="427" t="str">
        <f t="shared" si="9"/>
        <v>Investigación Científica</v>
      </c>
      <c r="L95" s="427" t="s">
        <v>413</v>
      </c>
    </row>
    <row r="96" spans="3:12" s="423" customFormat="1" ht="15.75" thickBot="1">
      <c r="C96" s="435" t="s">
        <v>52</v>
      </c>
      <c r="D96" s="635"/>
      <c r="E96" s="216">
        <v>30</v>
      </c>
      <c r="F96" s="118">
        <v>25</v>
      </c>
      <c r="G96" s="426">
        <f t="shared" si="8"/>
        <v>750</v>
      </c>
      <c r="H96" s="345" t="s">
        <v>1469</v>
      </c>
      <c r="I96" s="427" t="s">
        <v>955</v>
      </c>
      <c r="J96" s="427" t="str">
        <f>VLOOKUP(I96,[1]Presupuesto!$B$11:$C$566,2,0)</f>
        <v>UTILES DE ESCRITORIO, OFICINA Y ENSE¥ANZA</v>
      </c>
      <c r="K96" s="427" t="str">
        <f t="shared" si="9"/>
        <v>Investigación Científica</v>
      </c>
      <c r="L96" s="427" t="s">
        <v>413</v>
      </c>
    </row>
    <row r="97" spans="3:12" s="423" customFormat="1" ht="15.75" thickBot="1">
      <c r="C97" s="220" t="s">
        <v>442</v>
      </c>
      <c r="D97" s="221">
        <v>2</v>
      </c>
      <c r="E97" s="347">
        <v>1</v>
      </c>
      <c r="F97" s="432">
        <f>HLOOKUP(C97,$AH$2:$BU$3,2,0)</f>
        <v>1150</v>
      </c>
      <c r="G97" s="433">
        <f>D97*E97*F97</f>
        <v>2300</v>
      </c>
      <c r="H97" s="345" t="s">
        <v>1469</v>
      </c>
      <c r="I97" s="349" t="s">
        <v>776</v>
      </c>
      <c r="J97" s="434" t="str">
        <f>VLOOKUP(I97,[1]Presupuesto!$B$11:$C$566,2,0)</f>
        <v>VIATICOS NACIONALES</v>
      </c>
      <c r="K97" s="350" t="str">
        <f t="shared" si="9"/>
        <v>Investigación Científica</v>
      </c>
      <c r="L97" s="350" t="s">
        <v>413</v>
      </c>
    </row>
    <row r="99" spans="3:12" ht="15.75" thickBot="1"/>
    <row r="100" spans="3:12" ht="15.75" thickBot="1">
      <c r="C100" s="29" t="s">
        <v>43</v>
      </c>
      <c r="D100" s="30">
        <f>SUM(G107:G116)</f>
        <v>12516</v>
      </c>
      <c r="E100" s="424"/>
      <c r="F100" s="424"/>
      <c r="G100" s="424"/>
      <c r="H100" s="422"/>
      <c r="I100" s="422"/>
      <c r="J100" s="422"/>
      <c r="K100" s="437"/>
      <c r="L100" s="423"/>
    </row>
    <row r="101" spans="3:12">
      <c r="C101" s="70"/>
      <c r="D101" s="421"/>
      <c r="E101" s="424"/>
      <c r="F101" s="424"/>
      <c r="G101" s="424"/>
      <c r="H101" s="422"/>
      <c r="I101" s="422"/>
      <c r="J101" s="422"/>
      <c r="K101" s="437"/>
      <c r="L101" s="423"/>
    </row>
    <row r="102" spans="3:12">
      <c r="C102" s="70"/>
      <c r="D102" s="421"/>
      <c r="E102" s="424"/>
      <c r="F102" s="424"/>
      <c r="G102" s="424"/>
      <c r="H102" s="422"/>
      <c r="I102" s="422"/>
      <c r="J102" s="422"/>
      <c r="K102" s="437"/>
      <c r="L102" s="423"/>
    </row>
    <row r="103" spans="3:12" ht="15.75">
      <c r="C103" s="446" t="s">
        <v>401</v>
      </c>
      <c r="D103" s="409" t="s">
        <v>1729</v>
      </c>
      <c r="E103" s="424"/>
      <c r="F103" s="424"/>
      <c r="G103" s="424"/>
      <c r="H103" s="422"/>
      <c r="I103" s="422"/>
      <c r="J103" s="422"/>
      <c r="K103" s="437"/>
      <c r="L103" s="423"/>
    </row>
    <row r="104" spans="3:12" ht="18.75">
      <c r="C104" s="448" t="str">
        <f>IFERROR(VLOOKUP(D103,'1Desarrollo e Innov. Curricular'!$E:$F,2,FALSE),IFERROR(VLOOKUP(D103,'2 Investigación Científica'!$E:$F,2,FALSE),IFERROR(VLOOKUP(D103,'3Vinculación Univ. Sociedad'!$E:$F,2,FALSE),IFERROR(VLOOKUP(D103,'4Docencia y Profesorado Univers'!$E:$F,2,FALSE),IFERROR(VLOOKUP(D103,'5Estudiantes y Graduados'!$E:$F,2,FALSE),IFERROR(VLOOKUP(D103,'11Gestion Administrativa'!$E:$F,2,FALSE),IFERROR(VLOOKUP(D103,'13Gestión Académica'!$E:$F,2,FALSE),IFERROR(VLOOKUP(D103,'8Aseguramiento de la calidad'!$E:$F,2,FALSE),IFERROR(VLOOKUP(D103,'6Gestión del Conocimiento'!$E:$F,2,FALSE),IFERROR(VLOOKUP(D103,'15Gobernabilidad y Procesos...'!$E:$F,2,FALSE),IFERROR(VLOOKUP(D103,'12Gestión del Talento Humano'!$E:$F,2,FALSE),IFERROR(VLOOKUP(D103,'14Internacionalización de la ES'!$E:$F,2,FALSE),IFERROR(VLOOKUP(D103,'10Posgrado'!$E:$F,2,FALSE),IFERROR(VLOOKUP(D103,'9Cultura de Innovación Insti...'!$E:$F,2,FALSE),VLOOKUP(D103,'7Lo Esencial de la Reforma Univ'!$E:$F,2,0)))))))))))))))</f>
        <v>Gestión y desarrollo de Diplomado de investigación científica de la DICyP</v>
      </c>
      <c r="D104" s="421"/>
      <c r="E104" s="424"/>
      <c r="F104" s="424"/>
      <c r="G104" s="424"/>
      <c r="H104" s="422"/>
      <c r="I104" s="422"/>
      <c r="J104" s="422"/>
      <c r="K104" s="437"/>
      <c r="L104" s="423"/>
    </row>
    <row r="105" spans="3:12" ht="15.75" thickBot="1">
      <c r="C105" s="70"/>
      <c r="D105" s="421"/>
      <c r="E105" s="424"/>
      <c r="F105" s="424"/>
      <c r="G105" s="424"/>
      <c r="H105" s="422"/>
      <c r="I105" s="422"/>
      <c r="J105" s="422"/>
      <c r="K105" s="437"/>
      <c r="L105" s="423"/>
    </row>
    <row r="106" spans="3:12" ht="30.75" thickBot="1">
      <c r="C106" s="125" t="s">
        <v>44</v>
      </c>
      <c r="D106" s="128" t="s">
        <v>45</v>
      </c>
      <c r="E106" s="127" t="s">
        <v>55</v>
      </c>
      <c r="F106" s="127" t="s">
        <v>57</v>
      </c>
      <c r="G106" s="126" t="s">
        <v>27</v>
      </c>
      <c r="H106" s="132" t="s">
        <v>139</v>
      </c>
      <c r="I106" s="127" t="s">
        <v>46</v>
      </c>
      <c r="J106" s="127" t="s">
        <v>140</v>
      </c>
      <c r="K106" s="127" t="s">
        <v>420</v>
      </c>
      <c r="L106" s="127" t="s">
        <v>421</v>
      </c>
    </row>
    <row r="107" spans="3:12" s="423" customFormat="1" ht="15.75" thickBot="1">
      <c r="C107" s="342" t="s">
        <v>47</v>
      </c>
      <c r="D107" s="634">
        <v>18</v>
      </c>
      <c r="E107" s="343">
        <v>0</v>
      </c>
      <c r="F107" s="114">
        <v>30000</v>
      </c>
      <c r="G107" s="344">
        <f t="shared" ref="G107:G115" si="10">E107*F107</f>
        <v>0</v>
      </c>
      <c r="H107" s="345" t="s">
        <v>1469</v>
      </c>
      <c r="I107" s="115" t="s">
        <v>712</v>
      </c>
      <c r="J107" s="115" t="str">
        <f>VLOOKUP(I107,[1]Presupuesto!$B$11:$C$566,2,0)</f>
        <v>SERVICIOS DE CAPACITACION.</v>
      </c>
      <c r="K107" s="346" t="s">
        <v>1380</v>
      </c>
      <c r="L107" s="115" t="s">
        <v>411</v>
      </c>
    </row>
    <row r="108" spans="3:12" s="423" customFormat="1" ht="15.75" thickBot="1">
      <c r="C108" s="428" t="s">
        <v>48</v>
      </c>
      <c r="D108" s="635"/>
      <c r="E108" s="200">
        <v>18</v>
      </c>
      <c r="F108" s="429">
        <v>50</v>
      </c>
      <c r="G108" s="426">
        <f t="shared" si="10"/>
        <v>900</v>
      </c>
      <c r="H108" s="345" t="s">
        <v>1469</v>
      </c>
      <c r="I108" s="427" t="s">
        <v>730</v>
      </c>
      <c r="J108" s="427" t="str">
        <f>VLOOKUP(I108,[1]Presupuesto!$B$11:$C$566,2,0)</f>
        <v>SERVICIOS DE IMPRENTA PUBLIC.Y REPRODUCCION</v>
      </c>
      <c r="K108" s="427" t="str">
        <f t="shared" ref="K108:K116" si="11">$K$17</f>
        <v>Investigación Científica</v>
      </c>
      <c r="L108" s="427" t="s">
        <v>411</v>
      </c>
    </row>
    <row r="109" spans="3:12" s="423" customFormat="1" ht="15.75" thickBot="1">
      <c r="C109" s="428" t="s">
        <v>49</v>
      </c>
      <c r="D109" s="635"/>
      <c r="E109" s="200">
        <v>54</v>
      </c>
      <c r="F109" s="429">
        <v>150</v>
      </c>
      <c r="G109" s="426">
        <f t="shared" si="10"/>
        <v>8100</v>
      </c>
      <c r="H109" s="345" t="s">
        <v>1469</v>
      </c>
      <c r="I109" s="427" t="s">
        <v>805</v>
      </c>
      <c r="J109" s="427" t="str">
        <f>VLOOKUP(I109,[1]Presupuesto!$B$11:$C$566,2,0)</f>
        <v>ALIMENTOS B EBIDAS PARA PERSONAS</v>
      </c>
      <c r="K109" s="427" t="str">
        <f t="shared" si="11"/>
        <v>Investigación Científica</v>
      </c>
      <c r="L109" s="427" t="s">
        <v>411</v>
      </c>
    </row>
    <row r="110" spans="3:12" s="423" customFormat="1" ht="15.75" thickBot="1">
      <c r="C110" s="428" t="s">
        <v>50</v>
      </c>
      <c r="D110" s="635"/>
      <c r="E110" s="441">
        <v>0</v>
      </c>
      <c r="F110" s="117">
        <v>400</v>
      </c>
      <c r="G110" s="426">
        <f t="shared" si="10"/>
        <v>0</v>
      </c>
      <c r="H110" s="345" t="s">
        <v>1469</v>
      </c>
      <c r="I110" s="336" t="s">
        <v>309</v>
      </c>
      <c r="J110" s="427" t="str">
        <f>VLOOKUP(I110,[1]Presupuesto!$B$11:$C$566,2,0)</f>
        <v>PASAJES (26100-00)</v>
      </c>
      <c r="K110" s="427" t="str">
        <f t="shared" si="11"/>
        <v>Investigación Científica</v>
      </c>
      <c r="L110" s="427" t="s">
        <v>411</v>
      </c>
    </row>
    <row r="111" spans="3:12" s="423" customFormat="1" ht="15.75" thickBot="1">
      <c r="C111" s="428" t="s">
        <v>429</v>
      </c>
      <c r="D111" s="635"/>
      <c r="E111" s="441">
        <v>0</v>
      </c>
      <c r="F111" s="117">
        <v>250</v>
      </c>
      <c r="G111" s="426">
        <f t="shared" si="10"/>
        <v>0</v>
      </c>
      <c r="H111" s="345" t="s">
        <v>1469</v>
      </c>
      <c r="I111" s="427" t="s">
        <v>834</v>
      </c>
      <c r="J111" s="427" t="str">
        <f>VLOOKUP(I111,[1]Presupuesto!$B$11:$C$566,2,0)</f>
        <v>PRODUCTOS PAPEL Y CARTON</v>
      </c>
      <c r="K111" s="427" t="str">
        <f t="shared" si="11"/>
        <v>Investigación Científica</v>
      </c>
      <c r="L111" s="427" t="s">
        <v>411</v>
      </c>
    </row>
    <row r="112" spans="3:12" s="423" customFormat="1" ht="15.75" thickBot="1">
      <c r="C112" s="428" t="s">
        <v>51</v>
      </c>
      <c r="D112" s="635"/>
      <c r="E112" s="200">
        <v>18</v>
      </c>
      <c r="F112" s="429">
        <v>85</v>
      </c>
      <c r="G112" s="426">
        <f t="shared" si="10"/>
        <v>1530</v>
      </c>
      <c r="H112" s="345" t="s">
        <v>1469</v>
      </c>
      <c r="I112" s="427" t="s">
        <v>834</v>
      </c>
      <c r="J112" s="427" t="str">
        <f>VLOOKUP(I112,[1]Presupuesto!$B$11:$C$566,2,0)</f>
        <v>PRODUCTOS PAPEL Y CARTON</v>
      </c>
      <c r="K112" s="427" t="str">
        <f t="shared" si="11"/>
        <v>Investigación Científica</v>
      </c>
      <c r="L112" s="427" t="s">
        <v>411</v>
      </c>
    </row>
    <row r="113" spans="3:12" s="423" customFormat="1" ht="15.75" thickBot="1">
      <c r="C113" s="428" t="s">
        <v>131</v>
      </c>
      <c r="D113" s="635"/>
      <c r="E113" s="200">
        <v>36</v>
      </c>
      <c r="F113" s="429">
        <v>36</v>
      </c>
      <c r="G113" s="426">
        <f t="shared" si="10"/>
        <v>1296</v>
      </c>
      <c r="H113" s="345" t="s">
        <v>1469</v>
      </c>
      <c r="I113" s="427" t="s">
        <v>955</v>
      </c>
      <c r="J113" s="427" t="str">
        <f>VLOOKUP(I113,[1]Presupuesto!$B$11:$C$566,2,0)</f>
        <v>UTILES DE ESCRITORIO, OFICINA Y ENSE¥ANZA</v>
      </c>
      <c r="K113" s="427" t="str">
        <f t="shared" si="11"/>
        <v>Investigación Científica</v>
      </c>
      <c r="L113" s="427" t="s">
        <v>411</v>
      </c>
    </row>
    <row r="114" spans="3:12" s="423" customFormat="1" ht="15.75" thickBot="1">
      <c r="C114" s="428" t="s">
        <v>34</v>
      </c>
      <c r="D114" s="635"/>
      <c r="E114" s="200">
        <v>3</v>
      </c>
      <c r="F114" s="429">
        <v>80</v>
      </c>
      <c r="G114" s="426">
        <f t="shared" si="10"/>
        <v>240</v>
      </c>
      <c r="H114" s="345" t="s">
        <v>1469</v>
      </c>
      <c r="I114" s="427" t="s">
        <v>955</v>
      </c>
      <c r="J114" s="427" t="str">
        <f>VLOOKUP(I114,[1]Presupuesto!$B$11:$C$566,2,0)</f>
        <v>UTILES DE ESCRITORIO, OFICINA Y ENSE¥ANZA</v>
      </c>
      <c r="K114" s="427" t="str">
        <f t="shared" si="11"/>
        <v>Investigación Científica</v>
      </c>
      <c r="L114" s="427" t="s">
        <v>411</v>
      </c>
    </row>
    <row r="115" spans="3:12" s="423" customFormat="1" ht="15.75" thickBot="1">
      <c r="C115" s="435" t="s">
        <v>52</v>
      </c>
      <c r="D115" s="635"/>
      <c r="E115" s="216">
        <v>18</v>
      </c>
      <c r="F115" s="118">
        <v>25</v>
      </c>
      <c r="G115" s="426">
        <f t="shared" si="10"/>
        <v>450</v>
      </c>
      <c r="H115" s="345" t="s">
        <v>1469</v>
      </c>
      <c r="I115" s="427" t="s">
        <v>955</v>
      </c>
      <c r="J115" s="427" t="str">
        <f>VLOOKUP(I115,[1]Presupuesto!$B$11:$C$566,2,0)</f>
        <v>UTILES DE ESCRITORIO, OFICINA Y ENSE¥ANZA</v>
      </c>
      <c r="K115" s="427" t="str">
        <f t="shared" si="11"/>
        <v>Investigación Científica</v>
      </c>
      <c r="L115" s="427" t="s">
        <v>411</v>
      </c>
    </row>
    <row r="116" spans="3:12" s="423" customFormat="1" ht="15.75" thickBot="1">
      <c r="C116" s="220" t="s">
        <v>442</v>
      </c>
      <c r="D116" s="221">
        <v>0</v>
      </c>
      <c r="E116" s="347">
        <v>1</v>
      </c>
      <c r="F116" s="432">
        <f>HLOOKUP(C116,$AH$2:$BU$3,2,0)</f>
        <v>1150</v>
      </c>
      <c r="G116" s="433">
        <f>D116*E116*F116</f>
        <v>0</v>
      </c>
      <c r="H116" s="345" t="s">
        <v>1469</v>
      </c>
      <c r="I116" s="349" t="s">
        <v>776</v>
      </c>
      <c r="J116" s="434" t="str">
        <f>VLOOKUP(I116,[1]Presupuesto!$B$11:$C$566,2,0)</f>
        <v>VIATICOS NACIONALES</v>
      </c>
      <c r="K116" s="350" t="str">
        <f t="shared" si="11"/>
        <v>Investigación Científica</v>
      </c>
      <c r="L116" s="350" t="s">
        <v>411</v>
      </c>
    </row>
    <row r="120" spans="3:12" ht="15.75" thickBot="1"/>
    <row r="121" spans="3:12" ht="15.75" thickBot="1">
      <c r="C121" s="29" t="s">
        <v>43</v>
      </c>
      <c r="D121" s="30">
        <f>SUM(G128:G137)</f>
        <v>26510</v>
      </c>
      <c r="E121" s="424"/>
      <c r="F121" s="424"/>
      <c r="G121" s="424"/>
      <c r="H121" s="422"/>
      <c r="I121" s="422"/>
      <c r="J121" s="422"/>
      <c r="K121" s="437"/>
      <c r="L121" s="423"/>
    </row>
    <row r="122" spans="3:12">
      <c r="C122" s="70"/>
      <c r="D122" s="421"/>
      <c r="E122" s="424"/>
      <c r="F122" s="424"/>
      <c r="G122" s="424"/>
      <c r="H122" s="422"/>
      <c r="I122" s="422"/>
      <c r="J122" s="422"/>
      <c r="K122" s="437"/>
      <c r="L122" s="423"/>
    </row>
    <row r="123" spans="3:12">
      <c r="C123" s="70"/>
      <c r="D123" s="421"/>
      <c r="E123" s="424"/>
      <c r="F123" s="424"/>
      <c r="G123" s="424"/>
      <c r="H123" s="422"/>
      <c r="I123" s="422"/>
      <c r="J123" s="422"/>
      <c r="K123" s="437"/>
      <c r="L123" s="423"/>
    </row>
    <row r="124" spans="3:12" ht="15.75">
      <c r="C124" s="446" t="s">
        <v>401</v>
      </c>
      <c r="D124" s="409" t="s">
        <v>1731</v>
      </c>
      <c r="E124" s="424"/>
      <c r="F124" s="424"/>
      <c r="G124" s="424"/>
      <c r="H124" s="422"/>
      <c r="I124" s="422"/>
      <c r="J124" s="422"/>
      <c r="K124" s="437"/>
      <c r="L124" s="423"/>
    </row>
    <row r="125" spans="3:12" ht="18.75">
      <c r="C125" s="448" t="str">
        <f>IFERROR(VLOOKUP(D124,'1Desarrollo e Innov. Curricular'!$E:$F,2,FALSE),IFERROR(VLOOKUP(D124,'2 Investigación Científica'!$E:$F,2,FALSE),IFERROR(VLOOKUP(D124,'3Vinculación Univ. Sociedad'!$E:$F,2,FALSE),IFERROR(VLOOKUP(D124,'4Docencia y Profesorado Univers'!$E:$F,2,FALSE),IFERROR(VLOOKUP(D124,'5Estudiantes y Graduados'!$E:$F,2,FALSE),IFERROR(VLOOKUP(D124,'11Gestion Administrativa'!$E:$F,2,FALSE),IFERROR(VLOOKUP(D124,'13Gestión Académica'!$E:$F,2,FALSE),IFERROR(VLOOKUP(D124,'8Aseguramiento de la calidad'!$E:$F,2,FALSE),IFERROR(VLOOKUP(D124,'6Gestión del Conocimiento'!$E:$F,2,FALSE),IFERROR(VLOOKUP(D124,'15Gobernabilidad y Procesos...'!$E:$F,2,FALSE),IFERROR(VLOOKUP(D124,'12Gestión del Talento Humano'!$E:$F,2,FALSE),IFERROR(VLOOKUP(D124,'14Internacionalización de la ES'!$E:$F,2,FALSE),IFERROR(VLOOKUP(D124,'10Posgrado'!$E:$F,2,FALSE),IFERROR(VLOOKUP(D124,'9Cultura de Innovación Insti...'!$E:$F,2,FALSE),VLOOKUP(D124,'7Lo Esencial de la Reforma Univ'!$E:$F,2,0)))))))))))))))</f>
        <v>Organización de 2 cursos de actualización sobre la investigación científica en coordinación con la DICyP</v>
      </c>
      <c r="D125" s="421"/>
      <c r="E125" s="424"/>
      <c r="F125" s="424"/>
      <c r="G125" s="424"/>
      <c r="H125" s="422"/>
      <c r="I125" s="422"/>
      <c r="J125" s="422"/>
      <c r="K125" s="437"/>
      <c r="L125" s="423"/>
    </row>
    <row r="126" spans="3:12" ht="15.75" thickBot="1">
      <c r="C126" s="70"/>
      <c r="D126" s="421"/>
      <c r="E126" s="424"/>
      <c r="F126" s="424"/>
      <c r="G126" s="424"/>
      <c r="H126" s="422"/>
      <c r="I126" s="422"/>
      <c r="J126" s="422"/>
      <c r="K126" s="437"/>
      <c r="L126" s="423"/>
    </row>
    <row r="127" spans="3:12" ht="30.75" thickBot="1">
      <c r="C127" s="125" t="s">
        <v>44</v>
      </c>
      <c r="D127" s="128" t="s">
        <v>45</v>
      </c>
      <c r="E127" s="127" t="s">
        <v>55</v>
      </c>
      <c r="F127" s="127" t="s">
        <v>57</v>
      </c>
      <c r="G127" s="126" t="s">
        <v>27</v>
      </c>
      <c r="H127" s="132" t="s">
        <v>139</v>
      </c>
      <c r="I127" s="127" t="s">
        <v>46</v>
      </c>
      <c r="J127" s="127" t="s">
        <v>140</v>
      </c>
      <c r="K127" s="127" t="s">
        <v>420</v>
      </c>
      <c r="L127" s="127" t="s">
        <v>421</v>
      </c>
    </row>
    <row r="128" spans="3:12" s="423" customFormat="1" ht="15.75" thickBot="1">
      <c r="C128" s="342" t="s">
        <v>47</v>
      </c>
      <c r="D128" s="634">
        <v>35</v>
      </c>
      <c r="E128" s="343">
        <v>0</v>
      </c>
      <c r="F128" s="114">
        <v>30000</v>
      </c>
      <c r="G128" s="344">
        <f t="shared" ref="G128:G136" si="12">E128*F128</f>
        <v>0</v>
      </c>
      <c r="H128" s="345" t="s">
        <v>137</v>
      </c>
      <c r="I128" s="115" t="s">
        <v>712</v>
      </c>
      <c r="J128" s="115" t="str">
        <f>VLOOKUP(I128,[1]Presupuesto!$B$11:$C$566,2,0)</f>
        <v>SERVICIOS DE CAPACITACION.</v>
      </c>
      <c r="K128" s="346" t="s">
        <v>1380</v>
      </c>
      <c r="L128" s="115" t="s">
        <v>406</v>
      </c>
    </row>
    <row r="129" spans="3:12" s="423" customFormat="1">
      <c r="C129" s="428" t="s">
        <v>48</v>
      </c>
      <c r="D129" s="635"/>
      <c r="E129" s="200">
        <v>105</v>
      </c>
      <c r="F129" s="429">
        <v>50</v>
      </c>
      <c r="G129" s="426">
        <f t="shared" si="12"/>
        <v>5250</v>
      </c>
      <c r="H129" s="345" t="s">
        <v>137</v>
      </c>
      <c r="I129" s="427" t="s">
        <v>730</v>
      </c>
      <c r="J129" s="427" t="str">
        <f>VLOOKUP(I129,[1]Presupuesto!$B$11:$C$566,2,0)</f>
        <v>SERVICIOS DE IMPRENTA PUBLIC.Y REPRODUCCION</v>
      </c>
      <c r="K129" s="427" t="str">
        <f t="shared" ref="K129:K137" si="13">$K$17</f>
        <v>Investigación Científica</v>
      </c>
      <c r="L129" s="427" t="s">
        <v>405</v>
      </c>
    </row>
    <row r="130" spans="3:12" s="423" customFormat="1" ht="15.75" thickBot="1">
      <c r="C130" s="428" t="s">
        <v>49</v>
      </c>
      <c r="D130" s="635"/>
      <c r="E130" s="200">
        <v>105</v>
      </c>
      <c r="F130" s="429">
        <v>150</v>
      </c>
      <c r="G130" s="426">
        <f t="shared" si="12"/>
        <v>15750</v>
      </c>
      <c r="H130" s="160" t="s">
        <v>1469</v>
      </c>
      <c r="I130" s="427" t="s">
        <v>805</v>
      </c>
      <c r="J130" s="427" t="str">
        <f>VLOOKUP(I130,[1]Presupuesto!$B$11:$C$566,2,0)</f>
        <v>ALIMENTOS B EBIDAS PARA PERSONAS</v>
      </c>
      <c r="K130" s="427" t="str">
        <f t="shared" si="13"/>
        <v>Investigación Científica</v>
      </c>
      <c r="L130" s="427" t="s">
        <v>406</v>
      </c>
    </row>
    <row r="131" spans="3:12" s="423" customFormat="1" ht="15.75" thickBot="1">
      <c r="C131" s="428" t="s">
        <v>50</v>
      </c>
      <c r="D131" s="635"/>
      <c r="E131" s="441">
        <v>0</v>
      </c>
      <c r="F131" s="117">
        <v>400</v>
      </c>
      <c r="G131" s="426">
        <f t="shared" si="12"/>
        <v>0</v>
      </c>
      <c r="H131" s="345" t="s">
        <v>137</v>
      </c>
      <c r="I131" s="336" t="s">
        <v>309</v>
      </c>
      <c r="J131" s="427" t="str">
        <f>VLOOKUP(I131,[1]Presupuesto!$B$11:$C$566,2,0)</f>
        <v>PASAJES (26100-00)</v>
      </c>
      <c r="K131" s="427" t="str">
        <f t="shared" si="13"/>
        <v>Investigación Científica</v>
      </c>
      <c r="L131" s="427" t="s">
        <v>422</v>
      </c>
    </row>
    <row r="132" spans="3:12" s="423" customFormat="1" ht="15.75" thickBot="1">
      <c r="C132" s="428" t="s">
        <v>429</v>
      </c>
      <c r="D132" s="635"/>
      <c r="E132" s="441">
        <v>0</v>
      </c>
      <c r="F132" s="117">
        <v>250</v>
      </c>
      <c r="G132" s="426">
        <f t="shared" si="12"/>
        <v>0</v>
      </c>
      <c r="H132" s="345" t="s">
        <v>137</v>
      </c>
      <c r="I132" s="427" t="s">
        <v>834</v>
      </c>
      <c r="J132" s="427" t="str">
        <f>VLOOKUP(I132,[1]Presupuesto!$B$11:$C$566,2,0)</f>
        <v>PRODUCTOS PAPEL Y CARTON</v>
      </c>
      <c r="K132" s="427" t="str">
        <f t="shared" si="13"/>
        <v>Investigación Científica</v>
      </c>
      <c r="L132" s="427" t="s">
        <v>422</v>
      </c>
    </row>
    <row r="133" spans="3:12" s="423" customFormat="1" ht="15.75" thickBot="1">
      <c r="C133" s="428" t="s">
        <v>51</v>
      </c>
      <c r="D133" s="635"/>
      <c r="E133" s="200">
        <v>35</v>
      </c>
      <c r="F133" s="429">
        <v>85</v>
      </c>
      <c r="G133" s="426">
        <f t="shared" si="12"/>
        <v>2975</v>
      </c>
      <c r="H133" s="345" t="s">
        <v>137</v>
      </c>
      <c r="I133" s="427" t="s">
        <v>834</v>
      </c>
      <c r="J133" s="427" t="str">
        <f>VLOOKUP(I133,[1]Presupuesto!$B$11:$C$566,2,0)</f>
        <v>PRODUCTOS PAPEL Y CARTON</v>
      </c>
      <c r="K133" s="427" t="str">
        <f t="shared" si="13"/>
        <v>Investigación Científica</v>
      </c>
      <c r="L133" s="427" t="s">
        <v>422</v>
      </c>
    </row>
    <row r="134" spans="3:12" s="423" customFormat="1" ht="15.75" thickBot="1">
      <c r="C134" s="428" t="s">
        <v>131</v>
      </c>
      <c r="D134" s="635"/>
      <c r="E134" s="200">
        <v>35</v>
      </c>
      <c r="F134" s="429">
        <v>36</v>
      </c>
      <c r="G134" s="426">
        <f t="shared" si="12"/>
        <v>1260</v>
      </c>
      <c r="H134" s="345" t="s">
        <v>137</v>
      </c>
      <c r="I134" s="427" t="s">
        <v>955</v>
      </c>
      <c r="J134" s="427" t="str">
        <f>VLOOKUP(I134,[1]Presupuesto!$B$11:$C$566,2,0)</f>
        <v>UTILES DE ESCRITORIO, OFICINA Y ENSE¥ANZA</v>
      </c>
      <c r="K134" s="427" t="str">
        <f t="shared" si="13"/>
        <v>Investigación Científica</v>
      </c>
      <c r="L134" s="427" t="s">
        <v>422</v>
      </c>
    </row>
    <row r="135" spans="3:12" s="423" customFormat="1" ht="15.75" thickBot="1">
      <c r="C135" s="428" t="s">
        <v>34</v>
      </c>
      <c r="D135" s="635"/>
      <c r="E135" s="200">
        <v>5</v>
      </c>
      <c r="F135" s="429">
        <v>80</v>
      </c>
      <c r="G135" s="426">
        <f t="shared" si="12"/>
        <v>400</v>
      </c>
      <c r="H135" s="345" t="s">
        <v>137</v>
      </c>
      <c r="I135" s="427" t="s">
        <v>955</v>
      </c>
      <c r="J135" s="427" t="str">
        <f>VLOOKUP(I135,[1]Presupuesto!$B$11:$C$566,2,0)</f>
        <v>UTILES DE ESCRITORIO, OFICINA Y ENSE¥ANZA</v>
      </c>
      <c r="K135" s="427" t="str">
        <f t="shared" si="13"/>
        <v>Investigación Científica</v>
      </c>
      <c r="L135" s="427" t="s">
        <v>422</v>
      </c>
    </row>
    <row r="136" spans="3:12" s="423" customFormat="1" ht="15.75" thickBot="1">
      <c r="C136" s="435" t="s">
        <v>52</v>
      </c>
      <c r="D136" s="635"/>
      <c r="E136" s="216">
        <v>35</v>
      </c>
      <c r="F136" s="118">
        <v>25</v>
      </c>
      <c r="G136" s="426">
        <f t="shared" si="12"/>
        <v>875</v>
      </c>
      <c r="H136" s="345" t="s">
        <v>137</v>
      </c>
      <c r="I136" s="427" t="s">
        <v>955</v>
      </c>
      <c r="J136" s="427" t="str">
        <f>VLOOKUP(I136,[1]Presupuesto!$B$11:$C$566,2,0)</f>
        <v>UTILES DE ESCRITORIO, OFICINA Y ENSE¥ANZA</v>
      </c>
      <c r="K136" s="427" t="str">
        <f t="shared" si="13"/>
        <v>Investigación Científica</v>
      </c>
      <c r="L136" s="427" t="s">
        <v>422</v>
      </c>
    </row>
    <row r="137" spans="3:12" s="423" customFormat="1" ht="15.75" thickBot="1">
      <c r="C137" s="220" t="s">
        <v>442</v>
      </c>
      <c r="D137" s="221">
        <v>0</v>
      </c>
      <c r="E137" s="347">
        <v>1</v>
      </c>
      <c r="F137" s="432">
        <f>HLOOKUP(C137,$AH$2:$BU$3,2,0)</f>
        <v>1150</v>
      </c>
      <c r="G137" s="433">
        <f>D137*E137*F137</f>
        <v>0</v>
      </c>
      <c r="H137" s="345" t="s">
        <v>137</v>
      </c>
      <c r="I137" s="349" t="s">
        <v>776</v>
      </c>
      <c r="J137" s="434" t="str">
        <f>VLOOKUP(I137,[1]Presupuesto!$B$11:$C$566,2,0)</f>
        <v>VIATICOS NACIONALES</v>
      </c>
      <c r="K137" s="350" t="str">
        <f t="shared" si="13"/>
        <v>Investigación Científica</v>
      </c>
      <c r="L137" s="350" t="s">
        <v>422</v>
      </c>
    </row>
    <row r="141" spans="3:12" ht="15.75" thickBot="1"/>
    <row r="142" spans="3:12" s="423" customFormat="1" ht="15.75" thickBot="1">
      <c r="C142" s="29" t="s">
        <v>43</v>
      </c>
      <c r="D142" s="30">
        <f>SUM(G149:G158)</f>
        <v>11783.333333333334</v>
      </c>
      <c r="E142" s="424"/>
      <c r="F142" s="424"/>
      <c r="G142" s="424"/>
      <c r="H142" s="422"/>
      <c r="I142" s="422"/>
      <c r="J142" s="422"/>
      <c r="K142" s="437"/>
    </row>
    <row r="143" spans="3:12" s="423" customFormat="1">
      <c r="C143" s="70"/>
      <c r="D143" s="421"/>
      <c r="E143" s="424"/>
      <c r="F143" s="424"/>
      <c r="G143" s="424"/>
      <c r="H143" s="422"/>
      <c r="I143" s="422"/>
      <c r="J143" s="422"/>
      <c r="K143" s="437"/>
    </row>
    <row r="144" spans="3:12" s="423" customFormat="1">
      <c r="C144" s="70"/>
      <c r="D144" s="421"/>
      <c r="E144" s="424"/>
      <c r="F144" s="424"/>
      <c r="G144" s="424"/>
      <c r="H144" s="422"/>
      <c r="I144" s="422"/>
      <c r="J144" s="422"/>
      <c r="K144" s="437"/>
    </row>
    <row r="145" spans="3:12" s="423" customFormat="1" ht="15.75">
      <c r="C145" s="446" t="s">
        <v>401</v>
      </c>
      <c r="D145" s="409" t="s">
        <v>1788</v>
      </c>
      <c r="E145" s="424"/>
      <c r="F145" s="424"/>
      <c r="G145" s="424"/>
      <c r="H145" s="422"/>
      <c r="I145" s="422"/>
      <c r="J145" s="422"/>
      <c r="K145" s="437"/>
    </row>
    <row r="146" spans="3:12" s="423" customFormat="1" ht="18.75">
      <c r="C146" s="448" t="str">
        <f>IFERROR(VLOOKUP(D145,'1Desarrollo e Innov. Curricular'!$E:$F,2,FALSE),IFERROR(VLOOKUP(D145,'2 Investigación Científica'!$E:$F,2,FALSE),IFERROR(VLOOKUP(D145,'3Vinculación Univ. Sociedad'!$E:$F,2,FALSE),IFERROR(VLOOKUP(D145,'4Docencia y Profesorado Univers'!$E:$F,2,FALSE),IFERROR(VLOOKUP(D145,'5Estudiantes y Graduados'!$E:$F,2,FALSE),IFERROR(VLOOKUP(D145,'11Gestion Administrativa'!$E:$F,2,FALSE),IFERROR(VLOOKUP(D145,'13Gestión Académica'!$E:$F,2,FALSE),IFERROR(VLOOKUP(D145,'8Aseguramiento de la calidad'!$E:$F,2,FALSE),IFERROR(VLOOKUP(D145,'6Gestión del Conocimiento'!$E:$F,2,FALSE),IFERROR(VLOOKUP(D145,'15Gobernabilidad y Procesos...'!$E:$F,2,FALSE),IFERROR(VLOOKUP(D145,'12Gestión del Talento Humano'!$E:$F,2,FALSE),IFERROR(VLOOKUP(D145,'14Internacionalización de la ES'!$E:$F,2,FALSE),IFERROR(VLOOKUP(D145,'10Posgrado'!$E:$F,2,FALSE),IFERROR(VLOOKUP(D145,'9Cultura de Innovación Insti...'!$E:$F,2,FALSE),VLOOKUP(D145,'7Lo Esencial de la Reforma Univ'!$E:$F,2,0)))))))))))))))</f>
        <v>Capacitacion al personal docente sobre el manejo de diferencias etnicas, culturales, preferencias sexuales y la discapacidad de los estudiantes</v>
      </c>
      <c r="D146" s="421"/>
      <c r="E146" s="424"/>
      <c r="F146" s="424"/>
      <c r="G146" s="424"/>
      <c r="H146" s="422"/>
      <c r="I146" s="422"/>
      <c r="J146" s="422"/>
      <c r="K146" s="437"/>
    </row>
    <row r="147" spans="3:12" s="423" customFormat="1" ht="15.75" thickBot="1">
      <c r="C147" s="70"/>
      <c r="D147" s="421"/>
      <c r="E147" s="424"/>
      <c r="F147" s="424"/>
      <c r="G147" s="424"/>
      <c r="H147" s="422"/>
      <c r="I147" s="422"/>
      <c r="J147" s="422"/>
      <c r="K147" s="437"/>
    </row>
    <row r="148" spans="3:12" s="423" customFormat="1" ht="30.75" thickBot="1">
      <c r="C148" s="125" t="s">
        <v>44</v>
      </c>
      <c r="D148" s="128" t="s">
        <v>45</v>
      </c>
      <c r="E148" s="127" t="s">
        <v>55</v>
      </c>
      <c r="F148" s="127" t="s">
        <v>57</v>
      </c>
      <c r="G148" s="126" t="s">
        <v>27</v>
      </c>
      <c r="H148" s="132" t="s">
        <v>139</v>
      </c>
      <c r="I148" s="127" t="s">
        <v>46</v>
      </c>
      <c r="J148" s="127" t="s">
        <v>140</v>
      </c>
      <c r="K148" s="127" t="s">
        <v>420</v>
      </c>
      <c r="L148" s="127" t="s">
        <v>421</v>
      </c>
    </row>
    <row r="149" spans="3:12" s="423" customFormat="1" ht="15.75" thickBot="1">
      <c r="C149" s="342" t="s">
        <v>47</v>
      </c>
      <c r="D149" s="634">
        <v>50</v>
      </c>
      <c r="E149" s="343"/>
      <c r="F149" s="114">
        <v>30000</v>
      </c>
      <c r="G149" s="344">
        <f t="shared" ref="G149:G157" si="14">E149*F149</f>
        <v>0</v>
      </c>
      <c r="H149" s="345" t="s">
        <v>137</v>
      </c>
      <c r="I149" s="115" t="s">
        <v>712</v>
      </c>
      <c r="J149" s="115" t="str">
        <f>VLOOKUP(I149,Presupuesto!$B$11:$C$566,2,0)</f>
        <v>SERVICIOS DE CAPACITACION.</v>
      </c>
      <c r="K149" s="346" t="s">
        <v>1379</v>
      </c>
      <c r="L149" s="115" t="s">
        <v>422</v>
      </c>
    </row>
    <row r="150" spans="3:12" s="423" customFormat="1" ht="15.75" thickBot="1">
      <c r="C150" s="428" t="s">
        <v>48</v>
      </c>
      <c r="D150" s="635"/>
      <c r="E150" s="200">
        <f>D149</f>
        <v>50</v>
      </c>
      <c r="F150" s="429">
        <v>50</v>
      </c>
      <c r="G150" s="426">
        <f t="shared" si="14"/>
        <v>2500</v>
      </c>
      <c r="H150" s="345" t="s">
        <v>137</v>
      </c>
      <c r="I150" s="427" t="s">
        <v>730</v>
      </c>
      <c r="J150" s="427" t="str">
        <f>VLOOKUP(I150,Presupuesto!$B$11:$C$566,2,0)</f>
        <v>SERVICIOS DE IMPRENTA PUBLIC.Y REPRODUCCION</v>
      </c>
      <c r="K150" s="346" t="s">
        <v>1379</v>
      </c>
      <c r="L150" s="427" t="s">
        <v>405</v>
      </c>
    </row>
    <row r="151" spans="3:12" s="423" customFormat="1" ht="15.75" thickBot="1">
      <c r="C151" s="428" t="s">
        <v>49</v>
      </c>
      <c r="D151" s="635"/>
      <c r="E151" s="200">
        <f>D149</f>
        <v>50</v>
      </c>
      <c r="F151" s="429">
        <v>120</v>
      </c>
      <c r="G151" s="426">
        <f t="shared" si="14"/>
        <v>6000</v>
      </c>
      <c r="H151" s="345" t="s">
        <v>137</v>
      </c>
      <c r="I151" s="427" t="s">
        <v>805</v>
      </c>
      <c r="J151" s="427" t="str">
        <f>VLOOKUP(I151,Presupuesto!$B$11:$C$566,2,0)</f>
        <v>ALIMENTOS B EBIDAS PARA PERSONAS</v>
      </c>
      <c r="K151" s="346" t="s">
        <v>1379</v>
      </c>
      <c r="L151" s="427" t="s">
        <v>406</v>
      </c>
    </row>
    <row r="152" spans="3:12" s="423" customFormat="1" ht="15.75" thickBot="1">
      <c r="C152" s="428" t="s">
        <v>50</v>
      </c>
      <c r="D152" s="635"/>
      <c r="E152" s="441">
        <v>0</v>
      </c>
      <c r="F152" s="117">
        <v>10000</v>
      </c>
      <c r="G152" s="426">
        <f t="shared" si="14"/>
        <v>0</v>
      </c>
      <c r="H152" s="345" t="s">
        <v>137</v>
      </c>
      <c r="I152" s="336" t="s">
        <v>309</v>
      </c>
      <c r="J152" s="427" t="str">
        <f>VLOOKUP(I152,Presupuesto!$B$11:$C$566,2,0)</f>
        <v>PASAJES (26100-00)</v>
      </c>
      <c r="K152" s="346" t="s">
        <v>1379</v>
      </c>
      <c r="L152" s="427" t="s">
        <v>422</v>
      </c>
    </row>
    <row r="153" spans="3:12" s="423" customFormat="1" ht="15.75" thickBot="1">
      <c r="C153" s="428" t="s">
        <v>429</v>
      </c>
      <c r="D153" s="635"/>
      <c r="E153" s="441">
        <v>0</v>
      </c>
      <c r="F153" s="117">
        <v>250</v>
      </c>
      <c r="G153" s="426">
        <f t="shared" si="14"/>
        <v>0</v>
      </c>
      <c r="H153" s="345" t="s">
        <v>137</v>
      </c>
      <c r="I153" s="427" t="s">
        <v>834</v>
      </c>
      <c r="J153" s="427" t="str">
        <f>VLOOKUP(I153,Presupuesto!$B$11:$C$566,2,0)</f>
        <v>PRODUCTOS PAPEL Y CARTON</v>
      </c>
      <c r="K153" s="346" t="s">
        <v>1379</v>
      </c>
      <c r="L153" s="427" t="s">
        <v>422</v>
      </c>
    </row>
    <row r="154" spans="3:12" s="423" customFormat="1" ht="15.75" thickBot="1">
      <c r="C154" s="428" t="s">
        <v>51</v>
      </c>
      <c r="D154" s="635"/>
      <c r="E154" s="200">
        <f>(D149*25)/500</f>
        <v>2.5</v>
      </c>
      <c r="F154" s="429">
        <v>85</v>
      </c>
      <c r="G154" s="426">
        <f t="shared" si="14"/>
        <v>212.5</v>
      </c>
      <c r="H154" s="345" t="s">
        <v>137</v>
      </c>
      <c r="I154" s="427" t="s">
        <v>834</v>
      </c>
      <c r="J154" s="427" t="str">
        <f>VLOOKUP(I154,Presupuesto!$B$11:$C$566,2,0)</f>
        <v>PRODUCTOS PAPEL Y CARTON</v>
      </c>
      <c r="K154" s="346" t="s">
        <v>1379</v>
      </c>
      <c r="L154" s="427" t="s">
        <v>422</v>
      </c>
    </row>
    <row r="155" spans="3:12" s="423" customFormat="1" ht="15.75" thickBot="1">
      <c r="C155" s="428" t="s">
        <v>131</v>
      </c>
      <c r="D155" s="635"/>
      <c r="E155" s="200">
        <f>D149/12</f>
        <v>4.166666666666667</v>
      </c>
      <c r="F155" s="429">
        <v>36</v>
      </c>
      <c r="G155" s="426">
        <f t="shared" si="14"/>
        <v>150</v>
      </c>
      <c r="H155" s="345" t="s">
        <v>137</v>
      </c>
      <c r="I155" s="427" t="s">
        <v>955</v>
      </c>
      <c r="J155" s="427" t="str">
        <f>VLOOKUP(I155,Presupuesto!$B$11:$C$566,2,0)</f>
        <v>UTILES DE ESCRITORIO, OFICINA Y ENSE¥ANZA</v>
      </c>
      <c r="K155" s="346" t="s">
        <v>1379</v>
      </c>
      <c r="L155" s="427" t="s">
        <v>422</v>
      </c>
    </row>
    <row r="156" spans="3:12" s="423" customFormat="1" ht="15.75" thickBot="1">
      <c r="C156" s="428" t="s">
        <v>34</v>
      </c>
      <c r="D156" s="635"/>
      <c r="E156" s="200">
        <f>D149/12</f>
        <v>4.166666666666667</v>
      </c>
      <c r="F156" s="429">
        <v>80</v>
      </c>
      <c r="G156" s="426">
        <f t="shared" si="14"/>
        <v>333.33333333333337</v>
      </c>
      <c r="H156" s="345" t="s">
        <v>137</v>
      </c>
      <c r="I156" s="427" t="s">
        <v>955</v>
      </c>
      <c r="J156" s="427" t="str">
        <f>VLOOKUP(I156,Presupuesto!$B$11:$C$566,2,0)</f>
        <v>UTILES DE ESCRITORIO, OFICINA Y ENSE¥ANZA</v>
      </c>
      <c r="K156" s="346" t="s">
        <v>1379</v>
      </c>
      <c r="L156" s="427" t="s">
        <v>422</v>
      </c>
    </row>
    <row r="157" spans="3:12" s="423" customFormat="1" ht="15.75" thickBot="1">
      <c r="C157" s="435" t="s">
        <v>52</v>
      </c>
      <c r="D157" s="635"/>
      <c r="E157" s="216">
        <v>0</v>
      </c>
      <c r="F157" s="118">
        <v>25</v>
      </c>
      <c r="G157" s="426">
        <f t="shared" si="14"/>
        <v>0</v>
      </c>
      <c r="H157" s="345" t="s">
        <v>137</v>
      </c>
      <c r="I157" s="427" t="s">
        <v>955</v>
      </c>
      <c r="J157" s="427" t="str">
        <f>VLOOKUP(I157,Presupuesto!$B$11:$C$566,2,0)</f>
        <v>UTILES DE ESCRITORIO, OFICINA Y ENSE¥ANZA</v>
      </c>
      <c r="K157" s="346" t="s">
        <v>1379</v>
      </c>
      <c r="L157" s="427" t="s">
        <v>422</v>
      </c>
    </row>
    <row r="158" spans="3:12" s="423" customFormat="1" ht="15.75" thickBot="1">
      <c r="C158" s="220" t="s">
        <v>442</v>
      </c>
      <c r="D158" s="221">
        <v>3</v>
      </c>
      <c r="E158" s="347">
        <v>0.75</v>
      </c>
      <c r="F158" s="432">
        <f>HLOOKUP(C158,$AH$2:$BU$3,2,0)</f>
        <v>1150</v>
      </c>
      <c r="G158" s="433">
        <f>D158*E158*F158</f>
        <v>2587.5</v>
      </c>
      <c r="H158" s="345" t="s">
        <v>137</v>
      </c>
      <c r="I158" s="349" t="s">
        <v>776</v>
      </c>
      <c r="J158" s="434" t="str">
        <f>VLOOKUP(I158,Presupuesto!$B$11:$C$566,2,0)</f>
        <v>VIATICOS NACIONALES</v>
      </c>
      <c r="K158" s="346" t="s">
        <v>1379</v>
      </c>
      <c r="L158" s="350" t="s">
        <v>422</v>
      </c>
    </row>
    <row r="161" spans="3:12" ht="15.75" thickBot="1"/>
    <row r="162" spans="3:12" s="423" customFormat="1" ht="15.75" thickBot="1">
      <c r="C162" s="29" t="s">
        <v>43</v>
      </c>
      <c r="D162" s="30">
        <f>SUM(G169:G178)</f>
        <v>9988.4166666666661</v>
      </c>
      <c r="E162" s="424"/>
      <c r="F162" s="424"/>
      <c r="G162" s="424"/>
      <c r="H162" s="422"/>
      <c r="I162" s="422"/>
      <c r="J162" s="422"/>
      <c r="K162" s="437"/>
    </row>
    <row r="163" spans="3:12" s="423" customFormat="1">
      <c r="C163" s="70"/>
      <c r="D163" s="421"/>
      <c r="E163" s="424"/>
      <c r="F163" s="424"/>
      <c r="G163" s="424"/>
      <c r="H163" s="422"/>
      <c r="I163" s="422"/>
      <c r="J163" s="422"/>
      <c r="K163" s="437"/>
    </row>
    <row r="164" spans="3:12" s="423" customFormat="1">
      <c r="C164" s="70"/>
      <c r="D164" s="421"/>
      <c r="E164" s="424"/>
      <c r="F164" s="424"/>
      <c r="G164" s="424"/>
      <c r="H164" s="422"/>
      <c r="I164" s="422"/>
      <c r="J164" s="422"/>
      <c r="K164" s="437"/>
    </row>
    <row r="165" spans="3:12" s="423" customFormat="1" ht="15.75">
      <c r="C165" s="446" t="s">
        <v>401</v>
      </c>
      <c r="D165" s="409" t="s">
        <v>1789</v>
      </c>
      <c r="E165" s="424"/>
      <c r="F165" s="424"/>
      <c r="G165" s="424"/>
      <c r="H165" s="422"/>
      <c r="I165" s="422"/>
      <c r="J165" s="422"/>
      <c r="K165" s="437"/>
    </row>
    <row r="166" spans="3:12" s="423" customFormat="1" ht="18.75">
      <c r="C166" s="448" t="str">
        <f>IFERROR(VLOOKUP(D165,'1Desarrollo e Innov. Curricular'!$E:$F,2,FALSE),IFERROR(VLOOKUP(D165,'2 Investigación Científica'!$E:$F,2,FALSE),IFERROR(VLOOKUP(D165,'3Vinculación Univ. Sociedad'!$E:$F,2,FALSE),IFERROR(VLOOKUP(D165,'4Docencia y Profesorado Univers'!$E:$F,2,FALSE),IFERROR(VLOOKUP(D165,'5Estudiantes y Graduados'!$E:$F,2,FALSE),IFERROR(VLOOKUP(D165,'11Gestion Administrativa'!$E:$F,2,FALSE),IFERROR(VLOOKUP(D165,'13Gestión Académica'!$E:$F,2,FALSE),IFERROR(VLOOKUP(D165,'8Aseguramiento de la calidad'!$E:$F,2,FALSE),IFERROR(VLOOKUP(D165,'6Gestión del Conocimiento'!$E:$F,2,FALSE),IFERROR(VLOOKUP(D165,'15Gobernabilidad y Procesos...'!$E:$F,2,FALSE),IFERROR(VLOOKUP(D165,'12Gestión del Talento Humano'!$E:$F,2,FALSE),IFERROR(VLOOKUP(D165,'14Internacionalización de la ES'!$E:$F,2,FALSE),IFERROR(VLOOKUP(D165,'10Posgrado'!$E:$F,2,FALSE),IFERROR(VLOOKUP(D165,'9Cultura de Innovación Insti...'!$E:$F,2,FALSE),VLOOKUP(D165,'7Lo Esencial de la Reforma Univ'!$E:$F,2,0)))))))))))))))</f>
        <v>Capacitacion sobre el proceso de contratacion y seleccion de personal docente</v>
      </c>
      <c r="D166" s="421"/>
      <c r="E166" s="424"/>
      <c r="F166" s="424"/>
      <c r="G166" s="424"/>
      <c r="H166" s="422"/>
      <c r="I166" s="422"/>
      <c r="J166" s="422"/>
      <c r="K166" s="437"/>
    </row>
    <row r="167" spans="3:12" s="423" customFormat="1" ht="15.75" thickBot="1">
      <c r="C167" s="70"/>
      <c r="D167" s="421"/>
      <c r="E167" s="424"/>
      <c r="F167" s="424"/>
      <c r="G167" s="424"/>
      <c r="H167" s="422"/>
      <c r="I167" s="422"/>
      <c r="J167" s="422"/>
      <c r="K167" s="437"/>
    </row>
    <row r="168" spans="3:12" s="423" customFormat="1" ht="30.75" thickBot="1">
      <c r="C168" s="125" t="s">
        <v>44</v>
      </c>
      <c r="D168" s="128" t="s">
        <v>45</v>
      </c>
      <c r="E168" s="127" t="s">
        <v>55</v>
      </c>
      <c r="F168" s="127" t="s">
        <v>57</v>
      </c>
      <c r="G168" s="126" t="s">
        <v>27</v>
      </c>
      <c r="H168" s="132" t="s">
        <v>139</v>
      </c>
      <c r="I168" s="127" t="s">
        <v>46</v>
      </c>
      <c r="J168" s="127" t="s">
        <v>140</v>
      </c>
      <c r="K168" s="127" t="s">
        <v>420</v>
      </c>
      <c r="L168" s="127" t="s">
        <v>421</v>
      </c>
    </row>
    <row r="169" spans="3:12" s="423" customFormat="1" ht="15.75" thickBot="1">
      <c r="C169" s="342" t="s">
        <v>47</v>
      </c>
      <c r="D169" s="634">
        <v>13</v>
      </c>
      <c r="E169" s="343"/>
      <c r="F169" s="114">
        <v>30000</v>
      </c>
      <c r="G169" s="344">
        <f t="shared" ref="G169:G177" si="15">E169*F169</f>
        <v>0</v>
      </c>
      <c r="H169" s="345" t="s">
        <v>137</v>
      </c>
      <c r="I169" s="115" t="s">
        <v>712</v>
      </c>
      <c r="J169" s="115" t="str">
        <f>VLOOKUP(I169,Presupuesto!$B$11:$C$566,2,0)</f>
        <v>SERVICIOS DE CAPACITACION.</v>
      </c>
      <c r="K169" s="346" t="s">
        <v>1379</v>
      </c>
      <c r="L169" s="115" t="s">
        <v>422</v>
      </c>
    </row>
    <row r="170" spans="3:12" s="423" customFormat="1" ht="15.75" thickBot="1">
      <c r="C170" s="428" t="s">
        <v>48</v>
      </c>
      <c r="D170" s="635"/>
      <c r="E170" s="200">
        <f>D169</f>
        <v>13</v>
      </c>
      <c r="F170" s="429">
        <v>50</v>
      </c>
      <c r="G170" s="426">
        <f t="shared" si="15"/>
        <v>650</v>
      </c>
      <c r="H170" s="345" t="s">
        <v>137</v>
      </c>
      <c r="I170" s="427" t="s">
        <v>730</v>
      </c>
      <c r="J170" s="427" t="str">
        <f>VLOOKUP(I170,Presupuesto!$B$11:$C$566,2,0)</f>
        <v>SERVICIOS DE IMPRENTA PUBLIC.Y REPRODUCCION</v>
      </c>
      <c r="K170" s="346" t="s">
        <v>1379</v>
      </c>
      <c r="L170" s="427" t="s">
        <v>405</v>
      </c>
    </row>
    <row r="171" spans="3:12" s="423" customFormat="1" ht="15.75" thickBot="1">
      <c r="C171" s="428" t="s">
        <v>49</v>
      </c>
      <c r="D171" s="635"/>
      <c r="E171" s="200">
        <v>26</v>
      </c>
      <c r="F171" s="429">
        <v>120</v>
      </c>
      <c r="G171" s="426">
        <f t="shared" si="15"/>
        <v>3120</v>
      </c>
      <c r="H171" s="345" t="s">
        <v>137</v>
      </c>
      <c r="I171" s="427" t="s">
        <v>805</v>
      </c>
      <c r="J171" s="427" t="str">
        <f>VLOOKUP(I171,Presupuesto!$B$11:$C$566,2,0)</f>
        <v>ALIMENTOS B EBIDAS PARA PERSONAS</v>
      </c>
      <c r="K171" s="346" t="s">
        <v>1379</v>
      </c>
      <c r="L171" s="427" t="s">
        <v>406</v>
      </c>
    </row>
    <row r="172" spans="3:12" s="423" customFormat="1" ht="15.75" thickBot="1">
      <c r="C172" s="428" t="s">
        <v>50</v>
      </c>
      <c r="D172" s="635"/>
      <c r="E172" s="441">
        <v>0</v>
      </c>
      <c r="F172" s="117">
        <v>10000</v>
      </c>
      <c r="G172" s="426">
        <f t="shared" si="15"/>
        <v>0</v>
      </c>
      <c r="H172" s="345" t="s">
        <v>137</v>
      </c>
      <c r="I172" s="336" t="s">
        <v>309</v>
      </c>
      <c r="J172" s="427" t="str">
        <f>VLOOKUP(I172,Presupuesto!$B$11:$C$566,2,0)</f>
        <v>PASAJES (26100-00)</v>
      </c>
      <c r="K172" s="346" t="s">
        <v>1379</v>
      </c>
      <c r="L172" s="427" t="s">
        <v>422</v>
      </c>
    </row>
    <row r="173" spans="3:12" s="423" customFormat="1" ht="15.75" thickBot="1">
      <c r="C173" s="428" t="s">
        <v>429</v>
      </c>
      <c r="D173" s="635"/>
      <c r="E173" s="441">
        <v>0</v>
      </c>
      <c r="F173" s="117">
        <v>250</v>
      </c>
      <c r="G173" s="426">
        <f t="shared" si="15"/>
        <v>0</v>
      </c>
      <c r="H173" s="345" t="s">
        <v>137</v>
      </c>
      <c r="I173" s="427" t="s">
        <v>834</v>
      </c>
      <c r="J173" s="427" t="str">
        <f>VLOOKUP(I173,Presupuesto!$B$11:$C$566,2,0)</f>
        <v>PRODUCTOS PAPEL Y CARTON</v>
      </c>
      <c r="K173" s="346" t="s">
        <v>1379</v>
      </c>
      <c r="L173" s="427" t="s">
        <v>422</v>
      </c>
    </row>
    <row r="174" spans="3:12" s="423" customFormat="1" ht="15.75" thickBot="1">
      <c r="C174" s="428" t="s">
        <v>51</v>
      </c>
      <c r="D174" s="635"/>
      <c r="E174" s="200">
        <f>(D169*25)/500</f>
        <v>0.65</v>
      </c>
      <c r="F174" s="429">
        <v>85</v>
      </c>
      <c r="G174" s="426">
        <f t="shared" si="15"/>
        <v>55.25</v>
      </c>
      <c r="H174" s="345" t="s">
        <v>137</v>
      </c>
      <c r="I174" s="427" t="s">
        <v>834</v>
      </c>
      <c r="J174" s="427" t="str">
        <f>VLOOKUP(I174,Presupuesto!$B$11:$C$566,2,0)</f>
        <v>PRODUCTOS PAPEL Y CARTON</v>
      </c>
      <c r="K174" s="346" t="s">
        <v>1379</v>
      </c>
      <c r="L174" s="427" t="s">
        <v>422</v>
      </c>
    </row>
    <row r="175" spans="3:12" s="423" customFormat="1" ht="15.75" thickBot="1">
      <c r="C175" s="428" t="s">
        <v>131</v>
      </c>
      <c r="D175" s="635"/>
      <c r="E175" s="200">
        <f>D169/12</f>
        <v>1.0833333333333333</v>
      </c>
      <c r="F175" s="429">
        <v>36</v>
      </c>
      <c r="G175" s="426">
        <f t="shared" si="15"/>
        <v>39</v>
      </c>
      <c r="H175" s="345" t="s">
        <v>137</v>
      </c>
      <c r="I175" s="427" t="s">
        <v>955</v>
      </c>
      <c r="J175" s="427" t="str">
        <f>VLOOKUP(I175,Presupuesto!$B$11:$C$566,2,0)</f>
        <v>UTILES DE ESCRITORIO, OFICINA Y ENSE¥ANZA</v>
      </c>
      <c r="K175" s="346" t="s">
        <v>1379</v>
      </c>
      <c r="L175" s="427" t="s">
        <v>422</v>
      </c>
    </row>
    <row r="176" spans="3:12" s="423" customFormat="1" ht="15.75" thickBot="1">
      <c r="C176" s="428" t="s">
        <v>34</v>
      </c>
      <c r="D176" s="635"/>
      <c r="E176" s="200">
        <f>D169/12</f>
        <v>1.0833333333333333</v>
      </c>
      <c r="F176" s="429">
        <v>80</v>
      </c>
      <c r="G176" s="426">
        <f t="shared" si="15"/>
        <v>86.666666666666657</v>
      </c>
      <c r="H176" s="345" t="s">
        <v>137</v>
      </c>
      <c r="I176" s="427" t="s">
        <v>955</v>
      </c>
      <c r="J176" s="427" t="str">
        <f>VLOOKUP(I176,Presupuesto!$B$11:$C$566,2,0)</f>
        <v>UTILES DE ESCRITORIO, OFICINA Y ENSE¥ANZA</v>
      </c>
      <c r="K176" s="346" t="s">
        <v>1379</v>
      </c>
      <c r="L176" s="427" t="s">
        <v>422</v>
      </c>
    </row>
    <row r="177" spans="3:12" s="423" customFormat="1" ht="15.75" thickBot="1">
      <c r="C177" s="435" t="s">
        <v>52</v>
      </c>
      <c r="D177" s="635"/>
      <c r="E177" s="216">
        <v>0</v>
      </c>
      <c r="F177" s="118">
        <v>25</v>
      </c>
      <c r="G177" s="426">
        <f t="shared" si="15"/>
        <v>0</v>
      </c>
      <c r="H177" s="345" t="s">
        <v>137</v>
      </c>
      <c r="I177" s="427" t="s">
        <v>955</v>
      </c>
      <c r="J177" s="427" t="str">
        <f>VLOOKUP(I177,Presupuesto!$B$11:$C$566,2,0)</f>
        <v>UTILES DE ESCRITORIO, OFICINA Y ENSE¥ANZA</v>
      </c>
      <c r="K177" s="346" t="s">
        <v>1379</v>
      </c>
      <c r="L177" s="427" t="s">
        <v>422</v>
      </c>
    </row>
    <row r="178" spans="3:12" s="423" customFormat="1" ht="15.75" thickBot="1">
      <c r="C178" s="220" t="s">
        <v>442</v>
      </c>
      <c r="D178" s="221">
        <v>3</v>
      </c>
      <c r="E178" s="347">
        <v>1.75</v>
      </c>
      <c r="F178" s="432">
        <f>HLOOKUP(C178,$AH$2:$BU$3,2,0)</f>
        <v>1150</v>
      </c>
      <c r="G178" s="433">
        <f>D178*E178*F178</f>
        <v>6037.5</v>
      </c>
      <c r="H178" s="345" t="s">
        <v>137</v>
      </c>
      <c r="I178" s="349" t="s">
        <v>776</v>
      </c>
      <c r="J178" s="434" t="str">
        <f>VLOOKUP(I178,Presupuesto!$B$11:$C$566,2,0)</f>
        <v>VIATICOS NACIONALES</v>
      </c>
      <c r="K178" s="346" t="s">
        <v>1379</v>
      </c>
      <c r="L178" s="350" t="s">
        <v>422</v>
      </c>
    </row>
    <row r="182" spans="3:12" ht="15.75" thickBot="1"/>
    <row r="183" spans="3:12" s="423" customFormat="1" ht="15.75" thickBot="1">
      <c r="C183" s="29" t="s">
        <v>43</v>
      </c>
      <c r="D183" s="30">
        <f>SUM(G190:G199)</f>
        <v>11783.333333333334</v>
      </c>
      <c r="E183" s="424"/>
      <c r="F183" s="424"/>
      <c r="G183" s="424"/>
      <c r="H183" s="422"/>
      <c r="I183" s="422"/>
      <c r="J183" s="422"/>
      <c r="K183" s="437"/>
    </row>
    <row r="184" spans="3:12" s="423" customFormat="1">
      <c r="C184" s="70"/>
      <c r="D184" s="421"/>
      <c r="E184" s="424"/>
      <c r="F184" s="424"/>
      <c r="G184" s="424"/>
      <c r="H184" s="422"/>
      <c r="I184" s="422"/>
      <c r="J184" s="422"/>
      <c r="K184" s="437"/>
    </row>
    <row r="185" spans="3:12" s="423" customFormat="1">
      <c r="C185" s="70"/>
      <c r="D185" s="421"/>
      <c r="E185" s="424"/>
      <c r="F185" s="424"/>
      <c r="G185" s="424"/>
      <c r="H185" s="422"/>
      <c r="I185" s="422"/>
      <c r="J185" s="422"/>
      <c r="K185" s="437"/>
    </row>
    <row r="186" spans="3:12" s="423" customFormat="1" ht="15.75">
      <c r="C186" s="446" t="s">
        <v>401</v>
      </c>
      <c r="D186" s="409" t="s">
        <v>1928</v>
      </c>
      <c r="E186" s="424"/>
      <c r="F186" s="424"/>
      <c r="G186" s="424"/>
      <c r="H186" s="422"/>
      <c r="I186" s="422"/>
      <c r="J186" s="422"/>
      <c r="K186" s="437"/>
    </row>
    <row r="187" spans="3:12" s="423" customFormat="1" ht="18.75">
      <c r="C187" s="448" t="str">
        <f>IFERROR(VLOOKUP(D186,'1Desarrollo e Innov. Curricular'!$E:$F,2,FALSE),IFERROR(VLOOKUP(D186,'2 Investigación Científica'!$E:$F,2,FALSE),IFERROR(VLOOKUP(D186,'3Vinculación Univ. Sociedad'!$E:$F,2,FALSE),IFERROR(VLOOKUP(D186,'4Docencia y Profesorado Univers'!$E:$F,2,FALSE),IFERROR(VLOOKUP(D186,'5Estudiantes y Graduados'!$E:$F,2,FALSE),IFERROR(VLOOKUP(D186,'11Gestion Administrativa'!$E:$F,2,FALSE),IFERROR(VLOOKUP(D186,'13Gestión Académica'!$E:$F,2,FALSE),IFERROR(VLOOKUP(D186,'8Aseguramiento de la calidad'!$E:$F,2,FALSE),IFERROR(VLOOKUP(D186,'6Gestión del Conocimiento'!$E:$F,2,FALSE),IFERROR(VLOOKUP(D186,'15Gobernabilidad y Procesos...'!$E:$F,2,FALSE),IFERROR(VLOOKUP(D186,'12Gestión del Talento Humano'!$E:$F,2,FALSE),IFERROR(VLOOKUP(D186,'14Internacionalización de la ES'!$E:$F,2,FALSE),IFERROR(VLOOKUP(D186,'10Posgrado'!$E:$F,2,FALSE),IFERROR(VLOOKUP(D186,'9Cultura de Innovación Insti...'!$E:$F,2,FALSE),VLOOKUP(D186,'7Lo Esencial de la Reforma Univ'!$E:$F,2,0)))))))))))))))</f>
        <v xml:space="preserve">Capacitar al personal docente en el modelo de innovación educativa </v>
      </c>
      <c r="D187" s="421"/>
      <c r="E187" s="424"/>
      <c r="F187" s="424"/>
      <c r="G187" s="424"/>
      <c r="H187" s="422"/>
      <c r="I187" s="422"/>
      <c r="J187" s="422"/>
      <c r="K187" s="437"/>
    </row>
    <row r="188" spans="3:12" s="423" customFormat="1" ht="15.75" thickBot="1">
      <c r="C188" s="70"/>
      <c r="D188" s="421"/>
      <c r="E188" s="424"/>
      <c r="F188" s="424"/>
      <c r="G188" s="424"/>
      <c r="H188" s="422"/>
      <c r="I188" s="422"/>
      <c r="J188" s="422"/>
      <c r="K188" s="437"/>
    </row>
    <row r="189" spans="3:12" s="423" customFormat="1" ht="30.75" thickBot="1">
      <c r="C189" s="125" t="s">
        <v>44</v>
      </c>
      <c r="D189" s="128" t="s">
        <v>45</v>
      </c>
      <c r="E189" s="127" t="s">
        <v>55</v>
      </c>
      <c r="F189" s="127" t="s">
        <v>57</v>
      </c>
      <c r="G189" s="126" t="s">
        <v>27</v>
      </c>
      <c r="H189" s="132" t="s">
        <v>139</v>
      </c>
      <c r="I189" s="127" t="s">
        <v>46</v>
      </c>
      <c r="J189" s="127" t="s">
        <v>140</v>
      </c>
      <c r="K189" s="127" t="s">
        <v>420</v>
      </c>
      <c r="L189" s="127" t="s">
        <v>421</v>
      </c>
    </row>
    <row r="190" spans="3:12" s="423" customFormat="1" ht="15.75" thickBot="1">
      <c r="C190" s="342" t="s">
        <v>47</v>
      </c>
      <c r="D190" s="634">
        <v>50</v>
      </c>
      <c r="E190" s="343"/>
      <c r="F190" s="114">
        <v>30000</v>
      </c>
      <c r="G190" s="344">
        <f t="shared" ref="G190:G198" si="16">E190*F190</f>
        <v>0</v>
      </c>
      <c r="H190" s="345" t="s">
        <v>137</v>
      </c>
      <c r="I190" s="115" t="s">
        <v>712</v>
      </c>
      <c r="J190" s="115" t="str">
        <f>VLOOKUP(I190,Presupuesto!$B$11:$C$566,2,0)</f>
        <v>SERVICIOS DE CAPACITACION.</v>
      </c>
      <c r="K190" s="346" t="s">
        <v>1384</v>
      </c>
      <c r="L190" s="115" t="s">
        <v>422</v>
      </c>
    </row>
    <row r="191" spans="3:12" s="423" customFormat="1" ht="15.75" thickBot="1">
      <c r="C191" s="428" t="s">
        <v>48</v>
      </c>
      <c r="D191" s="635"/>
      <c r="E191" s="200">
        <f>D190</f>
        <v>50</v>
      </c>
      <c r="F191" s="429">
        <v>50</v>
      </c>
      <c r="G191" s="426">
        <f t="shared" si="16"/>
        <v>2500</v>
      </c>
      <c r="H191" s="345" t="s">
        <v>137</v>
      </c>
      <c r="I191" s="427" t="s">
        <v>730</v>
      </c>
      <c r="J191" s="427" t="str">
        <f>VLOOKUP(I191,Presupuesto!$B$11:$C$566,2,0)</f>
        <v>SERVICIOS DE IMPRENTA PUBLIC.Y REPRODUCCION</v>
      </c>
      <c r="K191" s="346" t="s">
        <v>1384</v>
      </c>
      <c r="L191" s="427" t="s">
        <v>405</v>
      </c>
    </row>
    <row r="192" spans="3:12" s="423" customFormat="1" ht="15.75" thickBot="1">
      <c r="C192" s="428" t="s">
        <v>49</v>
      </c>
      <c r="D192" s="635"/>
      <c r="E192" s="200">
        <f>D190</f>
        <v>50</v>
      </c>
      <c r="F192" s="429">
        <v>120</v>
      </c>
      <c r="G192" s="426">
        <f t="shared" si="16"/>
        <v>6000</v>
      </c>
      <c r="H192" s="345" t="s">
        <v>137</v>
      </c>
      <c r="I192" s="427" t="s">
        <v>805</v>
      </c>
      <c r="J192" s="427" t="str">
        <f>VLOOKUP(I192,Presupuesto!$B$11:$C$566,2,0)</f>
        <v>ALIMENTOS B EBIDAS PARA PERSONAS</v>
      </c>
      <c r="K192" s="346" t="s">
        <v>1384</v>
      </c>
      <c r="L192" s="427" t="s">
        <v>406</v>
      </c>
    </row>
    <row r="193" spans="3:12" s="423" customFormat="1" ht="15.75" thickBot="1">
      <c r="C193" s="428" t="s">
        <v>50</v>
      </c>
      <c r="D193" s="635"/>
      <c r="E193" s="441">
        <v>0</v>
      </c>
      <c r="F193" s="117">
        <v>10000</v>
      </c>
      <c r="G193" s="426">
        <f t="shared" si="16"/>
        <v>0</v>
      </c>
      <c r="H193" s="345" t="s">
        <v>137</v>
      </c>
      <c r="I193" s="336" t="s">
        <v>309</v>
      </c>
      <c r="J193" s="427" t="str">
        <f>VLOOKUP(I193,Presupuesto!$B$11:$C$566,2,0)</f>
        <v>PASAJES (26100-00)</v>
      </c>
      <c r="K193" s="346" t="s">
        <v>1384</v>
      </c>
      <c r="L193" s="427" t="s">
        <v>422</v>
      </c>
    </row>
    <row r="194" spans="3:12" s="423" customFormat="1" ht="15.75" thickBot="1">
      <c r="C194" s="428" t="s">
        <v>429</v>
      </c>
      <c r="D194" s="635"/>
      <c r="E194" s="441">
        <v>0</v>
      </c>
      <c r="F194" s="117">
        <v>250</v>
      </c>
      <c r="G194" s="426">
        <f t="shared" si="16"/>
        <v>0</v>
      </c>
      <c r="H194" s="345" t="s">
        <v>137</v>
      </c>
      <c r="I194" s="427" t="s">
        <v>834</v>
      </c>
      <c r="J194" s="427" t="str">
        <f>VLOOKUP(I194,Presupuesto!$B$11:$C$566,2,0)</f>
        <v>PRODUCTOS PAPEL Y CARTON</v>
      </c>
      <c r="K194" s="346" t="s">
        <v>1384</v>
      </c>
      <c r="L194" s="427" t="s">
        <v>422</v>
      </c>
    </row>
    <row r="195" spans="3:12" s="423" customFormat="1" ht="15.75" thickBot="1">
      <c r="C195" s="428" t="s">
        <v>51</v>
      </c>
      <c r="D195" s="635"/>
      <c r="E195" s="200">
        <f>(D190*25)/500</f>
        <v>2.5</v>
      </c>
      <c r="F195" s="429">
        <v>85</v>
      </c>
      <c r="G195" s="426">
        <f t="shared" si="16"/>
        <v>212.5</v>
      </c>
      <c r="H195" s="345" t="s">
        <v>137</v>
      </c>
      <c r="I195" s="427" t="s">
        <v>834</v>
      </c>
      <c r="J195" s="427" t="str">
        <f>VLOOKUP(I195,Presupuesto!$B$11:$C$566,2,0)</f>
        <v>PRODUCTOS PAPEL Y CARTON</v>
      </c>
      <c r="K195" s="346" t="s">
        <v>1384</v>
      </c>
      <c r="L195" s="427" t="s">
        <v>422</v>
      </c>
    </row>
    <row r="196" spans="3:12" s="423" customFormat="1" ht="15.75" thickBot="1">
      <c r="C196" s="428" t="s">
        <v>131</v>
      </c>
      <c r="D196" s="635"/>
      <c r="E196" s="200">
        <f>D190/12</f>
        <v>4.166666666666667</v>
      </c>
      <c r="F196" s="429">
        <v>36</v>
      </c>
      <c r="G196" s="426">
        <f t="shared" si="16"/>
        <v>150</v>
      </c>
      <c r="H196" s="345" t="s">
        <v>137</v>
      </c>
      <c r="I196" s="427" t="s">
        <v>955</v>
      </c>
      <c r="J196" s="427" t="str">
        <f>VLOOKUP(I196,Presupuesto!$B$11:$C$566,2,0)</f>
        <v>UTILES DE ESCRITORIO, OFICINA Y ENSE¥ANZA</v>
      </c>
      <c r="K196" s="346" t="s">
        <v>1384</v>
      </c>
      <c r="L196" s="427" t="s">
        <v>422</v>
      </c>
    </row>
    <row r="197" spans="3:12" s="423" customFormat="1" ht="15.75" thickBot="1">
      <c r="C197" s="428" t="s">
        <v>34</v>
      </c>
      <c r="D197" s="635"/>
      <c r="E197" s="200">
        <f>D190/12</f>
        <v>4.166666666666667</v>
      </c>
      <c r="F197" s="429">
        <v>80</v>
      </c>
      <c r="G197" s="426">
        <f t="shared" si="16"/>
        <v>333.33333333333337</v>
      </c>
      <c r="H197" s="345" t="s">
        <v>137</v>
      </c>
      <c r="I197" s="427" t="s">
        <v>955</v>
      </c>
      <c r="J197" s="427" t="str">
        <f>VLOOKUP(I197,Presupuesto!$B$11:$C$566,2,0)</f>
        <v>UTILES DE ESCRITORIO, OFICINA Y ENSE¥ANZA</v>
      </c>
      <c r="K197" s="346" t="s">
        <v>1384</v>
      </c>
      <c r="L197" s="427" t="s">
        <v>422</v>
      </c>
    </row>
    <row r="198" spans="3:12" s="423" customFormat="1" ht="15.75" thickBot="1">
      <c r="C198" s="435" t="s">
        <v>52</v>
      </c>
      <c r="D198" s="635"/>
      <c r="E198" s="216">
        <v>0</v>
      </c>
      <c r="F198" s="118">
        <v>25</v>
      </c>
      <c r="G198" s="426">
        <f t="shared" si="16"/>
        <v>0</v>
      </c>
      <c r="H198" s="345" t="s">
        <v>137</v>
      </c>
      <c r="I198" s="427" t="s">
        <v>955</v>
      </c>
      <c r="J198" s="427" t="str">
        <f>VLOOKUP(I198,Presupuesto!$B$11:$C$566,2,0)</f>
        <v>UTILES DE ESCRITORIO, OFICINA Y ENSE¥ANZA</v>
      </c>
      <c r="K198" s="346" t="s">
        <v>1384</v>
      </c>
      <c r="L198" s="427" t="s">
        <v>422</v>
      </c>
    </row>
    <row r="199" spans="3:12" s="423" customFormat="1" ht="15.75" thickBot="1">
      <c r="C199" s="220" t="s">
        <v>442</v>
      </c>
      <c r="D199" s="221">
        <v>3</v>
      </c>
      <c r="E199" s="347">
        <v>0.75</v>
      </c>
      <c r="F199" s="432">
        <f>HLOOKUP(C199,$AH$2:$BU$3,2,0)</f>
        <v>1150</v>
      </c>
      <c r="G199" s="433">
        <f>D199*E199*F199</f>
        <v>2587.5</v>
      </c>
      <c r="H199" s="345" t="s">
        <v>137</v>
      </c>
      <c r="I199" s="349" t="s">
        <v>776</v>
      </c>
      <c r="J199" s="434" t="str">
        <f>VLOOKUP(I199,Presupuesto!$B$11:$C$566,2,0)</f>
        <v>VIATICOS NACIONALES</v>
      </c>
      <c r="K199" s="346" t="s">
        <v>1384</v>
      </c>
      <c r="L199" s="350" t="s">
        <v>422</v>
      </c>
    </row>
  </sheetData>
  <mergeCells count="10">
    <mergeCell ref="D190:D198"/>
    <mergeCell ref="D149:D157"/>
    <mergeCell ref="D169:D177"/>
    <mergeCell ref="D107:D115"/>
    <mergeCell ref="D128:D136"/>
    <mergeCell ref="D17:D22"/>
    <mergeCell ref="D33:D39"/>
    <mergeCell ref="D50:D58"/>
    <mergeCell ref="D69:D77"/>
    <mergeCell ref="D88:D96"/>
  </mergeCells>
  <conditionalFormatting sqref="I51">
    <cfRule type="duplicateValues" dxfId="163" priority="1"/>
  </conditionalFormatting>
  <dataValidations count="6">
    <dataValidation type="list" allowBlank="1" showInputMessage="1" showErrorMessage="1" sqref="C23 C116 C59 C40 C78 C178 C97 C158 C137 C199">
      <formula1>$AH$2:$BU$2</formula1>
    </dataValidation>
    <dataValidation type="list" allowBlank="1" showInputMessage="1" showErrorMessage="1" errorTitle="¡Ingreso Inválido!" error="Seleccione una opción de la lista" promptTitle="Mes Requerido" prompt="Seleccione el mes en el que requiere el recurso." sqref="L50:L59 L69:L78 L169:L178 L107:L116 L88:L97 L149:L158 L128:L137 L190:L199 L17:L23 L33:L40">
      <formula1>$U$2:$AF$2</formula1>
    </dataValidation>
    <dataValidation type="list" allowBlank="1" showInputMessage="1" showErrorMessage="1" errorTitle="¡Ingreso Inválido!" error="Seleccione una opción de la lista." promptTitle="Dimensión Estratégica" prompt="Seleccione una opción de la lista." sqref="K107:K116 K50:K59 K69:K78 K149:K158 K88:K97 K128:K137 K169:K178 K190:K199 K17:K23 K33:K40">
      <formula1>$A$2:$O$2</formula1>
    </dataValidation>
    <dataValidation type="list" allowBlank="1" showInputMessage="1" showErrorMessage="1" errorTitle="¡Ingreso no valido!" error="Favor ingrese un elemento de la lista." promptTitle="Tipo de Presupuesto" prompt="Seleccione una opción de la lista." sqref="H88:H97 H50:H59 H107:H116 H149:H158 H69:H78 H128:H137 H169:H178 H190:H199 H17:H23 H33:H40">
      <formula1>$S$2:$T$2</formula1>
    </dataValidation>
    <dataValidation type="list" allowBlank="1" showInputMessage="1" showErrorMessage="1" errorTitle="¡Ingreso Inválido!" error="Verifique el valor ingresado.&#10;" sqref="I59 I107:I116 I69:I78 I169:I178 I88:I97 I149:I158 I128:I137 I190:I199 I17:I23 I33:I40">
      <formula1>$A$1:$UI$1</formula1>
    </dataValidation>
    <dataValidation type="list" allowBlank="1" showInputMessage="1" showErrorMessage="1" errorTitle="¡Ingreso Inválido!" error="Verifique el valor ingresado.&#10;" sqref="I50:I58">
      <formula1>$A$1:$VD$1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53"/>
  <sheetViews>
    <sheetView showGridLines="0" topLeftCell="B94" workbookViewId="0">
      <selection activeCell="F98" sqref="F98"/>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5" customWidth="1"/>
    <col min="5" max="5" width="10.140625" style="85" customWidth="1"/>
    <col min="6" max="7" width="13.85546875" style="85" customWidth="1"/>
    <col min="8" max="8" width="13.85546875" style="75"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7" t="s">
        <v>260</v>
      </c>
      <c r="B1" s="190" t="s">
        <v>261</v>
      </c>
      <c r="C1" s="181" t="s">
        <v>262</v>
      </c>
      <c r="D1" s="181" t="s">
        <v>509</v>
      </c>
      <c r="E1" s="181" t="s">
        <v>511</v>
      </c>
      <c r="F1" s="181" t="s">
        <v>513</v>
      </c>
      <c r="G1" s="181" t="s">
        <v>515</v>
      </c>
      <c r="H1" s="181" t="s">
        <v>517</v>
      </c>
      <c r="I1" s="181" t="s">
        <v>519</v>
      </c>
      <c r="J1" s="181" t="s">
        <v>263</v>
      </c>
      <c r="K1" s="181" t="s">
        <v>522</v>
      </c>
      <c r="L1" s="181" t="s">
        <v>264</v>
      </c>
      <c r="M1" s="181" t="s">
        <v>524</v>
      </c>
      <c r="N1" s="181" t="s">
        <v>526</v>
      </c>
      <c r="O1" s="181" t="s">
        <v>528</v>
      </c>
      <c r="P1" s="181" t="s">
        <v>265</v>
      </c>
      <c r="Q1" s="181" t="s">
        <v>529</v>
      </c>
      <c r="R1" s="181" t="s">
        <v>532</v>
      </c>
      <c r="S1" s="181" t="s">
        <v>266</v>
      </c>
      <c r="T1" s="181" t="s">
        <v>534</v>
      </c>
      <c r="U1" s="181" t="s">
        <v>267</v>
      </c>
      <c r="V1" s="181" t="s">
        <v>535</v>
      </c>
      <c r="W1" s="181" t="s">
        <v>536</v>
      </c>
      <c r="X1" s="181" t="s">
        <v>540</v>
      </c>
      <c r="Y1" s="181" t="s">
        <v>283</v>
      </c>
      <c r="Z1" s="181" t="s">
        <v>541</v>
      </c>
      <c r="AA1" s="181" t="s">
        <v>543</v>
      </c>
      <c r="AB1" s="181" t="s">
        <v>545</v>
      </c>
      <c r="AC1" s="181" t="s">
        <v>284</v>
      </c>
      <c r="AD1" s="181" t="s">
        <v>547</v>
      </c>
      <c r="AE1" s="181" t="s">
        <v>549</v>
      </c>
      <c r="AF1" s="181" t="s">
        <v>551</v>
      </c>
      <c r="AG1" s="181" t="s">
        <v>553</v>
      </c>
      <c r="AH1" s="181" t="s">
        <v>259</v>
      </c>
      <c r="AI1" s="181" t="s">
        <v>555</v>
      </c>
      <c r="AJ1" s="190" t="s">
        <v>268</v>
      </c>
      <c r="AK1" s="181" t="s">
        <v>557</v>
      </c>
      <c r="AL1" s="181" t="s">
        <v>269</v>
      </c>
      <c r="AM1" s="181" t="s">
        <v>559</v>
      </c>
      <c r="AN1" s="181" t="s">
        <v>561</v>
      </c>
      <c r="AO1" s="181" t="s">
        <v>270</v>
      </c>
      <c r="AP1" s="181" t="s">
        <v>563</v>
      </c>
      <c r="AQ1" s="181" t="s">
        <v>565</v>
      </c>
      <c r="AR1" s="181" t="s">
        <v>271</v>
      </c>
      <c r="AS1" s="181" t="s">
        <v>566</v>
      </c>
      <c r="AT1" s="181" t="s">
        <v>568</v>
      </c>
      <c r="AU1" s="181" t="s">
        <v>569</v>
      </c>
      <c r="AV1" s="181" t="s">
        <v>570</v>
      </c>
      <c r="AW1" s="181" t="s">
        <v>572</v>
      </c>
      <c r="AX1" s="181" t="s">
        <v>574</v>
      </c>
      <c r="AY1" s="181" t="s">
        <v>575</v>
      </c>
      <c r="AZ1" s="181" t="s">
        <v>272</v>
      </c>
      <c r="BA1" s="181" t="s">
        <v>577</v>
      </c>
      <c r="BB1" s="181" t="s">
        <v>579</v>
      </c>
      <c r="BC1" s="181" t="s">
        <v>581</v>
      </c>
      <c r="BD1" s="181" t="s">
        <v>583</v>
      </c>
      <c r="BE1" s="181" t="s">
        <v>585</v>
      </c>
      <c r="BF1" s="181" t="s">
        <v>587</v>
      </c>
      <c r="BG1" s="181" t="s">
        <v>589</v>
      </c>
      <c r="BH1" s="181" t="s">
        <v>591</v>
      </c>
      <c r="BI1" s="181" t="s">
        <v>285</v>
      </c>
      <c r="BJ1" s="181" t="s">
        <v>593</v>
      </c>
      <c r="BK1" s="181" t="s">
        <v>595</v>
      </c>
      <c r="BL1" s="181" t="s">
        <v>597</v>
      </c>
      <c r="BM1" s="181" t="s">
        <v>599</v>
      </c>
      <c r="BN1" s="181" t="s">
        <v>601</v>
      </c>
      <c r="BO1" s="181" t="s">
        <v>603</v>
      </c>
      <c r="BP1" s="181" t="s">
        <v>605</v>
      </c>
      <c r="BQ1" s="181" t="s">
        <v>607</v>
      </c>
      <c r="BR1" s="181" t="s">
        <v>609</v>
      </c>
      <c r="BS1" s="181" t="s">
        <v>611</v>
      </c>
      <c r="BT1" s="190" t="s">
        <v>273</v>
      </c>
      <c r="BU1" s="181" t="s">
        <v>274</v>
      </c>
      <c r="BV1" s="181" t="s">
        <v>613</v>
      </c>
      <c r="BW1" s="181" t="s">
        <v>275</v>
      </c>
      <c r="BX1" s="181" t="s">
        <v>615</v>
      </c>
      <c r="BY1" s="181" t="s">
        <v>617</v>
      </c>
      <c r="BZ1" s="190" t="s">
        <v>276</v>
      </c>
      <c r="CA1" s="181" t="s">
        <v>277</v>
      </c>
      <c r="CB1" s="181" t="s">
        <v>619</v>
      </c>
      <c r="CC1" s="181" t="s">
        <v>278</v>
      </c>
      <c r="CD1" s="181" t="s">
        <v>621</v>
      </c>
      <c r="CE1" s="181" t="s">
        <v>623</v>
      </c>
      <c r="CF1" s="181" t="s">
        <v>625</v>
      </c>
      <c r="CG1" s="190" t="s">
        <v>279</v>
      </c>
      <c r="CH1" s="181" t="s">
        <v>631</v>
      </c>
      <c r="CI1" s="181" t="s">
        <v>633</v>
      </c>
      <c r="CJ1" s="181" t="s">
        <v>280</v>
      </c>
      <c r="CK1" s="181" t="s">
        <v>627</v>
      </c>
      <c r="CL1" s="181" t="s">
        <v>629</v>
      </c>
      <c r="CM1" s="181" t="s">
        <v>281</v>
      </c>
      <c r="CN1" s="181" t="s">
        <v>635</v>
      </c>
      <c r="CO1" s="181" t="s">
        <v>282</v>
      </c>
      <c r="CP1" s="181" t="s">
        <v>636</v>
      </c>
      <c r="CQ1" s="178" t="s">
        <v>286</v>
      </c>
      <c r="CR1" s="190" t="s">
        <v>287</v>
      </c>
      <c r="CS1" s="181" t="s">
        <v>637</v>
      </c>
      <c r="CT1" s="181" t="s">
        <v>638</v>
      </c>
      <c r="CU1" s="181" t="s">
        <v>640</v>
      </c>
      <c r="CV1" s="181" t="s">
        <v>288</v>
      </c>
      <c r="CW1" s="181" t="s">
        <v>642</v>
      </c>
      <c r="CX1" s="181" t="s">
        <v>644</v>
      </c>
      <c r="CY1" s="181" t="s">
        <v>646</v>
      </c>
      <c r="CZ1" s="181" t="s">
        <v>648</v>
      </c>
      <c r="DA1" s="181" t="s">
        <v>650</v>
      </c>
      <c r="DB1" s="181" t="s">
        <v>652</v>
      </c>
      <c r="DC1" s="190" t="s">
        <v>289</v>
      </c>
      <c r="DD1" s="181" t="s">
        <v>290</v>
      </c>
      <c r="DE1" s="181" t="s">
        <v>654</v>
      </c>
      <c r="DF1" s="181" t="s">
        <v>291</v>
      </c>
      <c r="DG1" s="181" t="s">
        <v>656</v>
      </c>
      <c r="DH1" s="181" t="s">
        <v>658</v>
      </c>
      <c r="DI1" s="181" t="s">
        <v>660</v>
      </c>
      <c r="DJ1" s="181" t="s">
        <v>662</v>
      </c>
      <c r="DK1" s="181" t="s">
        <v>664</v>
      </c>
      <c r="DL1" s="181" t="s">
        <v>666</v>
      </c>
      <c r="DM1" s="181" t="s">
        <v>668</v>
      </c>
      <c r="DN1" s="181" t="s">
        <v>292</v>
      </c>
      <c r="DO1" s="181" t="s">
        <v>670</v>
      </c>
      <c r="DP1" s="181" t="s">
        <v>672</v>
      </c>
      <c r="DQ1" s="181" t="s">
        <v>674</v>
      </c>
      <c r="DR1" s="190" t="s">
        <v>293</v>
      </c>
      <c r="DS1" s="181" t="s">
        <v>676</v>
      </c>
      <c r="DT1" s="181" t="s">
        <v>294</v>
      </c>
      <c r="DU1" s="181" t="s">
        <v>678</v>
      </c>
      <c r="DV1" s="181" t="s">
        <v>295</v>
      </c>
      <c r="DW1" s="181" t="s">
        <v>680</v>
      </c>
      <c r="DX1" s="181" t="s">
        <v>682</v>
      </c>
      <c r="DY1" s="181" t="s">
        <v>684</v>
      </c>
      <c r="DZ1" s="181" t="s">
        <v>686</v>
      </c>
      <c r="EA1" s="181" t="s">
        <v>688</v>
      </c>
      <c r="EB1" s="181" t="s">
        <v>690</v>
      </c>
      <c r="EC1" s="181" t="s">
        <v>692</v>
      </c>
      <c r="ED1" s="181" t="s">
        <v>694</v>
      </c>
      <c r="EE1" s="181" t="s">
        <v>696</v>
      </c>
      <c r="EF1" s="181" t="s">
        <v>698</v>
      </c>
      <c r="EG1" s="181" t="s">
        <v>700</v>
      </c>
      <c r="EH1" s="190" t="s">
        <v>296</v>
      </c>
      <c r="EI1" s="181" t="s">
        <v>702</v>
      </c>
      <c r="EJ1" s="181" t="s">
        <v>297</v>
      </c>
      <c r="EK1" s="181" t="s">
        <v>704</v>
      </c>
      <c r="EL1" s="181" t="s">
        <v>706</v>
      </c>
      <c r="EM1" s="181" t="s">
        <v>298</v>
      </c>
      <c r="EN1" s="181" t="s">
        <v>708</v>
      </c>
      <c r="EO1" s="181" t="s">
        <v>710</v>
      </c>
      <c r="EP1" s="181" t="s">
        <v>299</v>
      </c>
      <c r="EQ1" s="181" t="s">
        <v>712</v>
      </c>
      <c r="ER1" s="181" t="s">
        <v>714</v>
      </c>
      <c r="ES1" s="181" t="s">
        <v>716</v>
      </c>
      <c r="ET1" s="181" t="s">
        <v>300</v>
      </c>
      <c r="EU1" s="181" t="s">
        <v>718</v>
      </c>
      <c r="EV1" s="181" t="s">
        <v>720</v>
      </c>
      <c r="EW1" s="190" t="s">
        <v>301</v>
      </c>
      <c r="EX1" s="181" t="s">
        <v>302</v>
      </c>
      <c r="EY1" s="181" t="s">
        <v>722</v>
      </c>
      <c r="EZ1" s="181" t="s">
        <v>724</v>
      </c>
      <c r="FA1" s="181" t="s">
        <v>726</v>
      </c>
      <c r="FB1" s="181" t="s">
        <v>728</v>
      </c>
      <c r="FC1" s="181" t="s">
        <v>303</v>
      </c>
      <c r="FD1" s="181" t="s">
        <v>730</v>
      </c>
      <c r="FE1" s="181" t="s">
        <v>732</v>
      </c>
      <c r="FF1" s="181" t="s">
        <v>734</v>
      </c>
      <c r="FG1" s="181" t="s">
        <v>736</v>
      </c>
      <c r="FH1" s="181" t="s">
        <v>738</v>
      </c>
      <c r="FI1" s="181" t="s">
        <v>304</v>
      </c>
      <c r="FJ1" s="181" t="s">
        <v>741</v>
      </c>
      <c r="FK1" s="181" t="s">
        <v>305</v>
      </c>
      <c r="FL1" s="181" t="s">
        <v>744</v>
      </c>
      <c r="FM1" s="181" t="s">
        <v>745</v>
      </c>
      <c r="FN1" s="181" t="s">
        <v>747</v>
      </c>
      <c r="FO1" s="181" t="s">
        <v>306</v>
      </c>
      <c r="FP1" s="181" t="s">
        <v>750</v>
      </c>
      <c r="FQ1" s="181" t="s">
        <v>751</v>
      </c>
      <c r="FR1" s="181" t="s">
        <v>753</v>
      </c>
      <c r="FS1" s="181" t="s">
        <v>307</v>
      </c>
      <c r="FT1" s="181" t="s">
        <v>756</v>
      </c>
      <c r="FU1" s="181" t="s">
        <v>758</v>
      </c>
      <c r="FV1" s="181" t="s">
        <v>760</v>
      </c>
      <c r="FW1" s="190" t="s">
        <v>308</v>
      </c>
      <c r="FX1" s="190" t="s">
        <v>309</v>
      </c>
      <c r="FY1" s="181" t="s">
        <v>315</v>
      </c>
      <c r="FZ1" s="181" t="s">
        <v>762</v>
      </c>
      <c r="GA1" s="181" t="s">
        <v>764</v>
      </c>
      <c r="GB1" s="181" t="s">
        <v>766</v>
      </c>
      <c r="GC1" s="181" t="s">
        <v>768</v>
      </c>
      <c r="GD1" s="181" t="s">
        <v>770</v>
      </c>
      <c r="GE1" s="181" t="s">
        <v>772</v>
      </c>
      <c r="GF1" s="190" t="s">
        <v>310</v>
      </c>
      <c r="GG1" s="181" t="s">
        <v>316</v>
      </c>
      <c r="GH1" s="181" t="s">
        <v>774</v>
      </c>
      <c r="GI1" s="181" t="s">
        <v>776</v>
      </c>
      <c r="GJ1" s="181" t="s">
        <v>777</v>
      </c>
      <c r="GK1" s="181" t="s">
        <v>317</v>
      </c>
      <c r="GL1" s="181" t="s">
        <v>780</v>
      </c>
      <c r="GM1" s="181" t="s">
        <v>781</v>
      </c>
      <c r="GN1" s="190" t="s">
        <v>311</v>
      </c>
      <c r="GO1" s="181" t="s">
        <v>312</v>
      </c>
      <c r="GP1" s="181" t="s">
        <v>783</v>
      </c>
      <c r="GQ1" s="181" t="s">
        <v>785</v>
      </c>
      <c r="GR1" s="181" t="s">
        <v>787</v>
      </c>
      <c r="GS1" s="181" t="s">
        <v>789</v>
      </c>
      <c r="GT1" s="181" t="s">
        <v>791</v>
      </c>
      <c r="GU1" s="190" t="s">
        <v>313</v>
      </c>
      <c r="GV1" s="181" t="s">
        <v>314</v>
      </c>
      <c r="GW1" s="181" t="s">
        <v>793</v>
      </c>
      <c r="GX1" s="181" t="s">
        <v>795</v>
      </c>
      <c r="GY1" s="181" t="s">
        <v>797</v>
      </c>
      <c r="GZ1" s="181" t="s">
        <v>799</v>
      </c>
      <c r="HA1" s="181" t="s">
        <v>801</v>
      </c>
      <c r="HB1" s="181" t="s">
        <v>803</v>
      </c>
      <c r="HC1" s="178" t="s">
        <v>318</v>
      </c>
      <c r="HD1" s="190" t="s">
        <v>319</v>
      </c>
      <c r="HE1" s="181" t="s">
        <v>320</v>
      </c>
      <c r="HF1" s="181" t="s">
        <v>805</v>
      </c>
      <c r="HG1" s="181" t="s">
        <v>807</v>
      </c>
      <c r="HH1" s="181" t="s">
        <v>809</v>
      </c>
      <c r="HI1" s="181" t="s">
        <v>811</v>
      </c>
      <c r="HJ1" s="181" t="s">
        <v>321</v>
      </c>
      <c r="HK1" s="181" t="s">
        <v>814</v>
      </c>
      <c r="HL1" s="181" t="s">
        <v>338</v>
      </c>
      <c r="HM1" s="181" t="s">
        <v>852</v>
      </c>
      <c r="HN1" s="181" t="s">
        <v>854</v>
      </c>
      <c r="HO1" s="181" t="s">
        <v>856</v>
      </c>
      <c r="HP1" s="190" t="s">
        <v>322</v>
      </c>
      <c r="HQ1" s="181" t="s">
        <v>816</v>
      </c>
      <c r="HR1" s="181" t="s">
        <v>818</v>
      </c>
      <c r="HS1" s="181" t="s">
        <v>323</v>
      </c>
      <c r="HT1" s="181" t="s">
        <v>821</v>
      </c>
      <c r="HU1" s="181" t="s">
        <v>823</v>
      </c>
      <c r="HV1" s="181" t="s">
        <v>824</v>
      </c>
      <c r="HW1" s="181" t="s">
        <v>826</v>
      </c>
      <c r="HX1" s="190" t="s">
        <v>324</v>
      </c>
      <c r="HY1" s="181" t="s">
        <v>828</v>
      </c>
      <c r="HZ1" s="181" t="s">
        <v>830</v>
      </c>
      <c r="IA1" s="181" t="s">
        <v>832</v>
      </c>
      <c r="IB1" s="181" t="s">
        <v>325</v>
      </c>
      <c r="IC1" s="181" t="s">
        <v>834</v>
      </c>
      <c r="ID1" s="181" t="s">
        <v>836</v>
      </c>
      <c r="IE1" s="181" t="s">
        <v>326</v>
      </c>
      <c r="IF1" s="181" t="s">
        <v>838</v>
      </c>
      <c r="IG1" s="181" t="s">
        <v>840</v>
      </c>
      <c r="IH1" s="181" t="s">
        <v>327</v>
      </c>
      <c r="II1" s="181" t="s">
        <v>842</v>
      </c>
      <c r="IJ1" s="181" t="s">
        <v>844</v>
      </c>
      <c r="IK1" s="181" t="s">
        <v>846</v>
      </c>
      <c r="IL1" s="181" t="s">
        <v>848</v>
      </c>
      <c r="IM1" s="181" t="s">
        <v>328</v>
      </c>
      <c r="IN1" s="181" t="s">
        <v>850</v>
      </c>
      <c r="IO1" s="190" t="s">
        <v>329</v>
      </c>
      <c r="IP1" s="181" t="s">
        <v>858</v>
      </c>
      <c r="IQ1" s="181" t="s">
        <v>860</v>
      </c>
      <c r="IR1" s="181" t="s">
        <v>330</v>
      </c>
      <c r="IS1" s="181" t="s">
        <v>862</v>
      </c>
      <c r="IT1" s="181" t="s">
        <v>864</v>
      </c>
      <c r="IU1" s="181" t="s">
        <v>866</v>
      </c>
      <c r="IV1" s="190" t="s">
        <v>331</v>
      </c>
      <c r="IW1" s="181" t="s">
        <v>868</v>
      </c>
      <c r="IX1" s="181" t="s">
        <v>332</v>
      </c>
      <c r="IY1" s="181" t="s">
        <v>871</v>
      </c>
      <c r="IZ1" s="181" t="s">
        <v>873</v>
      </c>
      <c r="JA1" s="181" t="s">
        <v>875</v>
      </c>
      <c r="JB1" s="181" t="s">
        <v>877</v>
      </c>
      <c r="JC1" s="181" t="s">
        <v>879</v>
      </c>
      <c r="JD1" s="181" t="s">
        <v>881</v>
      </c>
      <c r="JE1" s="181" t="s">
        <v>333</v>
      </c>
      <c r="JF1" s="181" t="s">
        <v>884</v>
      </c>
      <c r="JG1" s="181" t="s">
        <v>886</v>
      </c>
      <c r="JH1" s="181" t="s">
        <v>888</v>
      </c>
      <c r="JI1" s="181" t="s">
        <v>890</v>
      </c>
      <c r="JJ1" s="181" t="s">
        <v>892</v>
      </c>
      <c r="JK1" s="181" t="s">
        <v>894</v>
      </c>
      <c r="JL1" s="181" t="s">
        <v>896</v>
      </c>
      <c r="JM1" s="181" t="s">
        <v>898</v>
      </c>
      <c r="JN1" s="181" t="s">
        <v>334</v>
      </c>
      <c r="JO1" s="181" t="s">
        <v>901</v>
      </c>
      <c r="JP1" s="181" t="s">
        <v>903</v>
      </c>
      <c r="JQ1" s="181" t="s">
        <v>905</v>
      </c>
      <c r="JR1" s="181" t="s">
        <v>907</v>
      </c>
      <c r="JS1" s="181" t="s">
        <v>908</v>
      </c>
      <c r="JT1" s="181" t="s">
        <v>910</v>
      </c>
      <c r="JU1" s="181" t="s">
        <v>912</v>
      </c>
      <c r="JV1" s="181" t="s">
        <v>914</v>
      </c>
      <c r="JW1" s="181" t="s">
        <v>916</v>
      </c>
      <c r="JX1" s="181" t="s">
        <v>918</v>
      </c>
      <c r="JY1" s="181" t="s">
        <v>920</v>
      </c>
      <c r="JZ1" s="181" t="s">
        <v>922</v>
      </c>
      <c r="KA1" s="181" t="s">
        <v>924</v>
      </c>
      <c r="KB1" s="181" t="s">
        <v>926</v>
      </c>
      <c r="KC1" s="181" t="s">
        <v>928</v>
      </c>
      <c r="KD1" s="181" t="s">
        <v>930</v>
      </c>
      <c r="KE1" s="181" t="s">
        <v>932</v>
      </c>
      <c r="KF1" s="181" t="s">
        <v>934</v>
      </c>
      <c r="KG1" s="181" t="s">
        <v>936</v>
      </c>
      <c r="KH1" s="181" t="s">
        <v>938</v>
      </c>
      <c r="KI1" s="181" t="s">
        <v>940</v>
      </c>
      <c r="KJ1" s="181" t="s">
        <v>942</v>
      </c>
      <c r="KK1" s="181" t="s">
        <v>944</v>
      </c>
      <c r="KL1" s="181" t="s">
        <v>946</v>
      </c>
      <c r="KM1" s="181" t="s">
        <v>948</v>
      </c>
      <c r="KN1" s="181" t="s">
        <v>950</v>
      </c>
      <c r="KO1" s="190" t="s">
        <v>335</v>
      </c>
      <c r="KP1" s="181" t="s">
        <v>952</v>
      </c>
      <c r="KQ1" s="181" t="s">
        <v>336</v>
      </c>
      <c r="KR1" s="181" t="s">
        <v>955</v>
      </c>
      <c r="KS1" s="181" t="s">
        <v>957</v>
      </c>
      <c r="KT1" s="181" t="s">
        <v>959</v>
      </c>
      <c r="KU1" s="181" t="s">
        <v>961</v>
      </c>
      <c r="KV1" s="181" t="s">
        <v>337</v>
      </c>
      <c r="KW1" s="181" t="s">
        <v>964</v>
      </c>
      <c r="KX1" s="181" t="s">
        <v>966</v>
      </c>
      <c r="KY1" s="181" t="s">
        <v>968</v>
      </c>
      <c r="KZ1" s="181" t="s">
        <v>970</v>
      </c>
      <c r="LA1" s="181" t="s">
        <v>972</v>
      </c>
      <c r="LB1" s="181" t="s">
        <v>974</v>
      </c>
      <c r="LC1" s="181" t="s">
        <v>976</v>
      </c>
      <c r="LD1" s="178" t="s">
        <v>339</v>
      </c>
      <c r="LE1" s="190" t="s">
        <v>340</v>
      </c>
      <c r="LF1" s="181" t="s">
        <v>341</v>
      </c>
      <c r="LG1" s="181" t="s">
        <v>355</v>
      </c>
      <c r="LH1" s="181" t="s">
        <v>978</v>
      </c>
      <c r="LI1" s="181" t="s">
        <v>980</v>
      </c>
      <c r="LJ1" s="181" t="s">
        <v>982</v>
      </c>
      <c r="LK1" s="181" t="s">
        <v>984</v>
      </c>
      <c r="LL1" s="181" t="s">
        <v>356</v>
      </c>
      <c r="LM1" s="181" t="s">
        <v>986</v>
      </c>
      <c r="LN1" s="181" t="s">
        <v>357</v>
      </c>
      <c r="LO1" s="181" t="s">
        <v>988</v>
      </c>
      <c r="LP1" s="181" t="s">
        <v>342</v>
      </c>
      <c r="LQ1" s="181" t="s">
        <v>990</v>
      </c>
      <c r="LR1" s="181" t="s">
        <v>358</v>
      </c>
      <c r="LS1" s="181" t="s">
        <v>992</v>
      </c>
      <c r="LT1" s="181" t="s">
        <v>994</v>
      </c>
      <c r="LU1" s="181" t="s">
        <v>359</v>
      </c>
      <c r="LV1" s="190" t="s">
        <v>343</v>
      </c>
      <c r="LW1" s="181" t="s">
        <v>344</v>
      </c>
      <c r="LX1" s="181" t="s">
        <v>996</v>
      </c>
      <c r="LY1" s="181" t="s">
        <v>998</v>
      </c>
      <c r="LZ1" s="181" t="s">
        <v>999</v>
      </c>
      <c r="MA1" s="181" t="s">
        <v>1001</v>
      </c>
      <c r="MB1" s="181" t="s">
        <v>1002</v>
      </c>
      <c r="MC1" s="181" t="s">
        <v>1004</v>
      </c>
      <c r="MD1" s="181" t="s">
        <v>1006</v>
      </c>
      <c r="ME1" s="181" t="s">
        <v>1008</v>
      </c>
      <c r="MF1" s="181" t="s">
        <v>1010</v>
      </c>
      <c r="MG1" s="181" t="s">
        <v>345</v>
      </c>
      <c r="MH1" s="181" t="s">
        <v>1013</v>
      </c>
      <c r="MI1" s="181" t="s">
        <v>1014</v>
      </c>
      <c r="MJ1" s="181" t="s">
        <v>1016</v>
      </c>
      <c r="MK1" s="181" t="s">
        <v>346</v>
      </c>
      <c r="ML1" s="181" t="s">
        <v>1019</v>
      </c>
      <c r="MM1" s="181" t="s">
        <v>1020</v>
      </c>
      <c r="MN1" s="181" t="s">
        <v>1022</v>
      </c>
      <c r="MO1" s="181" t="s">
        <v>1024</v>
      </c>
      <c r="MP1" s="181" t="s">
        <v>347</v>
      </c>
      <c r="MQ1" s="181" t="s">
        <v>1027</v>
      </c>
      <c r="MR1" s="181" t="s">
        <v>1029</v>
      </c>
      <c r="MS1" s="181" t="s">
        <v>1031</v>
      </c>
      <c r="MT1" s="181" t="s">
        <v>1033</v>
      </c>
      <c r="MU1" s="181" t="s">
        <v>348</v>
      </c>
      <c r="MV1" s="181" t="s">
        <v>1036</v>
      </c>
      <c r="MW1" s="181" t="s">
        <v>1038</v>
      </c>
      <c r="MX1" s="181" t="s">
        <v>1040</v>
      </c>
      <c r="MY1" s="181" t="s">
        <v>1042</v>
      </c>
      <c r="MZ1" s="181" t="s">
        <v>1044</v>
      </c>
      <c r="NA1" s="181" t="s">
        <v>1046</v>
      </c>
      <c r="NB1" s="181" t="s">
        <v>1048</v>
      </c>
      <c r="NC1" s="181" t="s">
        <v>1050</v>
      </c>
      <c r="ND1" s="181" t="s">
        <v>1052</v>
      </c>
      <c r="NE1" s="181" t="s">
        <v>1054</v>
      </c>
      <c r="NF1" s="181" t="s">
        <v>1056</v>
      </c>
      <c r="NG1" s="181" t="s">
        <v>1057</v>
      </c>
      <c r="NH1" s="190" t="s">
        <v>349</v>
      </c>
      <c r="NI1" s="181" t="s">
        <v>350</v>
      </c>
      <c r="NJ1" s="181" t="s">
        <v>1059</v>
      </c>
      <c r="NK1" s="181" t="s">
        <v>1061</v>
      </c>
      <c r="NL1" s="181" t="s">
        <v>1063</v>
      </c>
      <c r="NM1" s="181" t="s">
        <v>1065</v>
      </c>
      <c r="NN1" s="190" t="s">
        <v>351</v>
      </c>
      <c r="NO1" s="181" t="s">
        <v>352</v>
      </c>
      <c r="NP1" s="181" t="s">
        <v>1066</v>
      </c>
      <c r="NQ1" s="181" t="s">
        <v>353</v>
      </c>
      <c r="NR1" s="181" t="s">
        <v>1068</v>
      </c>
      <c r="NS1" s="181" t="s">
        <v>1070</v>
      </c>
      <c r="NT1" s="181" t="s">
        <v>354</v>
      </c>
      <c r="NU1" s="181" t="s">
        <v>1072</v>
      </c>
      <c r="NV1" s="178" t="s">
        <v>360</v>
      </c>
      <c r="NW1" s="190" t="s">
        <v>361</v>
      </c>
      <c r="NX1" s="181" t="s">
        <v>362</v>
      </c>
      <c r="NY1" s="181" t="s">
        <v>1075</v>
      </c>
      <c r="NZ1" s="181" t="s">
        <v>1077</v>
      </c>
      <c r="OA1" s="181" t="s">
        <v>363</v>
      </c>
      <c r="OB1" s="181" t="s">
        <v>373</v>
      </c>
      <c r="OC1" s="181" t="s">
        <v>1079</v>
      </c>
      <c r="OD1" s="181" t="s">
        <v>1081</v>
      </c>
      <c r="OE1" s="181" t="s">
        <v>1083</v>
      </c>
      <c r="OF1" s="181" t="s">
        <v>1085</v>
      </c>
      <c r="OG1" s="181" t="s">
        <v>1087</v>
      </c>
      <c r="OH1" s="181" t="s">
        <v>1089</v>
      </c>
      <c r="OI1" s="181" t="s">
        <v>1091</v>
      </c>
      <c r="OJ1" s="181" t="s">
        <v>1093</v>
      </c>
      <c r="OK1" s="181" t="s">
        <v>1095</v>
      </c>
      <c r="OL1" s="181" t="s">
        <v>1097</v>
      </c>
      <c r="OM1" s="181" t="s">
        <v>1099</v>
      </c>
      <c r="ON1" s="181" t="s">
        <v>1101</v>
      </c>
      <c r="OO1" s="181" t="s">
        <v>1103</v>
      </c>
      <c r="OP1" s="181" t="s">
        <v>1105</v>
      </c>
      <c r="OQ1" s="181" t="s">
        <v>1107</v>
      </c>
      <c r="OR1" s="181" t="s">
        <v>1109</v>
      </c>
      <c r="OS1" s="181" t="s">
        <v>1111</v>
      </c>
      <c r="OT1" s="181" t="s">
        <v>1113</v>
      </c>
      <c r="OU1" s="181" t="s">
        <v>1115</v>
      </c>
      <c r="OV1" s="181" t="s">
        <v>1117</v>
      </c>
      <c r="OW1" s="181" t="s">
        <v>1119</v>
      </c>
      <c r="OX1" s="181" t="s">
        <v>1121</v>
      </c>
      <c r="OY1" s="181" t="s">
        <v>374</v>
      </c>
      <c r="OZ1" s="181" t="s">
        <v>1124</v>
      </c>
      <c r="PA1" s="181" t="s">
        <v>1126</v>
      </c>
      <c r="PB1" s="181" t="s">
        <v>1127</v>
      </c>
      <c r="PC1" s="181" t="s">
        <v>1129</v>
      </c>
      <c r="PD1" s="181" t="s">
        <v>1131</v>
      </c>
      <c r="PE1" s="181" t="s">
        <v>1133</v>
      </c>
      <c r="PF1" s="181" t="s">
        <v>1135</v>
      </c>
      <c r="PG1" s="181" t="s">
        <v>1137</v>
      </c>
      <c r="PH1" s="181" t="s">
        <v>1139</v>
      </c>
      <c r="PI1" s="181" t="s">
        <v>1141</v>
      </c>
      <c r="PJ1" s="181" t="s">
        <v>1143</v>
      </c>
      <c r="PK1" s="181" t="s">
        <v>1145</v>
      </c>
      <c r="PL1" s="181" t="s">
        <v>1147</v>
      </c>
      <c r="PM1" s="181" t="s">
        <v>1149</v>
      </c>
      <c r="PN1" s="181" t="s">
        <v>1151</v>
      </c>
      <c r="PO1" s="181" t="s">
        <v>1153</v>
      </c>
      <c r="PP1" s="181" t="s">
        <v>1155</v>
      </c>
      <c r="PQ1" s="181" t="s">
        <v>1157</v>
      </c>
      <c r="PR1" s="181" t="s">
        <v>1159</v>
      </c>
      <c r="PS1" s="181" t="s">
        <v>1161</v>
      </c>
      <c r="PT1" s="181" t="s">
        <v>1163</v>
      </c>
      <c r="PU1" s="181" t="s">
        <v>1165</v>
      </c>
      <c r="PV1" s="181" t="s">
        <v>1167</v>
      </c>
      <c r="PW1" s="181" t="s">
        <v>1169</v>
      </c>
      <c r="PX1" s="181" t="s">
        <v>1171</v>
      </c>
      <c r="PY1" s="181" t="s">
        <v>1173</v>
      </c>
      <c r="PZ1" s="181" t="s">
        <v>364</v>
      </c>
      <c r="QA1" s="181" t="s">
        <v>1175</v>
      </c>
      <c r="QB1" s="181" t="s">
        <v>1177</v>
      </c>
      <c r="QC1" s="181" t="s">
        <v>1179</v>
      </c>
      <c r="QD1" s="181" t="s">
        <v>1181</v>
      </c>
      <c r="QE1" s="181" t="s">
        <v>1183</v>
      </c>
      <c r="QF1" s="190" t="s">
        <v>365</v>
      </c>
      <c r="QG1" s="181" t="s">
        <v>366</v>
      </c>
      <c r="QH1" s="181" t="s">
        <v>1185</v>
      </c>
      <c r="QI1" s="181" t="s">
        <v>1187</v>
      </c>
      <c r="QJ1" s="181" t="s">
        <v>1189</v>
      </c>
      <c r="QK1" s="181" t="s">
        <v>1191</v>
      </c>
      <c r="QL1" s="181" t="s">
        <v>1193</v>
      </c>
      <c r="QM1" s="181" t="s">
        <v>1195</v>
      </c>
      <c r="QN1" s="190" t="s">
        <v>367</v>
      </c>
      <c r="QO1" s="181" t="s">
        <v>1197</v>
      </c>
      <c r="QP1" s="181" t="s">
        <v>368</v>
      </c>
      <c r="QQ1" s="181" t="s">
        <v>375</v>
      </c>
      <c r="QR1" s="181" t="s">
        <v>1199</v>
      </c>
      <c r="QS1" s="181" t="s">
        <v>1201</v>
      </c>
      <c r="QT1" s="181" t="s">
        <v>1203</v>
      </c>
      <c r="QU1" s="181" t="s">
        <v>1205</v>
      </c>
      <c r="QV1" s="181" t="s">
        <v>1207</v>
      </c>
      <c r="QW1" s="181" t="s">
        <v>1209</v>
      </c>
      <c r="QX1" s="181" t="s">
        <v>1211</v>
      </c>
      <c r="QY1" s="181" t="s">
        <v>1213</v>
      </c>
      <c r="QZ1" s="181" t="s">
        <v>1215</v>
      </c>
      <c r="RA1" s="181" t="s">
        <v>1217</v>
      </c>
      <c r="RB1" s="181" t="s">
        <v>1219</v>
      </c>
      <c r="RC1" s="181" t="s">
        <v>1221</v>
      </c>
      <c r="RD1" s="181" t="s">
        <v>1223</v>
      </c>
      <c r="RE1" s="181" t="s">
        <v>1225</v>
      </c>
      <c r="RF1" s="190" t="s">
        <v>369</v>
      </c>
      <c r="RG1" s="181" t="s">
        <v>370</v>
      </c>
      <c r="RH1" s="181" t="s">
        <v>1227</v>
      </c>
      <c r="RI1" s="181" t="s">
        <v>1229</v>
      </c>
      <c r="RJ1" s="190" t="s">
        <v>371</v>
      </c>
      <c r="RK1" s="181" t="s">
        <v>372</v>
      </c>
      <c r="RL1" s="181" t="s">
        <v>1231</v>
      </c>
      <c r="RM1" s="181" t="s">
        <v>1232</v>
      </c>
      <c r="RN1" s="181" t="s">
        <v>1233</v>
      </c>
      <c r="RO1" s="181" t="s">
        <v>1234</v>
      </c>
      <c r="RP1" s="181" t="s">
        <v>1236</v>
      </c>
      <c r="RQ1" s="181" t="s">
        <v>1237</v>
      </c>
      <c r="RR1" s="181" t="s">
        <v>1239</v>
      </c>
      <c r="RS1" s="181" t="s">
        <v>1240</v>
      </c>
      <c r="RT1" s="178" t="s">
        <v>376</v>
      </c>
      <c r="RU1" s="190" t="s">
        <v>377</v>
      </c>
      <c r="RV1" s="181" t="s">
        <v>378</v>
      </c>
      <c r="RW1" s="181" t="s">
        <v>1242</v>
      </c>
      <c r="RX1" s="181" t="s">
        <v>1244</v>
      </c>
      <c r="RY1" s="181" t="s">
        <v>379</v>
      </c>
      <c r="RZ1" s="181" t="s">
        <v>1246</v>
      </c>
      <c r="SA1" s="181" t="s">
        <v>1248</v>
      </c>
      <c r="SB1" s="181" t="s">
        <v>1250</v>
      </c>
      <c r="SC1" s="181" t="s">
        <v>1252</v>
      </c>
      <c r="SD1" s="190" t="s">
        <v>380</v>
      </c>
      <c r="SE1" s="181" t="s">
        <v>381</v>
      </c>
      <c r="SF1" s="181" t="s">
        <v>1254</v>
      </c>
      <c r="SG1" s="181" t="s">
        <v>1256</v>
      </c>
      <c r="SH1" s="181" t="s">
        <v>1258</v>
      </c>
      <c r="SI1" s="181" t="s">
        <v>1260</v>
      </c>
      <c r="SJ1" s="181" t="s">
        <v>1262</v>
      </c>
      <c r="SK1" s="181" t="s">
        <v>1264</v>
      </c>
      <c r="SL1" s="181" t="s">
        <v>1266</v>
      </c>
      <c r="SM1" s="181" t="s">
        <v>1268</v>
      </c>
      <c r="SN1" s="181" t="s">
        <v>1270</v>
      </c>
      <c r="SO1" s="181" t="s">
        <v>1272</v>
      </c>
      <c r="SP1" s="181" t="s">
        <v>1274</v>
      </c>
      <c r="SQ1" s="181" t="s">
        <v>1276</v>
      </c>
      <c r="SR1" s="181" t="s">
        <v>1278</v>
      </c>
      <c r="SS1" s="181" t="s">
        <v>1280</v>
      </c>
      <c r="ST1" s="181" t="s">
        <v>1282</v>
      </c>
      <c r="SU1" s="178" t="s">
        <v>382</v>
      </c>
      <c r="SV1" s="190" t="s">
        <v>383</v>
      </c>
      <c r="SW1" s="181" t="s">
        <v>384</v>
      </c>
      <c r="SX1" s="181" t="s">
        <v>1284</v>
      </c>
      <c r="SY1" s="181" t="s">
        <v>1286</v>
      </c>
      <c r="SZ1" s="181" t="s">
        <v>1288</v>
      </c>
      <c r="TA1" s="181" t="s">
        <v>1290</v>
      </c>
      <c r="TB1" s="181" t="s">
        <v>1292</v>
      </c>
      <c r="TC1" s="181" t="s">
        <v>385</v>
      </c>
      <c r="TD1" s="181" t="s">
        <v>1294</v>
      </c>
      <c r="TE1" s="181" t="s">
        <v>1296</v>
      </c>
      <c r="TF1" s="181" t="s">
        <v>1298</v>
      </c>
      <c r="TG1" s="181" t="s">
        <v>1300</v>
      </c>
      <c r="TH1" s="181" t="s">
        <v>1302</v>
      </c>
      <c r="TI1" s="181" t="s">
        <v>1304</v>
      </c>
      <c r="TJ1" s="190" t="s">
        <v>386</v>
      </c>
      <c r="TK1" s="181" t="s">
        <v>387</v>
      </c>
      <c r="TL1" s="181" t="s">
        <v>388</v>
      </c>
      <c r="TM1" s="181" t="s">
        <v>1306</v>
      </c>
      <c r="TN1" s="181" t="s">
        <v>1308</v>
      </c>
      <c r="TO1" s="181" t="s">
        <v>1309</v>
      </c>
      <c r="TP1" s="181" t="s">
        <v>1311</v>
      </c>
      <c r="TQ1" s="181" t="s">
        <v>1313</v>
      </c>
      <c r="TR1" s="181" t="s">
        <v>1315</v>
      </c>
      <c r="TS1" s="181" t="s">
        <v>1317</v>
      </c>
      <c r="TT1" s="181" t="s">
        <v>1319</v>
      </c>
      <c r="TU1" s="181" t="s">
        <v>1321</v>
      </c>
      <c r="TV1" s="181" t="s">
        <v>1323</v>
      </c>
      <c r="TW1" s="181" t="s">
        <v>1325</v>
      </c>
      <c r="TX1" s="181" t="s">
        <v>1327</v>
      </c>
      <c r="TY1" s="181" t="s">
        <v>1329</v>
      </c>
      <c r="TZ1" s="181" t="s">
        <v>1331</v>
      </c>
      <c r="UA1" s="181" t="s">
        <v>1333</v>
      </c>
      <c r="UB1" s="181" t="s">
        <v>1335</v>
      </c>
      <c r="UC1" s="178" t="s">
        <v>1337</v>
      </c>
      <c r="UD1" s="181" t="s">
        <v>1339</v>
      </c>
      <c r="UE1" s="181" t="s">
        <v>1341</v>
      </c>
      <c r="UF1" s="181" t="s">
        <v>1343</v>
      </c>
      <c r="UG1" s="181" t="s">
        <v>1345</v>
      </c>
      <c r="UH1" s="181" t="s">
        <v>1347</v>
      </c>
      <c r="UI1" s="184"/>
    </row>
    <row r="2" spans="1:555" s="121" customFormat="1" hidden="1">
      <c r="A2" s="121" t="s">
        <v>1378</v>
      </c>
      <c r="B2" s="121" t="s">
        <v>1380</v>
      </c>
      <c r="C2" s="121" t="s">
        <v>483</v>
      </c>
      <c r="D2" s="159" t="s">
        <v>1379</v>
      </c>
      <c r="E2" s="121" t="s">
        <v>1381</v>
      </c>
      <c r="F2" s="121" t="s">
        <v>484</v>
      </c>
      <c r="G2" s="121" t="s">
        <v>1382</v>
      </c>
      <c r="H2" s="159" t="s">
        <v>1383</v>
      </c>
      <c r="I2" s="121" t="s">
        <v>1384</v>
      </c>
      <c r="J2" s="121" t="s">
        <v>1481</v>
      </c>
      <c r="K2" s="121" t="s">
        <v>1385</v>
      </c>
      <c r="L2" s="121" t="s">
        <v>1386</v>
      </c>
      <c r="M2" s="121" t="s">
        <v>1387</v>
      </c>
      <c r="N2" s="121" t="s">
        <v>1388</v>
      </c>
      <c r="O2" s="121" t="s">
        <v>1389</v>
      </c>
      <c r="R2" s="121" t="s">
        <v>137</v>
      </c>
      <c r="S2" s="121" t="s">
        <v>1469</v>
      </c>
      <c r="U2" s="121" t="s">
        <v>404</v>
      </c>
      <c r="V2" s="121" t="s">
        <v>422</v>
      </c>
      <c r="W2" s="121" t="s">
        <v>405</v>
      </c>
      <c r="X2" s="121" t="s">
        <v>406</v>
      </c>
      <c r="Y2" s="121" t="s">
        <v>407</v>
      </c>
      <c r="Z2" s="121" t="s">
        <v>408</v>
      </c>
      <c r="AA2" s="121" t="s">
        <v>409</v>
      </c>
      <c r="AB2" s="121" t="s">
        <v>410</v>
      </c>
      <c r="AC2" s="121" t="s">
        <v>411</v>
      </c>
      <c r="AD2" s="121" t="s">
        <v>412</v>
      </c>
      <c r="AE2" s="121" t="s">
        <v>413</v>
      </c>
      <c r="AF2" s="121" t="s">
        <v>414</v>
      </c>
      <c r="AH2" s="121" t="s">
        <v>432</v>
      </c>
      <c r="AI2" s="121" t="s">
        <v>433</v>
      </c>
      <c r="AJ2" s="121" t="s">
        <v>434</v>
      </c>
      <c r="AK2" s="121" t="s">
        <v>435</v>
      </c>
      <c r="AL2" s="121" t="s">
        <v>436</v>
      </c>
      <c r="AM2" s="121" t="s">
        <v>439</v>
      </c>
      <c r="AN2" s="121" t="s">
        <v>437</v>
      </c>
      <c r="AO2" s="121" t="s">
        <v>438</v>
      </c>
      <c r="AP2" s="121" t="s">
        <v>440</v>
      </c>
      <c r="AQ2" s="121" t="s">
        <v>441</v>
      </c>
      <c r="AR2" s="121" t="s">
        <v>442</v>
      </c>
      <c r="AS2" s="121" t="s">
        <v>443</v>
      </c>
      <c r="AT2" s="121" t="s">
        <v>444</v>
      </c>
      <c r="AU2" s="121" t="s">
        <v>445</v>
      </c>
      <c r="AV2" s="121" t="s">
        <v>446</v>
      </c>
      <c r="AW2" s="121" t="s">
        <v>447</v>
      </c>
      <c r="AX2" s="121" t="s">
        <v>448</v>
      </c>
      <c r="AY2" s="121" t="s">
        <v>449</v>
      </c>
      <c r="AZ2" s="121" t="s">
        <v>450</v>
      </c>
      <c r="BA2" s="121" t="s">
        <v>451</v>
      </c>
      <c r="BB2" s="121" t="s">
        <v>452</v>
      </c>
      <c r="BC2" s="121" t="s">
        <v>453</v>
      </c>
      <c r="BD2" s="121" t="s">
        <v>454</v>
      </c>
      <c r="BE2" s="121" t="s">
        <v>455</v>
      </c>
      <c r="BF2" s="121" t="s">
        <v>456</v>
      </c>
      <c r="BG2" s="121" t="s">
        <v>457</v>
      </c>
      <c r="BH2" s="121" t="s">
        <v>458</v>
      </c>
      <c r="BI2" s="121" t="s">
        <v>459</v>
      </c>
      <c r="BJ2" s="121" t="s">
        <v>460</v>
      </c>
      <c r="BK2" s="121" t="s">
        <v>461</v>
      </c>
      <c r="BL2" s="121" t="s">
        <v>462</v>
      </c>
      <c r="BM2" s="121" t="s">
        <v>463</v>
      </c>
      <c r="BN2" s="121" t="s">
        <v>464</v>
      </c>
      <c r="BO2" s="121" t="s">
        <v>465</v>
      </c>
      <c r="BP2" s="121" t="s">
        <v>466</v>
      </c>
      <c r="BQ2" s="121" t="s">
        <v>467</v>
      </c>
      <c r="BR2" s="121" t="s">
        <v>468</v>
      </c>
      <c r="BS2" s="121" t="s">
        <v>469</v>
      </c>
      <c r="BT2" s="121" t="s">
        <v>470</v>
      </c>
      <c r="BU2" s="121" t="s">
        <v>471</v>
      </c>
      <c r="BZ2" s="85" t="s">
        <v>495</v>
      </c>
      <c r="CA2" s="85" t="s">
        <v>496</v>
      </c>
      <c r="CB2" s="85" t="s">
        <v>497</v>
      </c>
      <c r="CC2" s="85" t="s">
        <v>498</v>
      </c>
      <c r="CD2" s="85" t="s">
        <v>499</v>
      </c>
      <c r="CE2" s="85" t="s">
        <v>500</v>
      </c>
      <c r="CF2" s="85" t="s">
        <v>501</v>
      </c>
      <c r="CG2" s="85" t="s">
        <v>502</v>
      </c>
      <c r="CH2" s="85" t="s">
        <v>503</v>
      </c>
      <c r="CI2" s="85" t="s">
        <v>504</v>
      </c>
      <c r="CJ2" s="85" t="s">
        <v>505</v>
      </c>
      <c r="CK2" s="85" t="s">
        <v>506</v>
      </c>
      <c r="CL2" s="85" t="s">
        <v>507</v>
      </c>
      <c r="CM2" s="85" t="s">
        <v>508</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6">
        <v>41436.800000000003</v>
      </c>
      <c r="CA3" s="316">
        <v>37669.82</v>
      </c>
      <c r="CB3" s="316">
        <v>33902.839999999997</v>
      </c>
      <c r="CC3" s="316">
        <v>30135.85</v>
      </c>
      <c r="CD3" s="316">
        <v>28252.36</v>
      </c>
      <c r="CE3" s="316">
        <v>26368.87</v>
      </c>
      <c r="CF3" s="316">
        <v>17893.16</v>
      </c>
      <c r="CG3" s="316">
        <v>16951.419999999998</v>
      </c>
      <c r="CH3" s="316">
        <v>13184.44</v>
      </c>
      <c r="CI3" s="316">
        <v>15032.56</v>
      </c>
      <c r="CJ3" s="316">
        <v>13264.02</v>
      </c>
      <c r="CK3" s="316">
        <v>12379.75</v>
      </c>
      <c r="CL3" s="316">
        <v>439.49</v>
      </c>
      <c r="CM3" s="316">
        <v>1904.46</v>
      </c>
    </row>
    <row r="5" spans="1:555" ht="52.5">
      <c r="C5" s="195" t="s">
        <v>136</v>
      </c>
      <c r="D5" s="168">
        <f>SUMIF(C:C,$C$10,D:D)</f>
        <v>7447278.6100000003</v>
      </c>
      <c r="CA5" s="316"/>
    </row>
    <row r="6" spans="1:555">
      <c r="CA6" s="316"/>
    </row>
    <row r="7" spans="1:555">
      <c r="CA7" s="316"/>
    </row>
    <row r="8" spans="1:555">
      <c r="C8" s="70" t="s">
        <v>54</v>
      </c>
      <c r="D8" s="77"/>
      <c r="E8" s="70"/>
      <c r="F8" s="70"/>
      <c r="G8" s="70"/>
      <c r="H8" s="77"/>
      <c r="I8" s="70"/>
      <c r="J8" s="70"/>
      <c r="CA8" s="316"/>
    </row>
    <row r="9" spans="1:555" ht="15.75" thickBot="1">
      <c r="C9" s="94"/>
      <c r="D9" s="77"/>
      <c r="E9" s="94"/>
      <c r="F9" s="94"/>
      <c r="G9" s="94"/>
      <c r="H9" s="77"/>
      <c r="I9" s="94"/>
      <c r="J9" s="120"/>
      <c r="CA9" s="316"/>
    </row>
    <row r="10" spans="1:555" ht="15.75" thickBot="1">
      <c r="C10" s="69" t="s">
        <v>43</v>
      </c>
      <c r="D10" s="30">
        <f>SUM(G17:G34)</f>
        <v>1987947.6900000002</v>
      </c>
      <c r="E10" s="93"/>
      <c r="F10" s="93"/>
      <c r="G10" s="93"/>
      <c r="H10" s="74"/>
      <c r="I10" s="74"/>
      <c r="J10" s="74"/>
      <c r="CA10" s="316"/>
    </row>
    <row r="11" spans="1:555">
      <c r="B11" s="177"/>
      <c r="D11" s="31"/>
      <c r="E11" s="93"/>
      <c r="F11" s="93"/>
      <c r="G11" s="93"/>
      <c r="H11" s="74"/>
      <c r="I11" s="74"/>
      <c r="J11" s="74"/>
      <c r="CA11" s="316"/>
    </row>
    <row r="12" spans="1:555">
      <c r="B12" s="177"/>
      <c r="D12" s="31"/>
      <c r="E12" s="93"/>
      <c r="F12" s="93"/>
      <c r="G12" s="93"/>
      <c r="H12" s="74"/>
      <c r="I12" s="74"/>
      <c r="J12" s="74"/>
      <c r="CA12" s="316"/>
    </row>
    <row r="13" spans="1:555" ht="15.75">
      <c r="C13" s="205" t="s">
        <v>401</v>
      </c>
      <c r="D13" s="206" t="s">
        <v>1610</v>
      </c>
      <c r="E13" s="93"/>
      <c r="F13" s="93"/>
      <c r="G13" s="93"/>
      <c r="H13" s="74"/>
      <c r="I13" s="74"/>
      <c r="J13" s="74"/>
      <c r="CA13" s="316"/>
    </row>
    <row r="14" spans="1:555" ht="18.75">
      <c r="C14" s="212" t="str">
        <f>IFERROR(VLOOKUP(D13,'1Desarrollo e Innov. Curricular'!$E:$F,2,FALSE),IFERROR(VLOOKUP(D13,'2 Investigación Científica'!$E:$F,2,FALSE),IFERROR(VLOOKUP(D13,'3Vinculación Univ. Sociedad'!$E:$F,2,FALSE),IFERROR(VLOOKUP(D13,'4Docencia y Profesorado Univers'!$E:$F,2,FALSE),IFERROR(VLOOKUP(D13,'5Estudiantes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y Procesos...'!$E:$F,2,FALSE),IFERROR(VLOOKUP(D13,'12Gestión del Talento Humano'!$E:$F,2,FALSE),IFERROR(VLOOKUP(D13,'14Internacionalización de la ES'!$E:$F,2,FALSE),IFERROR(VLOOKUP(D13,'10Posgrado'!$E:$F,2,FALSE),IFERROR(VLOOKUP(D13,'9Cultura de Innovación Insti...'!$E:$F,2,FALSE),VLOOKUP(D13,'7Lo Esencial de la Reforma Univ'!$E:$F,2,0)))))))))))))))</f>
        <v xml:space="preserve">Creación de  2 plazas para la carrera de enfermería, para atender la demanda estudiantil  y contratación de 5 profesores por hora </v>
      </c>
      <c r="D14" s="31"/>
      <c r="E14" s="93"/>
      <c r="F14" s="93"/>
      <c r="G14" s="93"/>
      <c r="H14" s="74"/>
      <c r="I14" s="74"/>
      <c r="J14" s="74"/>
      <c r="CA14" s="316"/>
    </row>
    <row r="15" spans="1:555" ht="15.75" thickBot="1">
      <c r="C15" s="94"/>
      <c r="D15" s="31"/>
      <c r="E15" s="93"/>
      <c r="F15" s="93"/>
      <c r="G15" s="93"/>
      <c r="H15" s="74"/>
      <c r="I15" s="74"/>
      <c r="J15" s="74"/>
      <c r="CA15" s="316"/>
    </row>
    <row r="16" spans="1:555" ht="30.75" thickBot="1">
      <c r="C16" s="133" t="s">
        <v>44</v>
      </c>
      <c r="D16" s="137" t="s">
        <v>55</v>
      </c>
      <c r="E16" s="170" t="s">
        <v>56</v>
      </c>
      <c r="F16" s="137" t="s">
        <v>57</v>
      </c>
      <c r="G16" s="134" t="s">
        <v>27</v>
      </c>
      <c r="H16" s="132" t="s">
        <v>139</v>
      </c>
      <c r="I16" s="135" t="s">
        <v>46</v>
      </c>
      <c r="J16" s="135" t="s">
        <v>140</v>
      </c>
      <c r="K16" s="135" t="s">
        <v>420</v>
      </c>
      <c r="L16" s="135" t="s">
        <v>421</v>
      </c>
      <c r="CA16" s="316"/>
    </row>
    <row r="17" spans="3:79" ht="15.75" thickBot="1">
      <c r="C17" s="136" t="s">
        <v>508</v>
      </c>
      <c r="D17" s="199">
        <v>12</v>
      </c>
      <c r="E17" s="151">
        <v>10</v>
      </c>
      <c r="F17" s="317">
        <f>HLOOKUP($C17,$BZ$2:$CM$3,2,0)</f>
        <v>1904.46</v>
      </c>
      <c r="G17" s="112">
        <f>D17*E17*F17</f>
        <v>228535.2</v>
      </c>
      <c r="H17" s="165" t="s">
        <v>1469</v>
      </c>
      <c r="I17" s="113" t="s">
        <v>509</v>
      </c>
      <c r="J17" s="113" t="str">
        <f>VLOOKUP(I17,Presupuesto!$B$11:$C$565,2,0)</f>
        <v>SUELDOS Y SALARIOS PERMANENTES</v>
      </c>
      <c r="K17" s="222" t="s">
        <v>1385</v>
      </c>
      <c r="L17" s="98" t="s">
        <v>404</v>
      </c>
      <c r="CA17" s="316"/>
    </row>
    <row r="18" spans="3:79">
      <c r="C18" s="171" t="s">
        <v>58</v>
      </c>
      <c r="D18" s="162"/>
      <c r="E18" s="153">
        <v>0</v>
      </c>
      <c r="F18" s="100">
        <f>IF(E17=0,"",(G17/E17)/12*E17)</f>
        <v>19044.599999999999</v>
      </c>
      <c r="G18" s="97">
        <f>F18</f>
        <v>19044.599999999999</v>
      </c>
      <c r="H18" s="163" t="s">
        <v>1469</v>
      </c>
      <c r="I18" s="115" t="s">
        <v>529</v>
      </c>
      <c r="J18" s="115" t="str">
        <f>VLOOKUP(I18,Presupuesto!$B$11:$C$565,2,0)</f>
        <v>AGUINALDO Y DECIMO CUARTO MES</v>
      </c>
      <c r="K18" s="98" t="str">
        <f>$K$17</f>
        <v>Gestión Administrativa y  financiera en apoyo al Desarrollo Académico</v>
      </c>
      <c r="L18" s="98" t="s">
        <v>422</v>
      </c>
      <c r="CA18" s="316"/>
    </row>
    <row r="19" spans="3:79" ht="15.75" thickBot="1">
      <c r="C19" s="172" t="s">
        <v>59</v>
      </c>
      <c r="D19" s="162"/>
      <c r="E19" s="153">
        <v>0</v>
      </c>
      <c r="F19" s="116">
        <f>IF(E17&lt;6,"",((E17-6)/12)*(G17/E17))</f>
        <v>7617.84</v>
      </c>
      <c r="G19" s="97">
        <f>F19</f>
        <v>7617.84</v>
      </c>
      <c r="H19" s="163" t="s">
        <v>1469</v>
      </c>
      <c r="I19" s="101" t="s">
        <v>532</v>
      </c>
      <c r="J19" s="101" t="str">
        <f>VLOOKUP(I19,Presupuesto!$B$11:$C$565,2,0)</f>
        <v>DECIMOCUARTO MES</v>
      </c>
      <c r="K19" s="98" t="str">
        <f t="shared" ref="K19:K34" si="0">$K$17</f>
        <v>Gestión Administrativa y  financiera en apoyo al Desarrollo Académico</v>
      </c>
      <c r="L19" s="98" t="s">
        <v>405</v>
      </c>
      <c r="CA19" s="316"/>
    </row>
    <row r="20" spans="3:79" ht="15.75" thickBot="1">
      <c r="C20" s="136" t="s">
        <v>508</v>
      </c>
      <c r="D20" s="199">
        <v>12</v>
      </c>
      <c r="E20" s="151">
        <v>10</v>
      </c>
      <c r="F20" s="317">
        <f>HLOOKUP($C20,$BZ$2:$CM$3,2,0)</f>
        <v>1904.46</v>
      </c>
      <c r="G20" s="112">
        <f>D20*E20*F20</f>
        <v>228535.2</v>
      </c>
      <c r="H20" s="165" t="s">
        <v>1469</v>
      </c>
      <c r="I20" s="113" t="s">
        <v>509</v>
      </c>
      <c r="J20" s="113" t="str">
        <f>VLOOKUP(I20,Presupuesto!$B$11:$C$565,2,0)</f>
        <v>SUELDOS Y SALARIOS PERMANENTES</v>
      </c>
      <c r="K20" s="98" t="str">
        <f t="shared" si="0"/>
        <v>Gestión Administrativa y  financiera en apoyo al Desarrollo Académico</v>
      </c>
      <c r="L20" s="98" t="s">
        <v>405</v>
      </c>
    </row>
    <row r="21" spans="3:79">
      <c r="C21" s="171" t="s">
        <v>58</v>
      </c>
      <c r="D21" s="162"/>
      <c r="E21" s="153">
        <v>0</v>
      </c>
      <c r="F21" s="100">
        <f>IF(E20=0,"",(G20/E20)/12*E20)</f>
        <v>19044.599999999999</v>
      </c>
      <c r="G21" s="97">
        <f>F21</f>
        <v>19044.599999999999</v>
      </c>
      <c r="H21" s="163" t="s">
        <v>1469</v>
      </c>
      <c r="I21" s="115" t="s">
        <v>529</v>
      </c>
      <c r="J21" s="115" t="str">
        <f>VLOOKUP(I21,Presupuesto!$B$11:$C$565,2,0)</f>
        <v>AGUINALDO Y DECIMO CUARTO MES</v>
      </c>
      <c r="K21" s="98" t="str">
        <f t="shared" si="0"/>
        <v>Gestión Administrativa y  financiera en apoyo al Desarrollo Académico</v>
      </c>
      <c r="L21" s="98" t="s">
        <v>405</v>
      </c>
    </row>
    <row r="22" spans="3:79" ht="15.75" thickBot="1">
      <c r="C22" s="172" t="s">
        <v>59</v>
      </c>
      <c r="D22" s="162"/>
      <c r="E22" s="153">
        <v>0</v>
      </c>
      <c r="F22" s="116">
        <f>IF(E20&lt;6,"",((E20-6)/12)*(G20/E20))</f>
        <v>7617.84</v>
      </c>
      <c r="G22" s="97">
        <f>F22</f>
        <v>7617.84</v>
      </c>
      <c r="H22" s="163" t="s">
        <v>1469</v>
      </c>
      <c r="I22" s="101" t="s">
        <v>532</v>
      </c>
      <c r="J22" s="101" t="str">
        <f>VLOOKUP(I22,Presupuesto!$B$11:$C$565,2,0)</f>
        <v>DECIMOCUARTO MES</v>
      </c>
      <c r="K22" s="98" t="str">
        <f t="shared" si="0"/>
        <v>Gestión Administrativa y  financiera en apoyo al Desarrollo Académico</v>
      </c>
      <c r="L22" s="98" t="s">
        <v>405</v>
      </c>
    </row>
    <row r="23" spans="3:79" ht="15.75" thickBot="1">
      <c r="C23" s="136" t="s">
        <v>508</v>
      </c>
      <c r="D23" s="199">
        <v>12</v>
      </c>
      <c r="E23" s="151">
        <v>10</v>
      </c>
      <c r="F23" s="317">
        <f>HLOOKUP($C23,$BZ$2:$CM$3,2,0)</f>
        <v>1904.46</v>
      </c>
      <c r="G23" s="112">
        <f>D23*E23*F23</f>
        <v>228535.2</v>
      </c>
      <c r="H23" s="165" t="s">
        <v>1469</v>
      </c>
      <c r="I23" s="113" t="s">
        <v>509</v>
      </c>
      <c r="J23" s="113" t="str">
        <f>VLOOKUP(I23,Presupuesto!$B$11:$C$565,2,0)</f>
        <v>SUELDOS Y SALARIOS PERMANENTES</v>
      </c>
      <c r="K23" s="98" t="str">
        <f t="shared" si="0"/>
        <v>Gestión Administrativa y  financiera en apoyo al Desarrollo Académico</v>
      </c>
      <c r="L23" s="98" t="s">
        <v>405</v>
      </c>
    </row>
    <row r="24" spans="3:79">
      <c r="C24" s="171" t="s">
        <v>58</v>
      </c>
      <c r="D24" s="162"/>
      <c r="E24" s="153">
        <v>0</v>
      </c>
      <c r="F24" s="100">
        <f>IF(E23=0,"",(G23/E23)/12*E23)</f>
        <v>19044.599999999999</v>
      </c>
      <c r="G24" s="97">
        <f>F24</f>
        <v>19044.599999999999</v>
      </c>
      <c r="H24" s="163" t="s">
        <v>1469</v>
      </c>
      <c r="I24" s="115" t="s">
        <v>529</v>
      </c>
      <c r="J24" s="115" t="str">
        <f>VLOOKUP(I24,Presupuesto!$B$11:$C$565,2,0)</f>
        <v>AGUINALDO Y DECIMO CUARTO MES</v>
      </c>
      <c r="K24" s="98" t="str">
        <f t="shared" si="0"/>
        <v>Gestión Administrativa y  financiera en apoyo al Desarrollo Académico</v>
      </c>
      <c r="L24" s="98" t="s">
        <v>405</v>
      </c>
    </row>
    <row r="25" spans="3:79" ht="15.75" thickBot="1">
      <c r="C25" s="172" t="s">
        <v>59</v>
      </c>
      <c r="D25" s="162"/>
      <c r="E25" s="153">
        <v>0</v>
      </c>
      <c r="F25" s="116">
        <f>IF(E23&lt;6,"",((E23-6)/12)*(G23/E23))</f>
        <v>7617.84</v>
      </c>
      <c r="G25" s="97">
        <f>F25</f>
        <v>7617.84</v>
      </c>
      <c r="H25" s="163" t="s">
        <v>1469</v>
      </c>
      <c r="I25" s="101" t="s">
        <v>532</v>
      </c>
      <c r="J25" s="101" t="str">
        <f>VLOOKUP(I25,Presupuesto!$B$11:$C$565,2,0)</f>
        <v>DECIMOCUARTO MES</v>
      </c>
      <c r="K25" s="98" t="str">
        <f t="shared" si="0"/>
        <v>Gestión Administrativa y  financiera en apoyo al Desarrollo Académico</v>
      </c>
      <c r="L25" s="98" t="s">
        <v>405</v>
      </c>
    </row>
    <row r="26" spans="3:79" ht="15.75" thickBot="1">
      <c r="C26" s="136" t="s">
        <v>508</v>
      </c>
      <c r="D26" s="199">
        <v>12</v>
      </c>
      <c r="E26" s="151">
        <v>10</v>
      </c>
      <c r="F26" s="317">
        <f>HLOOKUP($C26,$BZ$2:$CM$3,2,0)</f>
        <v>1904.46</v>
      </c>
      <c r="G26" s="112">
        <f>D26*E26*F26</f>
        <v>228535.2</v>
      </c>
      <c r="H26" s="165" t="s">
        <v>1469</v>
      </c>
      <c r="I26" s="113" t="s">
        <v>509</v>
      </c>
      <c r="J26" s="113" t="str">
        <f>VLOOKUP(I26,Presupuesto!$B$11:$C$565,2,0)</f>
        <v>SUELDOS Y SALARIOS PERMANENTES</v>
      </c>
      <c r="K26" s="98" t="str">
        <f t="shared" si="0"/>
        <v>Gestión Administrativa y  financiera en apoyo al Desarrollo Académico</v>
      </c>
      <c r="L26" s="98" t="s">
        <v>405</v>
      </c>
    </row>
    <row r="27" spans="3:79">
      <c r="C27" s="171" t="s">
        <v>58</v>
      </c>
      <c r="D27" s="162"/>
      <c r="E27" s="153">
        <v>0</v>
      </c>
      <c r="F27" s="100">
        <f>IF(E26=0,"",(G26/E26)/12*E26)</f>
        <v>19044.599999999999</v>
      </c>
      <c r="G27" s="97">
        <f>F27</f>
        <v>19044.599999999999</v>
      </c>
      <c r="H27" s="163" t="s">
        <v>1469</v>
      </c>
      <c r="I27" s="115" t="s">
        <v>529</v>
      </c>
      <c r="J27" s="115" t="str">
        <f>VLOOKUP(I27,Presupuesto!$B$11:$C$565,2,0)</f>
        <v>AGUINALDO Y DECIMO CUARTO MES</v>
      </c>
      <c r="K27" s="98" t="str">
        <f t="shared" si="0"/>
        <v>Gestión Administrativa y  financiera en apoyo al Desarrollo Académico</v>
      </c>
      <c r="L27" s="98" t="s">
        <v>405</v>
      </c>
    </row>
    <row r="28" spans="3:79" ht="15.75" thickBot="1">
      <c r="C28" s="172" t="s">
        <v>59</v>
      </c>
      <c r="D28" s="162"/>
      <c r="E28" s="153">
        <v>0</v>
      </c>
      <c r="F28" s="116">
        <f>IF(E26&lt;6,"",((E26-6)/12)*(G26/E26))</f>
        <v>7617.84</v>
      </c>
      <c r="G28" s="97">
        <f>F28</f>
        <v>7617.84</v>
      </c>
      <c r="H28" s="163" t="s">
        <v>1469</v>
      </c>
      <c r="I28" s="101" t="s">
        <v>532</v>
      </c>
      <c r="J28" s="101" t="str">
        <f>VLOOKUP(I28,Presupuesto!$B$11:$C$565,2,0)</f>
        <v>DECIMOCUARTO MES</v>
      </c>
      <c r="K28" s="98" t="str">
        <f t="shared" si="0"/>
        <v>Gestión Administrativa y  financiera en apoyo al Desarrollo Académico</v>
      </c>
      <c r="L28" s="98" t="s">
        <v>405</v>
      </c>
    </row>
    <row r="29" spans="3:79" ht="15.75" thickBot="1">
      <c r="C29" s="136" t="s">
        <v>508</v>
      </c>
      <c r="D29" s="199">
        <v>12</v>
      </c>
      <c r="E29" s="151">
        <v>10</v>
      </c>
      <c r="F29" s="317">
        <f>HLOOKUP($C29,$BZ$2:$CM$3,2,0)</f>
        <v>1904.46</v>
      </c>
      <c r="G29" s="112">
        <f>D29*E29*F29</f>
        <v>228535.2</v>
      </c>
      <c r="H29" s="165" t="s">
        <v>1469</v>
      </c>
      <c r="I29" s="113" t="s">
        <v>509</v>
      </c>
      <c r="J29" s="113" t="str">
        <f>VLOOKUP(I29,Presupuesto!$B$11:$C$565,2,0)</f>
        <v>SUELDOS Y SALARIOS PERMANENTES</v>
      </c>
      <c r="K29" s="98" t="str">
        <f t="shared" si="0"/>
        <v>Gestión Administrativa y  financiera en apoyo al Desarrollo Académico</v>
      </c>
      <c r="L29" s="98" t="s">
        <v>405</v>
      </c>
    </row>
    <row r="30" spans="3:79">
      <c r="C30" s="171" t="s">
        <v>58</v>
      </c>
      <c r="D30" s="162"/>
      <c r="E30" s="153">
        <v>0</v>
      </c>
      <c r="F30" s="100">
        <f>IF(E29=0,"",(G29/E29)/12*E29)</f>
        <v>19044.599999999999</v>
      </c>
      <c r="G30" s="97">
        <f>F30</f>
        <v>19044.599999999999</v>
      </c>
      <c r="H30" s="163" t="s">
        <v>1469</v>
      </c>
      <c r="I30" s="115" t="s">
        <v>529</v>
      </c>
      <c r="J30" s="115" t="str">
        <f>VLOOKUP(I30,Presupuesto!$B$11:$C$565,2,0)</f>
        <v>AGUINALDO Y DECIMO CUARTO MES</v>
      </c>
      <c r="K30" s="98" t="str">
        <f t="shared" si="0"/>
        <v>Gestión Administrativa y  financiera en apoyo al Desarrollo Académico</v>
      </c>
      <c r="L30" s="98" t="s">
        <v>405</v>
      </c>
    </row>
    <row r="31" spans="3:79" ht="15.75" thickBot="1">
      <c r="C31" s="172" t="s">
        <v>59</v>
      </c>
      <c r="D31" s="162"/>
      <c r="E31" s="153">
        <v>0</v>
      </c>
      <c r="F31" s="116">
        <f>IF(E29&lt;6,"",((E29-6)/12)*(G29/E29))</f>
        <v>7617.84</v>
      </c>
      <c r="G31" s="97">
        <f>F31</f>
        <v>7617.84</v>
      </c>
      <c r="H31" s="163" t="s">
        <v>1469</v>
      </c>
      <c r="I31" s="101" t="s">
        <v>532</v>
      </c>
      <c r="J31" s="101" t="str">
        <f>VLOOKUP(I31,Presupuesto!$B$11:$C$565,2,0)</f>
        <v>DECIMOCUARTO MES</v>
      </c>
      <c r="K31" s="98" t="str">
        <f t="shared" si="0"/>
        <v>Gestión Administrativa y  financiera en apoyo al Desarrollo Académico</v>
      </c>
      <c r="L31" s="98" t="s">
        <v>405</v>
      </c>
    </row>
    <row r="32" spans="3:79" ht="15.75" thickBot="1">
      <c r="C32" s="136" t="s">
        <v>500</v>
      </c>
      <c r="D32" s="199">
        <v>2</v>
      </c>
      <c r="E32" s="151">
        <v>12</v>
      </c>
      <c r="F32" s="317">
        <f>HLOOKUP($C32,$BZ$2:$CM$3,2,0)</f>
        <v>26368.87</v>
      </c>
      <c r="G32" s="112">
        <f>D32*E32*F32</f>
        <v>632852.88</v>
      </c>
      <c r="H32" s="165" t="s">
        <v>1469</v>
      </c>
      <c r="I32" s="113" t="s">
        <v>509</v>
      </c>
      <c r="J32" s="113" t="str">
        <f>VLOOKUP(I32,Presupuesto!$B$11:$C$565,2,0)</f>
        <v>SUELDOS Y SALARIOS PERMANENTES</v>
      </c>
      <c r="K32" s="98" t="str">
        <f t="shared" si="0"/>
        <v>Gestión Administrativa y  financiera en apoyo al Desarrollo Académico</v>
      </c>
      <c r="L32" s="98" t="s">
        <v>405</v>
      </c>
    </row>
    <row r="33" spans="2:79">
      <c r="C33" s="171" t="s">
        <v>58</v>
      </c>
      <c r="D33" s="162"/>
      <c r="E33" s="153">
        <v>0</v>
      </c>
      <c r="F33" s="100">
        <f>IF(E32=0,"",(G32/E32)/12*E32)</f>
        <v>52737.74</v>
      </c>
      <c r="G33" s="97">
        <f>F33</f>
        <v>52737.74</v>
      </c>
      <c r="H33" s="163" t="s">
        <v>1469</v>
      </c>
      <c r="I33" s="115" t="s">
        <v>529</v>
      </c>
      <c r="J33" s="115" t="str">
        <f>VLOOKUP(I33,Presupuesto!$B$11:$C$565,2,0)</f>
        <v>AGUINALDO Y DECIMO CUARTO MES</v>
      </c>
      <c r="K33" s="98" t="str">
        <f t="shared" si="0"/>
        <v>Gestión Administrativa y  financiera en apoyo al Desarrollo Académico</v>
      </c>
      <c r="L33" s="98" t="s">
        <v>405</v>
      </c>
    </row>
    <row r="34" spans="2:79">
      <c r="C34" s="428" t="s">
        <v>59</v>
      </c>
      <c r="D34" s="162"/>
      <c r="E34" s="153">
        <v>0</v>
      </c>
      <c r="F34" s="116">
        <f>IF(E32&lt;6,"",((E32-6)/12)*(G32/E32))</f>
        <v>26368.87</v>
      </c>
      <c r="G34" s="97">
        <f>F34</f>
        <v>26368.87</v>
      </c>
      <c r="H34" s="163" t="s">
        <v>1469</v>
      </c>
      <c r="I34" s="101" t="s">
        <v>532</v>
      </c>
      <c r="J34" s="101" t="str">
        <f>VLOOKUP(I34,Presupuesto!$B$11:$C$565,2,0)</f>
        <v>DECIMOCUARTO MES</v>
      </c>
      <c r="K34" s="98" t="str">
        <f t="shared" si="0"/>
        <v>Gestión Administrativa y  financiera en apoyo al Desarrollo Académico</v>
      </c>
      <c r="L34" s="98" t="s">
        <v>405</v>
      </c>
    </row>
    <row r="37" spans="2:79" ht="15.75" thickBot="1"/>
    <row r="38" spans="2:79" s="423" customFormat="1" ht="15.75" thickBot="1">
      <c r="C38" s="69" t="s">
        <v>43</v>
      </c>
      <c r="D38" s="30">
        <f>SUM(G45:G62)</f>
        <v>1987947.6900000002</v>
      </c>
      <c r="E38" s="424"/>
      <c r="F38" s="424"/>
      <c r="G38" s="424"/>
      <c r="H38" s="422"/>
      <c r="I38" s="422"/>
      <c r="J38" s="422"/>
      <c r="CA38" s="316"/>
    </row>
    <row r="39" spans="2:79" s="423" customFormat="1">
      <c r="B39" s="177"/>
      <c r="D39" s="421"/>
      <c r="E39" s="424"/>
      <c r="F39" s="424"/>
      <c r="G39" s="424"/>
      <c r="H39" s="422"/>
      <c r="I39" s="422"/>
      <c r="J39" s="422"/>
      <c r="CA39" s="316"/>
    </row>
    <row r="40" spans="2:79" s="423" customFormat="1">
      <c r="B40" s="177"/>
      <c r="D40" s="421"/>
      <c r="E40" s="424"/>
      <c r="F40" s="424"/>
      <c r="G40" s="424"/>
      <c r="H40" s="422"/>
      <c r="I40" s="422"/>
      <c r="J40" s="422"/>
      <c r="CA40" s="316"/>
    </row>
    <row r="41" spans="2:79" s="423" customFormat="1" ht="15.75">
      <c r="C41" s="446" t="s">
        <v>401</v>
      </c>
      <c r="D41" s="447" t="s">
        <v>1668</v>
      </c>
      <c r="E41" s="424"/>
      <c r="F41" s="424"/>
      <c r="G41" s="424"/>
      <c r="H41" s="422"/>
      <c r="I41" s="422"/>
      <c r="J41" s="422"/>
      <c r="CA41" s="316"/>
    </row>
    <row r="42" spans="2:79" s="423" customFormat="1" ht="18.75">
      <c r="C42" s="448" t="str">
        <f>IFERROR(VLOOKUP(D41,'1Desarrollo e Innov. Curricular'!$E:$F,2,FALSE),IFERROR(VLOOKUP(D41,'2 Investigación Científica'!$E:$F,2,FALSE),IFERROR(VLOOKUP(D41,'3Vinculación Univ. Sociedad'!$E:$F,2,FALSE),IFERROR(VLOOKUP(D41,'4Docencia y Profesorado Univers'!$E:$F,2,FALSE),IFERROR(VLOOKUP(D41,'5Estudiantes y Graduados'!$E:$F,2,FALSE),IFERROR(VLOOKUP(D41,'11Gestion Administrativa'!$E:$F,2,FALSE),IFERROR(VLOOKUP(D41,'13Gestión Académica'!$E:$F,2,FALSE),IFERROR(VLOOKUP(D41,'8Aseguramiento de la calidad'!$E:$F,2,FALSE),IFERROR(VLOOKUP(D41,'6Gestión del Conocimiento'!$E:$F,2,FALSE),IFERROR(VLOOKUP(D41,'15Gobernabilidad y Procesos...'!$E:$F,2,FALSE),IFERROR(VLOOKUP(D41,'12Gestión del Talento Humano'!$E:$F,2,FALSE),IFERROR(VLOOKUP(D41,'14Internacionalización de la ES'!$E:$F,2,FALSE),IFERROR(VLOOKUP(D41,'10Posgrado'!$E:$F,2,FALSE),IFERROR(VLOOKUP(D41,'9Cultura de Innovación Insti...'!$E:$F,2,FALSE),VLOOKUP(D41,'7Lo Esencial de la Reforma Univ'!$E:$F,2,0)))))))))))))))</f>
        <v>Creacion de 1 plaza para la carrera de informatica administrativa y contratacion de 5 profesores por hora</v>
      </c>
      <c r="D42" s="421"/>
      <c r="E42" s="424"/>
      <c r="F42" s="424"/>
      <c r="G42" s="424"/>
      <c r="H42" s="422"/>
      <c r="I42" s="422"/>
      <c r="J42" s="422"/>
      <c r="CA42" s="316"/>
    </row>
    <row r="43" spans="2:79" s="423" customFormat="1" ht="15.75" thickBot="1">
      <c r="C43" s="177"/>
      <c r="D43" s="421"/>
      <c r="E43" s="424"/>
      <c r="F43" s="424"/>
      <c r="G43" s="424"/>
      <c r="H43" s="422"/>
      <c r="I43" s="422"/>
      <c r="J43" s="422"/>
      <c r="CA43" s="316"/>
    </row>
    <row r="44" spans="2:79" s="423" customFormat="1" ht="30.75" thickBot="1">
      <c r="C44" s="133" t="s">
        <v>44</v>
      </c>
      <c r="D44" s="137" t="s">
        <v>55</v>
      </c>
      <c r="E44" s="170" t="s">
        <v>56</v>
      </c>
      <c r="F44" s="137" t="s">
        <v>57</v>
      </c>
      <c r="G44" s="134" t="s">
        <v>27</v>
      </c>
      <c r="H44" s="132" t="s">
        <v>139</v>
      </c>
      <c r="I44" s="135" t="s">
        <v>46</v>
      </c>
      <c r="J44" s="135" t="s">
        <v>140</v>
      </c>
      <c r="K44" s="135" t="s">
        <v>420</v>
      </c>
      <c r="L44" s="135" t="s">
        <v>421</v>
      </c>
      <c r="CA44" s="316"/>
    </row>
    <row r="45" spans="2:79" s="423" customFormat="1" ht="15.75" thickBot="1">
      <c r="C45" s="136" t="s">
        <v>508</v>
      </c>
      <c r="D45" s="199">
        <v>12</v>
      </c>
      <c r="E45" s="151">
        <v>10</v>
      </c>
      <c r="F45" s="317">
        <f>HLOOKUP($C45,$BZ$2:$CM$3,2,0)</f>
        <v>1904.46</v>
      </c>
      <c r="G45" s="112">
        <f>D45*E45*F45</f>
        <v>228535.2</v>
      </c>
      <c r="H45" s="165" t="s">
        <v>1469</v>
      </c>
      <c r="I45" s="113" t="s">
        <v>509</v>
      </c>
      <c r="J45" s="113" t="str">
        <f>VLOOKUP(I45,Presupuesto!$B$11:$C$565,2,0)</f>
        <v>SUELDOS Y SALARIOS PERMANENTES</v>
      </c>
      <c r="K45" s="449" t="s">
        <v>1385</v>
      </c>
      <c r="L45" s="427" t="s">
        <v>404</v>
      </c>
      <c r="CA45" s="316"/>
    </row>
    <row r="46" spans="2:79" s="423" customFormat="1">
      <c r="C46" s="171" t="s">
        <v>58</v>
      </c>
      <c r="D46" s="162"/>
      <c r="E46" s="153">
        <v>0</v>
      </c>
      <c r="F46" s="429">
        <f>IF(E45=0,"",(G45/E45)/12*E45)</f>
        <v>19044.599999999999</v>
      </c>
      <c r="G46" s="426">
        <f>F46</f>
        <v>19044.599999999999</v>
      </c>
      <c r="H46" s="163" t="s">
        <v>1469</v>
      </c>
      <c r="I46" s="115" t="s">
        <v>529</v>
      </c>
      <c r="J46" s="115" t="str">
        <f>VLOOKUP(I46,Presupuesto!$B$11:$C$565,2,0)</f>
        <v>AGUINALDO Y DECIMO CUARTO MES</v>
      </c>
      <c r="K46" s="427" t="str">
        <f>$K$17</f>
        <v>Gestión Administrativa y  financiera en apoyo al Desarrollo Académico</v>
      </c>
      <c r="L46" s="427" t="s">
        <v>422</v>
      </c>
      <c r="CA46" s="316"/>
    </row>
    <row r="47" spans="2:79" s="423" customFormat="1" ht="15.75" thickBot="1">
      <c r="C47" s="172" t="s">
        <v>59</v>
      </c>
      <c r="D47" s="162"/>
      <c r="E47" s="153">
        <v>0</v>
      </c>
      <c r="F47" s="116">
        <f>IF(E45&lt;6,"",((E45-6)/12)*(G45/E45))</f>
        <v>7617.84</v>
      </c>
      <c r="G47" s="426">
        <f>F47</f>
        <v>7617.84</v>
      </c>
      <c r="H47" s="163" t="s">
        <v>1469</v>
      </c>
      <c r="I47" s="430" t="s">
        <v>532</v>
      </c>
      <c r="J47" s="430" t="str">
        <f>VLOOKUP(I47,Presupuesto!$B$11:$C$565,2,0)</f>
        <v>DECIMOCUARTO MES</v>
      </c>
      <c r="K47" s="427" t="str">
        <f t="shared" ref="K47:K62" si="1">$K$17</f>
        <v>Gestión Administrativa y  financiera en apoyo al Desarrollo Académico</v>
      </c>
      <c r="L47" s="427" t="s">
        <v>405</v>
      </c>
      <c r="CA47" s="316"/>
    </row>
    <row r="48" spans="2:79" s="423" customFormat="1" ht="15.75" thickBot="1">
      <c r="C48" s="136" t="s">
        <v>508</v>
      </c>
      <c r="D48" s="199">
        <v>12</v>
      </c>
      <c r="E48" s="151">
        <v>10</v>
      </c>
      <c r="F48" s="317">
        <f>HLOOKUP($C48,$BZ$2:$CM$3,2,0)</f>
        <v>1904.46</v>
      </c>
      <c r="G48" s="112">
        <f>D48*E48*F48</f>
        <v>228535.2</v>
      </c>
      <c r="H48" s="165" t="s">
        <v>1469</v>
      </c>
      <c r="I48" s="113" t="s">
        <v>509</v>
      </c>
      <c r="J48" s="113" t="str">
        <f>VLOOKUP(I48,Presupuesto!$B$11:$C$565,2,0)</f>
        <v>SUELDOS Y SALARIOS PERMANENTES</v>
      </c>
      <c r="K48" s="427" t="str">
        <f t="shared" si="1"/>
        <v>Gestión Administrativa y  financiera en apoyo al Desarrollo Académico</v>
      </c>
      <c r="L48" s="427" t="s">
        <v>405</v>
      </c>
    </row>
    <row r="49" spans="3:12" s="423" customFormat="1">
      <c r="C49" s="171" t="s">
        <v>58</v>
      </c>
      <c r="D49" s="162"/>
      <c r="E49" s="153">
        <v>0</v>
      </c>
      <c r="F49" s="429">
        <f>IF(E48=0,"",(G48/E48)/12*E48)</f>
        <v>19044.599999999999</v>
      </c>
      <c r="G49" s="426">
        <f>F49</f>
        <v>19044.599999999999</v>
      </c>
      <c r="H49" s="163" t="s">
        <v>1469</v>
      </c>
      <c r="I49" s="115" t="s">
        <v>529</v>
      </c>
      <c r="J49" s="115" t="str">
        <f>VLOOKUP(I49,Presupuesto!$B$11:$C$565,2,0)</f>
        <v>AGUINALDO Y DECIMO CUARTO MES</v>
      </c>
      <c r="K49" s="427" t="str">
        <f t="shared" si="1"/>
        <v>Gestión Administrativa y  financiera en apoyo al Desarrollo Académico</v>
      </c>
      <c r="L49" s="427" t="s">
        <v>405</v>
      </c>
    </row>
    <row r="50" spans="3:12" s="423" customFormat="1" ht="15.75" thickBot="1">
      <c r="C50" s="172" t="s">
        <v>59</v>
      </c>
      <c r="D50" s="162"/>
      <c r="E50" s="153">
        <v>0</v>
      </c>
      <c r="F50" s="116">
        <f>IF(E48&lt;6,"",((E48-6)/12)*(G48/E48))</f>
        <v>7617.84</v>
      </c>
      <c r="G50" s="426">
        <f>F50</f>
        <v>7617.84</v>
      </c>
      <c r="H50" s="163" t="s">
        <v>1469</v>
      </c>
      <c r="I50" s="430" t="s">
        <v>532</v>
      </c>
      <c r="J50" s="430" t="str">
        <f>VLOOKUP(I50,Presupuesto!$B$11:$C$565,2,0)</f>
        <v>DECIMOCUARTO MES</v>
      </c>
      <c r="K50" s="427" t="str">
        <f t="shared" si="1"/>
        <v>Gestión Administrativa y  financiera en apoyo al Desarrollo Académico</v>
      </c>
      <c r="L50" s="427" t="s">
        <v>405</v>
      </c>
    </row>
    <row r="51" spans="3:12" s="423" customFormat="1" ht="15.75" thickBot="1">
      <c r="C51" s="136" t="s">
        <v>508</v>
      </c>
      <c r="D51" s="199">
        <v>12</v>
      </c>
      <c r="E51" s="151">
        <v>10</v>
      </c>
      <c r="F51" s="317">
        <f>HLOOKUP($C51,$BZ$2:$CM$3,2,0)</f>
        <v>1904.46</v>
      </c>
      <c r="G51" s="112">
        <f>D51*E51*F51</f>
        <v>228535.2</v>
      </c>
      <c r="H51" s="165" t="s">
        <v>1469</v>
      </c>
      <c r="I51" s="113" t="s">
        <v>509</v>
      </c>
      <c r="J51" s="113" t="str">
        <f>VLOOKUP(I51,Presupuesto!$B$11:$C$565,2,0)</f>
        <v>SUELDOS Y SALARIOS PERMANENTES</v>
      </c>
      <c r="K51" s="427" t="str">
        <f t="shared" si="1"/>
        <v>Gestión Administrativa y  financiera en apoyo al Desarrollo Académico</v>
      </c>
      <c r="L51" s="427" t="s">
        <v>405</v>
      </c>
    </row>
    <row r="52" spans="3:12" s="423" customFormat="1">
      <c r="C52" s="171" t="s">
        <v>58</v>
      </c>
      <c r="D52" s="162"/>
      <c r="E52" s="153">
        <v>0</v>
      </c>
      <c r="F52" s="429">
        <f>IF(E51=0,"",(G51/E51)/12*E51)</f>
        <v>19044.599999999999</v>
      </c>
      <c r="G52" s="426">
        <f>F52</f>
        <v>19044.599999999999</v>
      </c>
      <c r="H52" s="163" t="s">
        <v>1469</v>
      </c>
      <c r="I52" s="115" t="s">
        <v>529</v>
      </c>
      <c r="J52" s="115" t="str">
        <f>VLOOKUP(I52,Presupuesto!$B$11:$C$565,2,0)</f>
        <v>AGUINALDO Y DECIMO CUARTO MES</v>
      </c>
      <c r="K52" s="427" t="str">
        <f t="shared" si="1"/>
        <v>Gestión Administrativa y  financiera en apoyo al Desarrollo Académico</v>
      </c>
      <c r="L52" s="427" t="s">
        <v>405</v>
      </c>
    </row>
    <row r="53" spans="3:12" s="423" customFormat="1" ht="15.75" thickBot="1">
      <c r="C53" s="172" t="s">
        <v>59</v>
      </c>
      <c r="D53" s="162"/>
      <c r="E53" s="153">
        <v>0</v>
      </c>
      <c r="F53" s="116">
        <f>IF(E51&lt;6,"",((E51-6)/12)*(G51/E51))</f>
        <v>7617.84</v>
      </c>
      <c r="G53" s="426">
        <f>F53</f>
        <v>7617.84</v>
      </c>
      <c r="H53" s="163" t="s">
        <v>1469</v>
      </c>
      <c r="I53" s="430" t="s">
        <v>532</v>
      </c>
      <c r="J53" s="430" t="str">
        <f>VLOOKUP(I53,Presupuesto!$B$11:$C$565,2,0)</f>
        <v>DECIMOCUARTO MES</v>
      </c>
      <c r="K53" s="427" t="str">
        <f t="shared" si="1"/>
        <v>Gestión Administrativa y  financiera en apoyo al Desarrollo Académico</v>
      </c>
      <c r="L53" s="427" t="s">
        <v>405</v>
      </c>
    </row>
    <row r="54" spans="3:12" s="423" customFormat="1" ht="15.75" thickBot="1">
      <c r="C54" s="136" t="s">
        <v>508</v>
      </c>
      <c r="D54" s="199">
        <v>12</v>
      </c>
      <c r="E54" s="151">
        <v>10</v>
      </c>
      <c r="F54" s="317">
        <f>HLOOKUP($C54,$BZ$2:$CM$3,2,0)</f>
        <v>1904.46</v>
      </c>
      <c r="G54" s="112">
        <f>D54*E54*F54</f>
        <v>228535.2</v>
      </c>
      <c r="H54" s="165" t="s">
        <v>1469</v>
      </c>
      <c r="I54" s="113" t="s">
        <v>509</v>
      </c>
      <c r="J54" s="113" t="str">
        <f>VLOOKUP(I54,Presupuesto!$B$11:$C$565,2,0)</f>
        <v>SUELDOS Y SALARIOS PERMANENTES</v>
      </c>
      <c r="K54" s="427" t="str">
        <f t="shared" si="1"/>
        <v>Gestión Administrativa y  financiera en apoyo al Desarrollo Académico</v>
      </c>
      <c r="L54" s="427" t="s">
        <v>405</v>
      </c>
    </row>
    <row r="55" spans="3:12" s="423" customFormat="1">
      <c r="C55" s="171" t="s">
        <v>58</v>
      </c>
      <c r="D55" s="162"/>
      <c r="E55" s="153">
        <v>0</v>
      </c>
      <c r="F55" s="429">
        <f>IF(E54=0,"",(G54/E54)/12*E54)</f>
        <v>19044.599999999999</v>
      </c>
      <c r="G55" s="426">
        <f>F55</f>
        <v>19044.599999999999</v>
      </c>
      <c r="H55" s="163" t="s">
        <v>1469</v>
      </c>
      <c r="I55" s="115" t="s">
        <v>529</v>
      </c>
      <c r="J55" s="115" t="str">
        <f>VLOOKUP(I55,Presupuesto!$B$11:$C$565,2,0)</f>
        <v>AGUINALDO Y DECIMO CUARTO MES</v>
      </c>
      <c r="K55" s="427" t="str">
        <f t="shared" si="1"/>
        <v>Gestión Administrativa y  financiera en apoyo al Desarrollo Académico</v>
      </c>
      <c r="L55" s="427" t="s">
        <v>405</v>
      </c>
    </row>
    <row r="56" spans="3:12" s="423" customFormat="1" ht="15.75" thickBot="1">
      <c r="C56" s="172" t="s">
        <v>59</v>
      </c>
      <c r="D56" s="162"/>
      <c r="E56" s="153">
        <v>0</v>
      </c>
      <c r="F56" s="116">
        <f>IF(E54&lt;6,"",((E54-6)/12)*(G54/E54))</f>
        <v>7617.84</v>
      </c>
      <c r="G56" s="426">
        <f>F56</f>
        <v>7617.84</v>
      </c>
      <c r="H56" s="163" t="s">
        <v>1469</v>
      </c>
      <c r="I56" s="430" t="s">
        <v>532</v>
      </c>
      <c r="J56" s="430" t="str">
        <f>VLOOKUP(I56,Presupuesto!$B$11:$C$565,2,0)</f>
        <v>DECIMOCUARTO MES</v>
      </c>
      <c r="K56" s="427" t="str">
        <f t="shared" si="1"/>
        <v>Gestión Administrativa y  financiera en apoyo al Desarrollo Académico</v>
      </c>
      <c r="L56" s="427" t="s">
        <v>405</v>
      </c>
    </row>
    <row r="57" spans="3:12" s="423" customFormat="1" ht="15.75" thickBot="1">
      <c r="C57" s="136" t="s">
        <v>508</v>
      </c>
      <c r="D57" s="199">
        <v>12</v>
      </c>
      <c r="E57" s="151">
        <v>10</v>
      </c>
      <c r="F57" s="317">
        <f>HLOOKUP($C57,$BZ$2:$CM$3,2,0)</f>
        <v>1904.46</v>
      </c>
      <c r="G57" s="112">
        <f>D57*E57*F57</f>
        <v>228535.2</v>
      </c>
      <c r="H57" s="165" t="s">
        <v>1469</v>
      </c>
      <c r="I57" s="113" t="s">
        <v>509</v>
      </c>
      <c r="J57" s="113" t="str">
        <f>VLOOKUP(I57,Presupuesto!$B$11:$C$565,2,0)</f>
        <v>SUELDOS Y SALARIOS PERMANENTES</v>
      </c>
      <c r="K57" s="427" t="str">
        <f t="shared" si="1"/>
        <v>Gestión Administrativa y  financiera en apoyo al Desarrollo Académico</v>
      </c>
      <c r="L57" s="427" t="s">
        <v>405</v>
      </c>
    </row>
    <row r="58" spans="3:12" s="423" customFormat="1">
      <c r="C58" s="171" t="s">
        <v>58</v>
      </c>
      <c r="D58" s="162"/>
      <c r="E58" s="153">
        <v>0</v>
      </c>
      <c r="F58" s="429">
        <f>IF(E57=0,"",(G57/E57)/12*E57)</f>
        <v>19044.599999999999</v>
      </c>
      <c r="G58" s="426">
        <f>F58</f>
        <v>19044.599999999999</v>
      </c>
      <c r="H58" s="163" t="s">
        <v>1469</v>
      </c>
      <c r="I58" s="115" t="s">
        <v>529</v>
      </c>
      <c r="J58" s="115" t="str">
        <f>VLOOKUP(I58,Presupuesto!$B$11:$C$565,2,0)</f>
        <v>AGUINALDO Y DECIMO CUARTO MES</v>
      </c>
      <c r="K58" s="427" t="str">
        <f t="shared" si="1"/>
        <v>Gestión Administrativa y  financiera en apoyo al Desarrollo Académico</v>
      </c>
      <c r="L58" s="427" t="s">
        <v>405</v>
      </c>
    </row>
    <row r="59" spans="3:12" s="423" customFormat="1" ht="15.75" thickBot="1">
      <c r="C59" s="172" t="s">
        <v>59</v>
      </c>
      <c r="D59" s="162"/>
      <c r="E59" s="153">
        <v>0</v>
      </c>
      <c r="F59" s="116">
        <f>IF(E57&lt;6,"",((E57-6)/12)*(G57/E57))</f>
        <v>7617.84</v>
      </c>
      <c r="G59" s="426">
        <f>F59</f>
        <v>7617.84</v>
      </c>
      <c r="H59" s="163" t="s">
        <v>1469</v>
      </c>
      <c r="I59" s="430" t="s">
        <v>532</v>
      </c>
      <c r="J59" s="430" t="str">
        <f>VLOOKUP(I59,Presupuesto!$B$11:$C$565,2,0)</f>
        <v>DECIMOCUARTO MES</v>
      </c>
      <c r="K59" s="427" t="str">
        <f t="shared" si="1"/>
        <v>Gestión Administrativa y  financiera en apoyo al Desarrollo Académico</v>
      </c>
      <c r="L59" s="427" t="s">
        <v>405</v>
      </c>
    </row>
    <row r="60" spans="3:12" s="423" customFormat="1" ht="15.75" thickBot="1">
      <c r="C60" s="136" t="s">
        <v>500</v>
      </c>
      <c r="D60" s="199">
        <v>2</v>
      </c>
      <c r="E60" s="151">
        <v>12</v>
      </c>
      <c r="F60" s="317">
        <f>HLOOKUP($C60,$BZ$2:$CM$3,2,0)</f>
        <v>26368.87</v>
      </c>
      <c r="G60" s="112">
        <f>D60*E60*F60</f>
        <v>632852.88</v>
      </c>
      <c r="H60" s="165" t="s">
        <v>1469</v>
      </c>
      <c r="I60" s="113" t="s">
        <v>509</v>
      </c>
      <c r="J60" s="113" t="str">
        <f>VLOOKUP(I60,Presupuesto!$B$11:$C$565,2,0)</f>
        <v>SUELDOS Y SALARIOS PERMANENTES</v>
      </c>
      <c r="K60" s="427" t="str">
        <f t="shared" si="1"/>
        <v>Gestión Administrativa y  financiera en apoyo al Desarrollo Académico</v>
      </c>
      <c r="L60" s="427" t="s">
        <v>405</v>
      </c>
    </row>
    <row r="61" spans="3:12" s="423" customFormat="1">
      <c r="C61" s="171" t="s">
        <v>58</v>
      </c>
      <c r="D61" s="162"/>
      <c r="E61" s="153">
        <v>0</v>
      </c>
      <c r="F61" s="429">
        <f>IF(E60=0,"",(G60/E60)/12*E60)</f>
        <v>52737.74</v>
      </c>
      <c r="G61" s="426">
        <f>F61</f>
        <v>52737.74</v>
      </c>
      <c r="H61" s="163" t="s">
        <v>1469</v>
      </c>
      <c r="I61" s="115" t="s">
        <v>529</v>
      </c>
      <c r="J61" s="115" t="str">
        <f>VLOOKUP(I61,Presupuesto!$B$11:$C$565,2,0)</f>
        <v>AGUINALDO Y DECIMO CUARTO MES</v>
      </c>
      <c r="K61" s="427" t="str">
        <f t="shared" si="1"/>
        <v>Gestión Administrativa y  financiera en apoyo al Desarrollo Académico</v>
      </c>
      <c r="L61" s="427" t="s">
        <v>405</v>
      </c>
    </row>
    <row r="62" spans="3:12" s="423" customFormat="1">
      <c r="C62" s="428" t="s">
        <v>59</v>
      </c>
      <c r="D62" s="162"/>
      <c r="E62" s="153">
        <v>0</v>
      </c>
      <c r="F62" s="116">
        <f>IF(E60&lt;6,"",((E60-6)/12)*(G60/E60))</f>
        <v>26368.87</v>
      </c>
      <c r="G62" s="426">
        <f>F62</f>
        <v>26368.87</v>
      </c>
      <c r="H62" s="163" t="s">
        <v>1469</v>
      </c>
      <c r="I62" s="430" t="s">
        <v>532</v>
      </c>
      <c r="J62" s="430" t="str">
        <f>VLOOKUP(I62,Presupuesto!$B$11:$C$565,2,0)</f>
        <v>DECIMOCUARTO MES</v>
      </c>
      <c r="K62" s="427" t="str">
        <f t="shared" si="1"/>
        <v>Gestión Administrativa y  financiera en apoyo al Desarrollo Académico</v>
      </c>
      <c r="L62" s="427" t="s">
        <v>405</v>
      </c>
    </row>
    <row r="66" spans="2:79" ht="15.75" thickBot="1"/>
    <row r="67" spans="2:79" s="423" customFormat="1" ht="15.75" thickBot="1">
      <c r="C67" s="69" t="s">
        <v>43</v>
      </c>
      <c r="D67" s="30">
        <f>SUM(G74:G76)</f>
        <v>711959.49</v>
      </c>
      <c r="E67" s="424"/>
      <c r="F67" s="424"/>
      <c r="G67" s="424"/>
      <c r="H67" s="422"/>
      <c r="I67" s="422"/>
      <c r="J67" s="422"/>
      <c r="CA67" s="316"/>
    </row>
    <row r="68" spans="2:79" s="423" customFormat="1">
      <c r="B68" s="177"/>
      <c r="D68" s="421"/>
      <c r="E68" s="424"/>
      <c r="F68" s="424"/>
      <c r="G68" s="424"/>
      <c r="H68" s="422"/>
      <c r="I68" s="422"/>
      <c r="J68" s="422"/>
      <c r="CA68" s="316"/>
    </row>
    <row r="69" spans="2:79" s="423" customFormat="1">
      <c r="B69" s="177"/>
      <c r="D69" s="421"/>
      <c r="E69" s="424"/>
      <c r="F69" s="424"/>
      <c r="G69" s="424"/>
      <c r="H69" s="422"/>
      <c r="I69" s="422"/>
      <c r="J69" s="422"/>
      <c r="CA69" s="316"/>
    </row>
    <row r="70" spans="2:79" s="423" customFormat="1" ht="15.75">
      <c r="C70" s="446" t="s">
        <v>401</v>
      </c>
      <c r="D70" s="447" t="s">
        <v>2217</v>
      </c>
      <c r="E70" s="424"/>
      <c r="F70" s="424"/>
      <c r="G70" s="424"/>
      <c r="H70" s="422"/>
      <c r="I70" s="422"/>
      <c r="J70" s="422"/>
      <c r="CA70" s="316"/>
    </row>
    <row r="71" spans="2:79" s="423" customFormat="1" ht="18.75">
      <c r="C71" s="448" t="str">
        <f>IFERROR(VLOOKUP(D70,'1Desarrollo e Innov. Curricular'!$E:$F,2,FALSE),IFERROR(VLOOKUP(D70,'2 Investigación Científica'!$E:$F,2,FALSE),IFERROR(VLOOKUP(D70,'3Vinculación Univ. Sociedad'!$E:$F,2,FALSE),IFERROR(VLOOKUP(D70,'4Docencia y Profesorado Univers'!$E:$F,2,FALSE),IFERROR(VLOOKUP(D70,'5Estudiantes y Graduados'!$E:$F,2,FALSE),IFERROR(VLOOKUP(D70,'11Gestion Administrativa'!$E:$F,2,FALSE),IFERROR(VLOOKUP(D70,'13Gestión Académica'!$E:$F,2,FALSE),IFERROR(VLOOKUP(D70,'8Aseguramiento de la calidad'!$E:$F,2,FALSE),IFERROR(VLOOKUP(D70,'6Gestión del Conocimiento'!$E:$F,2,FALSE),IFERROR(VLOOKUP(D70,'15Gobernabilidad y Procesos...'!$E:$F,2,FALSE),IFERROR(VLOOKUP(D70,'12Gestión del Talento Humano'!$E:$F,2,FALSE),IFERROR(VLOOKUP(D70,'14Internacionalización de la ES'!$E:$F,2,FALSE),IFERROR(VLOOKUP(D70,'10Posgrado'!$E:$F,2,FALSE),IFERROR(VLOOKUP(D70,'9Cultura de Innovación Insti...'!$E:$F,2,FALSE),VLOOKUP(D70,'7Lo Esencial de la Reforma Univ'!$E:$F,2,0)))))))))))))))</f>
        <v xml:space="preserve"> Creación de 2 plazas para docentes a tiempo completo para ingeniería Agroindustrial.</v>
      </c>
      <c r="D71" s="421"/>
      <c r="E71" s="424"/>
      <c r="F71" s="424"/>
      <c r="G71" s="424"/>
      <c r="H71" s="422"/>
      <c r="I71" s="422"/>
      <c r="J71" s="422"/>
      <c r="CA71" s="316"/>
    </row>
    <row r="72" spans="2:79" s="423" customFormat="1" ht="15.75" thickBot="1">
      <c r="C72" s="177"/>
      <c r="D72" s="421"/>
      <c r="E72" s="424"/>
      <c r="F72" s="424"/>
      <c r="G72" s="424"/>
      <c r="H72" s="422"/>
      <c r="I72" s="422"/>
      <c r="J72" s="422"/>
      <c r="CA72" s="316"/>
    </row>
    <row r="73" spans="2:79" s="423" customFormat="1" ht="30.75" thickBot="1">
      <c r="C73" s="133" t="s">
        <v>44</v>
      </c>
      <c r="D73" s="137" t="s">
        <v>55</v>
      </c>
      <c r="E73" s="170" t="s">
        <v>56</v>
      </c>
      <c r="F73" s="137" t="s">
        <v>57</v>
      </c>
      <c r="G73" s="134" t="s">
        <v>27</v>
      </c>
      <c r="H73" s="132" t="s">
        <v>139</v>
      </c>
      <c r="I73" s="135" t="s">
        <v>46</v>
      </c>
      <c r="J73" s="135" t="s">
        <v>140</v>
      </c>
      <c r="K73" s="135" t="s">
        <v>420</v>
      </c>
      <c r="L73" s="135" t="s">
        <v>421</v>
      </c>
      <c r="CA73" s="316"/>
    </row>
    <row r="74" spans="2:79" s="423" customFormat="1" ht="15.75" thickBot="1">
      <c r="C74" s="136" t="s">
        <v>500</v>
      </c>
      <c r="D74" s="199">
        <v>2</v>
      </c>
      <c r="E74" s="151">
        <v>12</v>
      </c>
      <c r="F74" s="317">
        <f>HLOOKUP($C74,$BZ$2:$CM$3,2,0)</f>
        <v>26368.87</v>
      </c>
      <c r="G74" s="112">
        <f>D74*E74*F74</f>
        <v>632852.88</v>
      </c>
      <c r="H74" s="165" t="s">
        <v>1469</v>
      </c>
      <c r="I74" s="113" t="s">
        <v>509</v>
      </c>
      <c r="J74" s="113" t="str">
        <f>VLOOKUP(I74,Presupuesto!$B$11:$C$565,2,0)</f>
        <v>SUELDOS Y SALARIOS PERMANENTES</v>
      </c>
      <c r="K74" s="427" t="str">
        <f t="shared" ref="K74:K76" si="2">$K$17</f>
        <v>Gestión Administrativa y  financiera en apoyo al Desarrollo Académico</v>
      </c>
      <c r="L74" s="427" t="s">
        <v>405</v>
      </c>
    </row>
    <row r="75" spans="2:79" s="423" customFormat="1">
      <c r="C75" s="171" t="s">
        <v>58</v>
      </c>
      <c r="D75" s="162"/>
      <c r="E75" s="153">
        <v>0</v>
      </c>
      <c r="F75" s="429">
        <f>IF(E74=0,"",(G74/E74)/12*E74)</f>
        <v>52737.74</v>
      </c>
      <c r="G75" s="426">
        <f>F75</f>
        <v>52737.74</v>
      </c>
      <c r="H75" s="163" t="s">
        <v>1469</v>
      </c>
      <c r="I75" s="115" t="s">
        <v>529</v>
      </c>
      <c r="J75" s="115" t="str">
        <f>VLOOKUP(I75,Presupuesto!$B$11:$C$565,2,0)</f>
        <v>AGUINALDO Y DECIMO CUARTO MES</v>
      </c>
      <c r="K75" s="427" t="str">
        <f t="shared" si="2"/>
        <v>Gestión Administrativa y  financiera en apoyo al Desarrollo Académico</v>
      </c>
      <c r="L75" s="427" t="s">
        <v>405</v>
      </c>
    </row>
    <row r="76" spans="2:79" s="423" customFormat="1">
      <c r="C76" s="428" t="s">
        <v>59</v>
      </c>
      <c r="D76" s="162"/>
      <c r="E76" s="153">
        <v>0</v>
      </c>
      <c r="F76" s="116">
        <f>IF(E74&lt;6,"",((E74-6)/12)*(G74/E74))</f>
        <v>26368.87</v>
      </c>
      <c r="G76" s="426">
        <f>F76</f>
        <v>26368.87</v>
      </c>
      <c r="H76" s="163" t="s">
        <v>1469</v>
      </c>
      <c r="I76" s="430" t="s">
        <v>532</v>
      </c>
      <c r="J76" s="430" t="str">
        <f>VLOOKUP(I76,Presupuesto!$B$11:$C$565,2,0)</f>
        <v>DECIMOCUARTO MES</v>
      </c>
      <c r="K76" s="427" t="str">
        <f t="shared" si="2"/>
        <v>Gestión Administrativa y  financiera en apoyo al Desarrollo Académico</v>
      </c>
      <c r="L76" s="427" t="s">
        <v>405</v>
      </c>
    </row>
    <row r="79" spans="2:79" ht="15.75" thickBot="1"/>
    <row r="80" spans="2:79" s="423" customFormat="1" ht="15.75" thickBot="1">
      <c r="C80" s="69" t="s">
        <v>43</v>
      </c>
      <c r="D80" s="30">
        <f>SUM(G87:G95)</f>
        <v>425329.39999999997</v>
      </c>
      <c r="E80" s="424"/>
      <c r="F80" s="424"/>
      <c r="G80" s="424"/>
      <c r="H80" s="422"/>
      <c r="I80" s="422"/>
      <c r="J80" s="422"/>
      <c r="CA80" s="316"/>
    </row>
    <row r="81" spans="2:79" s="423" customFormat="1">
      <c r="B81" s="177"/>
      <c r="D81" s="421"/>
      <c r="E81" s="424"/>
      <c r="F81" s="424"/>
      <c r="G81" s="424"/>
      <c r="H81" s="422"/>
      <c r="I81" s="422"/>
      <c r="J81" s="422"/>
      <c r="CA81" s="316"/>
    </row>
    <row r="82" spans="2:79" s="423" customFormat="1">
      <c r="B82" s="177"/>
      <c r="D82" s="421"/>
      <c r="E82" s="424"/>
      <c r="F82" s="424"/>
      <c r="G82" s="424"/>
      <c r="H82" s="422"/>
      <c r="I82" s="422"/>
      <c r="J82" s="422"/>
      <c r="CA82" s="316"/>
    </row>
    <row r="83" spans="2:79" s="423" customFormat="1" ht="15.75">
      <c r="C83" s="446" t="s">
        <v>401</v>
      </c>
      <c r="D83" s="447" t="s">
        <v>2218</v>
      </c>
      <c r="E83" s="424"/>
      <c r="F83" s="424"/>
      <c r="G83" s="424"/>
      <c r="H83" s="422"/>
      <c r="I83" s="422"/>
      <c r="J83" s="422"/>
      <c r="CA83" s="316"/>
    </row>
    <row r="84" spans="2:79" s="423" customFormat="1" ht="18.75">
      <c r="C84" s="448" t="str">
        <f>IFERROR(VLOOKUP(D83,'1Desarrollo e Innov. Curricular'!$E:$F,2,FALSE),IFERROR(VLOOKUP(D83,'2 Investigación Científica'!$E:$F,2,FALSE),IFERROR(VLOOKUP(D83,'3Vinculación Univ. Sociedad'!$E:$F,2,FALSE),IFERROR(VLOOKUP(D83,'4Docencia y Profesorado Univers'!$E:$F,2,FALSE),IFERROR(VLOOKUP(D83,'5Estudiantes y Graduados'!$E:$F,2,FALSE),IFERROR(VLOOKUP(D83,'11Gestion Administrativa'!$E:$F,2,FALSE),IFERROR(VLOOKUP(D83,'13Gestión Académica'!$E:$F,2,FALSE),IFERROR(VLOOKUP(D83,'8Aseguramiento de la calidad'!$E:$F,2,FALSE),IFERROR(VLOOKUP(D83,'6Gestión del Conocimiento'!$E:$F,2,FALSE),IFERROR(VLOOKUP(D83,'15Gobernabilidad y Procesos...'!$E:$F,2,FALSE),IFERROR(VLOOKUP(D83,'12Gestión del Talento Humano'!$E:$F,2,FALSE),IFERROR(VLOOKUP(D83,'14Internacionalización de la ES'!$E:$F,2,FALSE),IFERROR(VLOOKUP(D83,'10Posgrado'!$E:$F,2,FALSE),IFERROR(VLOOKUP(D83,'9Cultura de Innovación Insti...'!$E:$F,2,FALSE),VLOOKUP(D83,'7Lo Esencial de la Reforma Univ'!$E:$F,2,0)))))))))))))))</f>
        <v>Contratación de profesores por hora para seis asignaturas. Ingeniería Agroindustrial</v>
      </c>
      <c r="D84" s="421"/>
      <c r="E84" s="424"/>
      <c r="F84" s="424"/>
      <c r="G84" s="424"/>
      <c r="H84" s="422"/>
      <c r="I84" s="422"/>
      <c r="J84" s="422"/>
      <c r="CA84" s="316"/>
    </row>
    <row r="85" spans="2:79" s="423" customFormat="1" ht="15.75" thickBot="1">
      <c r="C85" s="177"/>
      <c r="D85" s="421"/>
      <c r="E85" s="424"/>
      <c r="F85" s="424"/>
      <c r="G85" s="424"/>
      <c r="H85" s="422"/>
      <c r="I85" s="422"/>
      <c r="J85" s="422"/>
      <c r="CA85" s="316"/>
    </row>
    <row r="86" spans="2:79" s="423" customFormat="1" ht="30.75" thickBot="1">
      <c r="C86" s="133" t="s">
        <v>44</v>
      </c>
      <c r="D86" s="137" t="s">
        <v>55</v>
      </c>
      <c r="E86" s="170" t="s">
        <v>56</v>
      </c>
      <c r="F86" s="137" t="s">
        <v>57</v>
      </c>
      <c r="G86" s="134" t="s">
        <v>27</v>
      </c>
      <c r="H86" s="132" t="s">
        <v>139</v>
      </c>
      <c r="I86" s="135" t="s">
        <v>46</v>
      </c>
      <c r="J86" s="135" t="s">
        <v>140</v>
      </c>
      <c r="K86" s="135" t="s">
        <v>420</v>
      </c>
      <c r="L86" s="135" t="s">
        <v>421</v>
      </c>
      <c r="CA86" s="316"/>
    </row>
    <row r="87" spans="2:79" s="423" customFormat="1" ht="15.75" thickBot="1">
      <c r="C87" s="136" t="s">
        <v>508</v>
      </c>
      <c r="D87" s="199">
        <v>8</v>
      </c>
      <c r="E87" s="151">
        <v>10</v>
      </c>
      <c r="F87" s="317">
        <f>HLOOKUP($C87,$BZ$2:$CM$3,2,0)</f>
        <v>1904.46</v>
      </c>
      <c r="G87" s="112">
        <f>D87*E87*F87</f>
        <v>152356.79999999999</v>
      </c>
      <c r="H87" s="165" t="s">
        <v>1469</v>
      </c>
      <c r="I87" s="113" t="s">
        <v>509</v>
      </c>
      <c r="J87" s="113" t="str">
        <f>VLOOKUP(I87,Presupuesto!$B$11:$C$565,2,0)</f>
        <v>SUELDOS Y SALARIOS PERMANENTES</v>
      </c>
      <c r="K87" s="449" t="s">
        <v>1385</v>
      </c>
      <c r="L87" s="427" t="s">
        <v>404</v>
      </c>
      <c r="CA87" s="316"/>
    </row>
    <row r="88" spans="2:79" s="423" customFormat="1">
      <c r="C88" s="171" t="s">
        <v>58</v>
      </c>
      <c r="D88" s="162"/>
      <c r="E88" s="153">
        <v>0</v>
      </c>
      <c r="F88" s="429">
        <f>IF(E87=0,"",(G87/E87)/12*E87)</f>
        <v>12696.399999999998</v>
      </c>
      <c r="G88" s="426">
        <f>F88</f>
        <v>12696.399999999998</v>
      </c>
      <c r="H88" s="163" t="s">
        <v>1469</v>
      </c>
      <c r="I88" s="115" t="s">
        <v>529</v>
      </c>
      <c r="J88" s="115" t="str">
        <f>VLOOKUP(I88,Presupuesto!$B$11:$C$565,2,0)</f>
        <v>AGUINALDO Y DECIMO CUARTO MES</v>
      </c>
      <c r="K88" s="427" t="str">
        <f>$K$17</f>
        <v>Gestión Administrativa y  financiera en apoyo al Desarrollo Académico</v>
      </c>
      <c r="L88" s="427" t="s">
        <v>422</v>
      </c>
      <c r="CA88" s="316"/>
    </row>
    <row r="89" spans="2:79" s="423" customFormat="1" ht="15.75" thickBot="1">
      <c r="C89" s="172" t="s">
        <v>59</v>
      </c>
      <c r="D89" s="162"/>
      <c r="E89" s="153">
        <v>0</v>
      </c>
      <c r="F89" s="116">
        <f>IF(E87&lt;6,"",((E87-6)/12)*(G87/E87))</f>
        <v>5078.5599999999995</v>
      </c>
      <c r="G89" s="426">
        <f>F89</f>
        <v>5078.5599999999995</v>
      </c>
      <c r="H89" s="163" t="s">
        <v>1469</v>
      </c>
      <c r="I89" s="430" t="s">
        <v>532</v>
      </c>
      <c r="J89" s="430" t="str">
        <f>VLOOKUP(I89,Presupuesto!$B$11:$C$565,2,0)</f>
        <v>DECIMOCUARTO MES</v>
      </c>
      <c r="K89" s="427" t="str">
        <f t="shared" ref="K89:K95" si="3">$K$17</f>
        <v>Gestión Administrativa y  financiera en apoyo al Desarrollo Académico</v>
      </c>
      <c r="L89" s="427" t="s">
        <v>405</v>
      </c>
      <c r="CA89" s="316"/>
    </row>
    <row r="90" spans="2:79" s="423" customFormat="1" ht="15.75" thickBot="1">
      <c r="C90" s="136" t="s">
        <v>508</v>
      </c>
      <c r="D90" s="199">
        <v>8</v>
      </c>
      <c r="E90" s="151">
        <v>10</v>
      </c>
      <c r="F90" s="317">
        <f>HLOOKUP($C90,$BZ$2:$CM$3,2,0)</f>
        <v>1904.46</v>
      </c>
      <c r="G90" s="112">
        <f>D90*E90*F90</f>
        <v>152356.79999999999</v>
      </c>
      <c r="H90" s="165" t="s">
        <v>1469</v>
      </c>
      <c r="I90" s="113" t="s">
        <v>509</v>
      </c>
      <c r="J90" s="113" t="str">
        <f>VLOOKUP(I90,Presupuesto!$B$11:$C$565,2,0)</f>
        <v>SUELDOS Y SALARIOS PERMANENTES</v>
      </c>
      <c r="K90" s="427" t="str">
        <f t="shared" si="3"/>
        <v>Gestión Administrativa y  financiera en apoyo al Desarrollo Académico</v>
      </c>
      <c r="L90" s="427" t="s">
        <v>405</v>
      </c>
    </row>
    <row r="91" spans="2:79" s="423" customFormat="1">
      <c r="C91" s="171" t="s">
        <v>58</v>
      </c>
      <c r="D91" s="162"/>
      <c r="E91" s="153">
        <v>0</v>
      </c>
      <c r="F91" s="429">
        <f>IF(E90=0,"",(G90/E90)/12*E90)</f>
        <v>12696.399999999998</v>
      </c>
      <c r="G91" s="426">
        <f>F91</f>
        <v>12696.399999999998</v>
      </c>
      <c r="H91" s="163" t="s">
        <v>1469</v>
      </c>
      <c r="I91" s="115" t="s">
        <v>529</v>
      </c>
      <c r="J91" s="115" t="str">
        <f>VLOOKUP(I91,Presupuesto!$B$11:$C$565,2,0)</f>
        <v>AGUINALDO Y DECIMO CUARTO MES</v>
      </c>
      <c r="K91" s="427" t="str">
        <f t="shared" si="3"/>
        <v>Gestión Administrativa y  financiera en apoyo al Desarrollo Académico</v>
      </c>
      <c r="L91" s="427" t="s">
        <v>405</v>
      </c>
    </row>
    <row r="92" spans="2:79" s="423" customFormat="1" ht="15.75" thickBot="1">
      <c r="C92" s="172" t="s">
        <v>59</v>
      </c>
      <c r="D92" s="162"/>
      <c r="E92" s="153">
        <v>0</v>
      </c>
      <c r="F92" s="116">
        <f>IF(E90&lt;6,"",((E90-6)/12)*(G90/E90))</f>
        <v>5078.5599999999995</v>
      </c>
      <c r="G92" s="426">
        <f>F92</f>
        <v>5078.5599999999995</v>
      </c>
      <c r="H92" s="163" t="s">
        <v>1469</v>
      </c>
      <c r="I92" s="430" t="s">
        <v>532</v>
      </c>
      <c r="J92" s="430" t="str">
        <f>VLOOKUP(I92,Presupuesto!$B$11:$C$565,2,0)</f>
        <v>DECIMOCUARTO MES</v>
      </c>
      <c r="K92" s="427" t="str">
        <f t="shared" si="3"/>
        <v>Gestión Administrativa y  financiera en apoyo al Desarrollo Académico</v>
      </c>
      <c r="L92" s="427" t="s">
        <v>405</v>
      </c>
    </row>
    <row r="93" spans="2:79" s="423" customFormat="1" ht="15.75" thickBot="1">
      <c r="C93" s="136" t="s">
        <v>508</v>
      </c>
      <c r="D93" s="199">
        <v>4</v>
      </c>
      <c r="E93" s="151">
        <v>10</v>
      </c>
      <c r="F93" s="317">
        <f>HLOOKUP($C93,$BZ$2:$CM$3,2,0)</f>
        <v>1904.46</v>
      </c>
      <c r="G93" s="112">
        <f>D93*E93*F93</f>
        <v>76178.399999999994</v>
      </c>
      <c r="H93" s="165" t="s">
        <v>1469</v>
      </c>
      <c r="I93" s="113" t="s">
        <v>509</v>
      </c>
      <c r="J93" s="113" t="str">
        <f>VLOOKUP(I93,Presupuesto!$B$11:$C$565,2,0)</f>
        <v>SUELDOS Y SALARIOS PERMANENTES</v>
      </c>
      <c r="K93" s="427" t="str">
        <f t="shared" si="3"/>
        <v>Gestión Administrativa y  financiera en apoyo al Desarrollo Académico</v>
      </c>
      <c r="L93" s="427" t="s">
        <v>405</v>
      </c>
    </row>
    <row r="94" spans="2:79" s="423" customFormat="1">
      <c r="C94" s="171" t="s">
        <v>58</v>
      </c>
      <c r="D94" s="162"/>
      <c r="E94" s="153">
        <v>0</v>
      </c>
      <c r="F94" s="429">
        <f>IF(E93=0,"",(G93/E93)/12*E93)</f>
        <v>6348.1999999999989</v>
      </c>
      <c r="G94" s="426">
        <f>F94</f>
        <v>6348.1999999999989</v>
      </c>
      <c r="H94" s="163" t="s">
        <v>1469</v>
      </c>
      <c r="I94" s="115" t="s">
        <v>529</v>
      </c>
      <c r="J94" s="115" t="str">
        <f>VLOOKUP(I94,Presupuesto!$B$11:$C$565,2,0)</f>
        <v>AGUINALDO Y DECIMO CUARTO MES</v>
      </c>
      <c r="K94" s="427" t="str">
        <f t="shared" si="3"/>
        <v>Gestión Administrativa y  financiera en apoyo al Desarrollo Académico</v>
      </c>
      <c r="L94" s="427" t="s">
        <v>405</v>
      </c>
    </row>
    <row r="95" spans="2:79" s="423" customFormat="1">
      <c r="C95" s="172" t="s">
        <v>59</v>
      </c>
      <c r="D95" s="162"/>
      <c r="E95" s="153">
        <v>0</v>
      </c>
      <c r="F95" s="116">
        <f>IF(E93&lt;6,"",((E93-6)/12)*(G93/E93))</f>
        <v>2539.2799999999997</v>
      </c>
      <c r="G95" s="426">
        <f>F95</f>
        <v>2539.2799999999997</v>
      </c>
      <c r="H95" s="163" t="s">
        <v>1469</v>
      </c>
      <c r="I95" s="430" t="s">
        <v>532</v>
      </c>
      <c r="J95" s="430" t="str">
        <f>VLOOKUP(I95,Presupuesto!$B$11:$C$565,2,0)</f>
        <v>DECIMOCUARTO MES</v>
      </c>
      <c r="K95" s="427" t="str">
        <f t="shared" si="3"/>
        <v>Gestión Administrativa y  financiera en apoyo al Desarrollo Académico</v>
      </c>
      <c r="L95" s="427" t="s">
        <v>405</v>
      </c>
    </row>
    <row r="98" spans="2:79" ht="15.75" thickBot="1"/>
    <row r="99" spans="2:79" s="423" customFormat="1" ht="15.75" thickBot="1">
      <c r="C99" s="69" t="s">
        <v>43</v>
      </c>
      <c r="D99" s="30">
        <f>SUM(G106:G111)</f>
        <v>526111.505</v>
      </c>
      <c r="E99" s="424"/>
      <c r="F99" s="424"/>
      <c r="G99" s="424"/>
      <c r="H99" s="422"/>
      <c r="I99" s="422"/>
      <c r="J99" s="422"/>
      <c r="CA99" s="316"/>
    </row>
    <row r="100" spans="2:79" s="423" customFormat="1">
      <c r="B100" s="177"/>
      <c r="D100" s="421"/>
      <c r="E100" s="424"/>
      <c r="F100" s="424"/>
      <c r="G100" s="424"/>
      <c r="H100" s="422"/>
      <c r="I100" s="422"/>
      <c r="J100" s="422"/>
      <c r="CA100" s="316"/>
    </row>
    <row r="101" spans="2:79" s="423" customFormat="1">
      <c r="B101" s="177"/>
      <c r="D101" s="421"/>
      <c r="E101" s="424"/>
      <c r="F101" s="424"/>
      <c r="G101" s="424"/>
      <c r="H101" s="422"/>
      <c r="I101" s="422"/>
      <c r="J101" s="422"/>
      <c r="CA101" s="316"/>
    </row>
    <row r="102" spans="2:79" s="423" customFormat="1" ht="15.75">
      <c r="C102" s="446" t="s">
        <v>401</v>
      </c>
      <c r="D102" s="447" t="s">
        <v>2219</v>
      </c>
      <c r="E102" s="424"/>
      <c r="F102" s="424"/>
      <c r="G102" s="424"/>
      <c r="H102" s="422"/>
      <c r="I102" s="422"/>
      <c r="J102" s="422"/>
      <c r="CA102" s="316"/>
    </row>
    <row r="103" spans="2:79" s="423" customFormat="1" ht="18.75">
      <c r="C103" s="448" t="str">
        <f>IFERROR(VLOOKUP(D102,'1Desarrollo e Innov. Curricular'!$E:$F,2,FALSE),IFERROR(VLOOKUP(D102,'2 Investigación Científica'!$E:$F,2,FALSE),IFERROR(VLOOKUP(D102,'3Vinculación Univ. Sociedad'!$E:$F,2,FALSE),IFERROR(VLOOKUP(D102,'4Docencia y Profesorado Univers'!$E:$F,2,FALSE),IFERROR(VLOOKUP(D102,'5Estudiantes y Graduados'!$E:$F,2,FALSE),IFERROR(VLOOKUP(D102,'11Gestion Administrativa'!$E:$F,2,FALSE),IFERROR(VLOOKUP(D102,'13Gestión Académica'!$E:$F,2,FALSE),IFERROR(VLOOKUP(D102,'8Aseguramiento de la calidad'!$E:$F,2,FALSE),IFERROR(VLOOKUP(D102,'6Gestión del Conocimiento'!$E:$F,2,FALSE),IFERROR(VLOOKUP(D102,'15Gobernabilidad y Procesos...'!$E:$F,2,FALSE),IFERROR(VLOOKUP(D102,'12Gestión del Talento Humano'!$E:$F,2,FALSE),IFERROR(VLOOKUP(D102,'14Internacionalización de la ES'!$E:$F,2,FALSE),IFERROR(VLOOKUP(D102,'10Posgrado'!$E:$F,2,FALSE),IFERROR(VLOOKUP(D102,'9Cultura de Innovación Insti...'!$E:$F,2,FALSE),VLOOKUP(D102,'7Lo Esencial de la Reforma Univ'!$E:$F,2,0)))))))))))))))</f>
        <v xml:space="preserve"> Contratación de 1 profesor por hora y una plaza de profesor auxiliar  en el área Ciencias Médicas </v>
      </c>
      <c r="D103" s="421"/>
      <c r="E103" s="424"/>
      <c r="F103" s="424"/>
      <c r="G103" s="424"/>
      <c r="H103" s="422"/>
      <c r="I103" s="422"/>
      <c r="J103" s="422"/>
      <c r="CA103" s="316"/>
    </row>
    <row r="104" spans="2:79" s="423" customFormat="1" ht="15.75" thickBot="1">
      <c r="C104" s="177"/>
      <c r="D104" s="421"/>
      <c r="E104" s="424"/>
      <c r="F104" s="424"/>
      <c r="G104" s="424"/>
      <c r="H104" s="422"/>
      <c r="I104" s="422"/>
      <c r="J104" s="422"/>
      <c r="CA104" s="316"/>
    </row>
    <row r="105" spans="2:79" s="423" customFormat="1" ht="30.75" thickBot="1">
      <c r="C105" s="133" t="s">
        <v>44</v>
      </c>
      <c r="D105" s="137" t="s">
        <v>55</v>
      </c>
      <c r="E105" s="170" t="s">
        <v>56</v>
      </c>
      <c r="F105" s="137" t="s">
        <v>57</v>
      </c>
      <c r="G105" s="134" t="s">
        <v>27</v>
      </c>
      <c r="H105" s="132" t="s">
        <v>139</v>
      </c>
      <c r="I105" s="135" t="s">
        <v>46</v>
      </c>
      <c r="J105" s="135" t="s">
        <v>140</v>
      </c>
      <c r="K105" s="135" t="s">
        <v>420</v>
      </c>
      <c r="L105" s="135" t="s">
        <v>421</v>
      </c>
      <c r="CA105" s="316"/>
    </row>
    <row r="106" spans="2:79" s="423" customFormat="1" ht="15.75" thickBot="1">
      <c r="C106" s="136" t="s">
        <v>508</v>
      </c>
      <c r="D106" s="199">
        <v>8</v>
      </c>
      <c r="E106" s="151">
        <v>10</v>
      </c>
      <c r="F106" s="317">
        <f>HLOOKUP($C106,$BZ$2:$CM$3,2,0)</f>
        <v>1904.46</v>
      </c>
      <c r="G106" s="112">
        <f>D106*E106*F106</f>
        <v>152356.79999999999</v>
      </c>
      <c r="H106" s="165" t="s">
        <v>1469</v>
      </c>
      <c r="I106" s="113" t="s">
        <v>509</v>
      </c>
      <c r="J106" s="113" t="str">
        <f>VLOOKUP(I106,Presupuesto!$B$11:$C$565,2,0)</f>
        <v>SUELDOS Y SALARIOS PERMANENTES</v>
      </c>
      <c r="K106" s="449" t="s">
        <v>1385</v>
      </c>
      <c r="L106" s="427" t="s">
        <v>404</v>
      </c>
      <c r="CA106" s="316"/>
    </row>
    <row r="107" spans="2:79" s="423" customFormat="1">
      <c r="C107" s="171" t="s">
        <v>58</v>
      </c>
      <c r="D107" s="162"/>
      <c r="E107" s="153">
        <v>0</v>
      </c>
      <c r="F107" s="429">
        <f>IF(E106=0,"",(G106/E106)/12*E106)</f>
        <v>12696.399999999998</v>
      </c>
      <c r="G107" s="426">
        <f>F107</f>
        <v>12696.399999999998</v>
      </c>
      <c r="H107" s="163" t="s">
        <v>1469</v>
      </c>
      <c r="I107" s="115" t="s">
        <v>529</v>
      </c>
      <c r="J107" s="115" t="str">
        <f>VLOOKUP(I107,Presupuesto!$B$11:$C$565,2,0)</f>
        <v>AGUINALDO Y DECIMO CUARTO MES</v>
      </c>
      <c r="K107" s="427" t="str">
        <f>$K$17</f>
        <v>Gestión Administrativa y  financiera en apoyo al Desarrollo Académico</v>
      </c>
      <c r="L107" s="427" t="s">
        <v>422</v>
      </c>
      <c r="CA107" s="316"/>
    </row>
    <row r="108" spans="2:79" s="423" customFormat="1" ht="15.75" thickBot="1">
      <c r="C108" s="172" t="s">
        <v>59</v>
      </c>
      <c r="D108" s="162"/>
      <c r="E108" s="153">
        <v>0</v>
      </c>
      <c r="F108" s="116">
        <f>IF(E106&lt;6,"",((E106-6)/12)*(G106/E106))</f>
        <v>5078.5599999999995</v>
      </c>
      <c r="G108" s="426">
        <f>F108</f>
        <v>5078.5599999999995</v>
      </c>
      <c r="H108" s="163" t="s">
        <v>1469</v>
      </c>
      <c r="I108" s="430" t="s">
        <v>532</v>
      </c>
      <c r="J108" s="430" t="str">
        <f>VLOOKUP(I108,Presupuesto!$B$11:$C$565,2,0)</f>
        <v>DECIMOCUARTO MES</v>
      </c>
      <c r="K108" s="427" t="str">
        <f t="shared" ref="K108:K111" si="4">$K$17</f>
        <v>Gestión Administrativa y  financiera en apoyo al Desarrollo Académico</v>
      </c>
      <c r="L108" s="427" t="s">
        <v>405</v>
      </c>
      <c r="CA108" s="316"/>
    </row>
    <row r="109" spans="2:79" s="423" customFormat="1" ht="15.75" thickBot="1">
      <c r="C109" s="136" t="s">
        <v>500</v>
      </c>
      <c r="D109" s="199">
        <v>1</v>
      </c>
      <c r="E109" s="151">
        <v>12</v>
      </c>
      <c r="F109" s="317">
        <f>HLOOKUP($C109,$BZ$2:$CM$3,2,0)</f>
        <v>26368.87</v>
      </c>
      <c r="G109" s="112">
        <f>D109*E109*F109</f>
        <v>316426.44</v>
      </c>
      <c r="H109" s="165" t="s">
        <v>1469</v>
      </c>
      <c r="I109" s="113" t="s">
        <v>509</v>
      </c>
      <c r="J109" s="113" t="str">
        <f>VLOOKUP(I109,Presupuesto!$B$11:$C$565,2,0)</f>
        <v>SUELDOS Y SALARIOS PERMANENTES</v>
      </c>
      <c r="K109" s="427" t="str">
        <f t="shared" si="4"/>
        <v>Gestión Administrativa y  financiera en apoyo al Desarrollo Académico</v>
      </c>
      <c r="L109" s="427" t="s">
        <v>405</v>
      </c>
    </row>
    <row r="110" spans="2:79" s="423" customFormat="1">
      <c r="C110" s="171" t="s">
        <v>58</v>
      </c>
      <c r="D110" s="162"/>
      <c r="E110" s="153">
        <v>0</v>
      </c>
      <c r="F110" s="429">
        <f>IF(E109=0,"",(G109/E109)/12*E109)</f>
        <v>26368.87</v>
      </c>
      <c r="G110" s="426">
        <f>F110</f>
        <v>26368.87</v>
      </c>
      <c r="H110" s="163" t="s">
        <v>1469</v>
      </c>
      <c r="I110" s="115" t="s">
        <v>529</v>
      </c>
      <c r="J110" s="115" t="str">
        <f>VLOOKUP(I110,Presupuesto!$B$11:$C$565,2,0)</f>
        <v>AGUINALDO Y DECIMO CUARTO MES</v>
      </c>
      <c r="K110" s="427" t="str">
        <f t="shared" si="4"/>
        <v>Gestión Administrativa y  financiera en apoyo al Desarrollo Académico</v>
      </c>
      <c r="L110" s="427" t="s">
        <v>405</v>
      </c>
    </row>
    <row r="111" spans="2:79" s="423" customFormat="1">
      <c r="C111" s="172" t="s">
        <v>59</v>
      </c>
      <c r="D111" s="162"/>
      <c r="E111" s="153">
        <v>0</v>
      </c>
      <c r="F111" s="116">
        <f>IF(E109&lt;6,"",((E109-6)/12)*(G109/E109))</f>
        <v>13184.434999999999</v>
      </c>
      <c r="G111" s="426">
        <f>F111</f>
        <v>13184.434999999999</v>
      </c>
      <c r="H111" s="163" t="s">
        <v>1469</v>
      </c>
      <c r="I111" s="430" t="s">
        <v>532</v>
      </c>
      <c r="J111" s="430" t="str">
        <f>VLOOKUP(I111,Presupuesto!$B$11:$C$565,2,0)</f>
        <v>DECIMOCUARTO MES</v>
      </c>
      <c r="K111" s="427" t="str">
        <f t="shared" si="4"/>
        <v>Gestión Administrativa y  financiera en apoyo al Desarrollo Académico</v>
      </c>
      <c r="L111" s="427" t="s">
        <v>405</v>
      </c>
    </row>
    <row r="112" spans="2:79" ht="15.75" thickBot="1"/>
    <row r="113" spans="2:79" s="423" customFormat="1" ht="15.75" thickBot="1">
      <c r="C113" s="69" t="s">
        <v>43</v>
      </c>
      <c r="D113" s="30">
        <f>SUM(G120:G122)</f>
        <v>170131.75999999998</v>
      </c>
      <c r="E113" s="424"/>
      <c r="F113" s="424"/>
      <c r="G113" s="424"/>
      <c r="H113" s="422"/>
      <c r="I113" s="422"/>
      <c r="J113" s="422"/>
      <c r="CA113" s="316"/>
    </row>
    <row r="114" spans="2:79" s="423" customFormat="1">
      <c r="B114" s="177"/>
      <c r="D114" s="421"/>
      <c r="E114" s="424"/>
      <c r="F114" s="424"/>
      <c r="G114" s="424"/>
      <c r="H114" s="422"/>
      <c r="I114" s="422"/>
      <c r="J114" s="422"/>
      <c r="CA114" s="316"/>
    </row>
    <row r="115" spans="2:79" s="423" customFormat="1">
      <c r="B115" s="177"/>
      <c r="D115" s="421"/>
      <c r="E115" s="424"/>
      <c r="F115" s="424"/>
      <c r="G115" s="424"/>
      <c r="H115" s="422"/>
      <c r="I115" s="422"/>
      <c r="J115" s="422"/>
      <c r="CA115" s="316"/>
    </row>
    <row r="116" spans="2:79" s="423" customFormat="1" ht="15.75">
      <c r="C116" s="446" t="s">
        <v>401</v>
      </c>
      <c r="D116" s="447" t="s">
        <v>2220</v>
      </c>
      <c r="E116" s="424"/>
      <c r="F116" s="424"/>
      <c r="G116" s="424"/>
      <c r="H116" s="422"/>
      <c r="I116" s="422"/>
      <c r="J116" s="422"/>
      <c r="CA116" s="316"/>
    </row>
    <row r="117" spans="2:79" s="423" customFormat="1" ht="18.75">
      <c r="C117" s="448" t="str">
        <f>IFERROR(VLOOKUP(D116,'1Desarrollo e Innov. Curricular'!$E:$F,2,FALSE),IFERROR(VLOOKUP(D116,'2 Investigación Científica'!$E:$F,2,FALSE),IFERROR(VLOOKUP(D116,'3Vinculación Univ. Sociedad'!$E:$F,2,FALSE),IFERROR(VLOOKUP(D116,'4Docencia y Profesorado Univers'!$E:$F,2,FALSE),IFERROR(VLOOKUP(D116,'5Estudiantes y Graduados'!$E:$F,2,FALSE),IFERROR(VLOOKUP(D116,'11Gestion Administrativa'!$E:$F,2,FALSE),IFERROR(VLOOKUP(D116,'13Gestión Académica'!$E:$F,2,FALSE),IFERROR(VLOOKUP(D116,'8Aseguramiento de la calidad'!$E:$F,2,FALSE),IFERROR(VLOOKUP(D116,'6Gestión del Conocimiento'!$E:$F,2,FALSE),IFERROR(VLOOKUP(D116,'15Gobernabilidad y Procesos...'!$E:$F,2,FALSE),IFERROR(VLOOKUP(D116,'12Gestión del Talento Humano'!$E:$F,2,FALSE),IFERROR(VLOOKUP(D116,'14Internacionalización de la ES'!$E:$F,2,FALSE),IFERROR(VLOOKUP(D116,'10Posgrado'!$E:$F,2,FALSE),IFERROR(VLOOKUP(D116,'9Cultura de Innovación Insti...'!$E:$F,2,FALSE),VLOOKUP(D116,'7Lo Esencial de la Reforma Univ'!$E:$F,2,0)))))))))))))))</f>
        <v xml:space="preserve"> Contratación de 1 profesor por hora en el área de Ciencias Sociales </v>
      </c>
      <c r="D117" s="421"/>
      <c r="E117" s="424"/>
      <c r="F117" s="424"/>
      <c r="G117" s="424"/>
      <c r="H117" s="422"/>
      <c r="I117" s="422"/>
      <c r="J117" s="422"/>
      <c r="CA117" s="316"/>
    </row>
    <row r="118" spans="2:79" s="423" customFormat="1" ht="15.75" thickBot="1">
      <c r="C118" s="177"/>
      <c r="D118" s="421"/>
      <c r="E118" s="424"/>
      <c r="F118" s="424"/>
      <c r="G118" s="424"/>
      <c r="H118" s="422"/>
      <c r="I118" s="422"/>
      <c r="J118" s="422"/>
      <c r="CA118" s="316"/>
    </row>
    <row r="119" spans="2:79" s="423" customFormat="1" ht="30.75" thickBot="1">
      <c r="C119" s="133" t="s">
        <v>44</v>
      </c>
      <c r="D119" s="137" t="s">
        <v>55</v>
      </c>
      <c r="E119" s="170" t="s">
        <v>56</v>
      </c>
      <c r="F119" s="137" t="s">
        <v>57</v>
      </c>
      <c r="G119" s="134" t="s">
        <v>27</v>
      </c>
      <c r="H119" s="132" t="s">
        <v>139</v>
      </c>
      <c r="I119" s="135" t="s">
        <v>46</v>
      </c>
      <c r="J119" s="135" t="s">
        <v>140</v>
      </c>
      <c r="K119" s="135" t="s">
        <v>420</v>
      </c>
      <c r="L119" s="135" t="s">
        <v>421</v>
      </c>
      <c r="CA119" s="316"/>
    </row>
    <row r="120" spans="2:79" s="423" customFormat="1" ht="15.75" thickBot="1">
      <c r="C120" s="136" t="s">
        <v>508</v>
      </c>
      <c r="D120" s="199">
        <v>8</v>
      </c>
      <c r="E120" s="151">
        <v>10</v>
      </c>
      <c r="F120" s="317">
        <f>HLOOKUP($C120,$BZ$2:$CM$3,2,0)</f>
        <v>1904.46</v>
      </c>
      <c r="G120" s="112">
        <f>D120*E120*F120</f>
        <v>152356.79999999999</v>
      </c>
      <c r="H120" s="165" t="s">
        <v>1469</v>
      </c>
      <c r="I120" s="113" t="s">
        <v>509</v>
      </c>
      <c r="J120" s="113" t="str">
        <f>VLOOKUP(I120,Presupuesto!$B$11:$C$565,2,0)</f>
        <v>SUELDOS Y SALARIOS PERMANENTES</v>
      </c>
      <c r="K120" s="449" t="s">
        <v>1385</v>
      </c>
      <c r="L120" s="427" t="s">
        <v>404</v>
      </c>
      <c r="CA120" s="316"/>
    </row>
    <row r="121" spans="2:79" s="423" customFormat="1">
      <c r="C121" s="171" t="s">
        <v>58</v>
      </c>
      <c r="D121" s="162"/>
      <c r="E121" s="153">
        <v>0</v>
      </c>
      <c r="F121" s="429">
        <f>IF(E120=0,"",(G120/E120)/12*E120)</f>
        <v>12696.399999999998</v>
      </c>
      <c r="G121" s="426">
        <f>F121</f>
        <v>12696.399999999998</v>
      </c>
      <c r="H121" s="163" t="s">
        <v>1469</v>
      </c>
      <c r="I121" s="115" t="s">
        <v>529</v>
      </c>
      <c r="J121" s="115" t="str">
        <f>VLOOKUP(I121,Presupuesto!$B$11:$C$565,2,0)</f>
        <v>AGUINALDO Y DECIMO CUARTO MES</v>
      </c>
      <c r="K121" s="427" t="str">
        <f>$K$17</f>
        <v>Gestión Administrativa y  financiera en apoyo al Desarrollo Académico</v>
      </c>
      <c r="L121" s="427" t="s">
        <v>422</v>
      </c>
      <c r="CA121" s="316"/>
    </row>
    <row r="122" spans="2:79" s="423" customFormat="1">
      <c r="C122" s="172" t="s">
        <v>59</v>
      </c>
      <c r="D122" s="162"/>
      <c r="E122" s="153">
        <v>0</v>
      </c>
      <c r="F122" s="116">
        <f>IF(E120&lt;6,"",((E120-6)/12)*(G120/E120))</f>
        <v>5078.5599999999995</v>
      </c>
      <c r="G122" s="426">
        <f>F122</f>
        <v>5078.5599999999995</v>
      </c>
      <c r="H122" s="163" t="s">
        <v>1469</v>
      </c>
      <c r="I122" s="430" t="s">
        <v>532</v>
      </c>
      <c r="J122" s="430" t="str">
        <f>VLOOKUP(I122,Presupuesto!$B$11:$C$565,2,0)</f>
        <v>DECIMOCUARTO MES</v>
      </c>
      <c r="K122" s="427" t="str">
        <f t="shared" ref="K122" si="5">$K$17</f>
        <v>Gestión Administrativa y  financiera en apoyo al Desarrollo Académico</v>
      </c>
      <c r="L122" s="427" t="s">
        <v>405</v>
      </c>
      <c r="CA122" s="316"/>
    </row>
    <row r="125" spans="2:79" ht="15.75" thickBot="1"/>
    <row r="126" spans="2:79" s="423" customFormat="1" ht="15.75" thickBot="1">
      <c r="C126" s="69" t="s">
        <v>43</v>
      </c>
      <c r="D126" s="30">
        <f>SUM(G133:G135)</f>
        <v>167126.625</v>
      </c>
      <c r="E126" s="424"/>
      <c r="F126" s="424"/>
      <c r="G126" s="424"/>
      <c r="H126" s="422"/>
      <c r="I126" s="422"/>
      <c r="J126" s="422"/>
      <c r="CA126" s="316"/>
    </row>
    <row r="127" spans="2:79" s="423" customFormat="1">
      <c r="B127" s="177"/>
      <c r="D127" s="421"/>
      <c r="E127" s="424"/>
      <c r="F127" s="424"/>
      <c r="G127" s="424"/>
      <c r="H127" s="422"/>
      <c r="I127" s="422"/>
      <c r="J127" s="422"/>
      <c r="CA127" s="316"/>
    </row>
    <row r="128" spans="2:79" s="423" customFormat="1">
      <c r="B128" s="177"/>
      <c r="D128" s="421"/>
      <c r="E128" s="424"/>
      <c r="F128" s="424"/>
      <c r="G128" s="424"/>
      <c r="H128" s="422"/>
      <c r="I128" s="422"/>
      <c r="J128" s="422"/>
      <c r="CA128" s="316"/>
    </row>
    <row r="129" spans="2:79" s="423" customFormat="1" ht="15.75">
      <c r="C129" s="446" t="s">
        <v>401</v>
      </c>
      <c r="D129" s="447" t="s">
        <v>2221</v>
      </c>
      <c r="E129" s="424"/>
      <c r="F129" s="424"/>
      <c r="G129" s="424"/>
      <c r="H129" s="422"/>
      <c r="I129" s="422"/>
      <c r="J129" s="422"/>
      <c r="CA129" s="316"/>
    </row>
    <row r="130" spans="2:79" s="423" customFormat="1" ht="18.75">
      <c r="C130" s="448" t="str">
        <f>IFERROR(VLOOKUP(D129,'1Desarrollo e Innov. Curricular'!$E:$F,2,FALSE),IFERROR(VLOOKUP(D129,'2 Investigación Científica'!$E:$F,2,FALSE),IFERROR(VLOOKUP(D129,'3Vinculación Univ. Sociedad'!$E:$F,2,FALSE),IFERROR(VLOOKUP(D129,'4Docencia y Profesorado Univers'!$E:$F,2,FALSE),IFERROR(VLOOKUP(D129,'5Estudiantes y Graduados'!$E:$F,2,FALSE),IFERROR(VLOOKUP(D129,'11Gestion Administrativa'!$E:$F,2,FALSE),IFERROR(VLOOKUP(D129,'13Gestión Académica'!$E:$F,2,FALSE),IFERROR(VLOOKUP(D129,'8Aseguramiento de la calidad'!$E:$F,2,FALSE),IFERROR(VLOOKUP(D129,'6Gestión del Conocimiento'!$E:$F,2,FALSE),IFERROR(VLOOKUP(D129,'15Gobernabilidad y Procesos...'!$E:$F,2,FALSE),IFERROR(VLOOKUP(D129,'12Gestión del Talento Humano'!$E:$F,2,FALSE),IFERROR(VLOOKUP(D129,'14Internacionalización de la ES'!$E:$F,2,FALSE),IFERROR(VLOOKUP(D129,'10Posgrado'!$E:$F,2,FALSE),IFERROR(VLOOKUP(D129,'9Cultura de Innovación Insti...'!$E:$F,2,FALSE),VLOOKUP(D129,'7Lo Esencial de la Reforma Univ'!$E:$F,2,0)))))))))))))))</f>
        <v xml:space="preserve">Contratación de 1 instructor para el gimnasio de cultura física y deporte </v>
      </c>
      <c r="D130" s="421"/>
      <c r="E130" s="424"/>
      <c r="F130" s="424"/>
      <c r="G130" s="424"/>
      <c r="H130" s="422"/>
      <c r="I130" s="422"/>
      <c r="J130" s="422"/>
      <c r="CA130" s="316"/>
    </row>
    <row r="131" spans="2:79" s="423" customFormat="1" ht="15.75" thickBot="1">
      <c r="C131" s="177"/>
      <c r="D131" s="421"/>
      <c r="E131" s="424"/>
      <c r="F131" s="424"/>
      <c r="G131" s="424"/>
      <c r="H131" s="422"/>
      <c r="I131" s="422"/>
      <c r="J131" s="422"/>
      <c r="CA131" s="316"/>
    </row>
    <row r="132" spans="2:79" s="423" customFormat="1" ht="30.75" thickBot="1">
      <c r="C132" s="133" t="s">
        <v>44</v>
      </c>
      <c r="D132" s="137" t="s">
        <v>55</v>
      </c>
      <c r="E132" s="170" t="s">
        <v>56</v>
      </c>
      <c r="F132" s="137" t="s">
        <v>57</v>
      </c>
      <c r="G132" s="134" t="s">
        <v>27</v>
      </c>
      <c r="H132" s="132" t="s">
        <v>139</v>
      </c>
      <c r="I132" s="135" t="s">
        <v>46</v>
      </c>
      <c r="J132" s="135" t="s">
        <v>140</v>
      </c>
      <c r="K132" s="135" t="s">
        <v>420</v>
      </c>
      <c r="L132" s="135" t="s">
        <v>421</v>
      </c>
      <c r="CA132" s="316"/>
    </row>
    <row r="133" spans="2:79" s="423" customFormat="1" ht="15.75" thickBot="1">
      <c r="C133" s="136" t="s">
        <v>506</v>
      </c>
      <c r="D133" s="199">
        <v>1</v>
      </c>
      <c r="E133" s="151">
        <v>12</v>
      </c>
      <c r="F133" s="317">
        <f>HLOOKUP($C133,$BZ$2:$CM$3,2,0)</f>
        <v>12379.75</v>
      </c>
      <c r="G133" s="112">
        <f>D133*E133*F133</f>
        <v>148557</v>
      </c>
      <c r="H133" s="165" t="s">
        <v>1469</v>
      </c>
      <c r="I133" s="113" t="s">
        <v>509</v>
      </c>
      <c r="J133" s="113" t="str">
        <f>VLOOKUP(I133,Presupuesto!$B$11:$C$565,2,0)</f>
        <v>SUELDOS Y SALARIOS PERMANENTES</v>
      </c>
      <c r="K133" s="427" t="str">
        <f t="shared" ref="K133:K135" si="6">$K$17</f>
        <v>Gestión Administrativa y  financiera en apoyo al Desarrollo Académico</v>
      </c>
      <c r="L133" s="427" t="s">
        <v>405</v>
      </c>
    </row>
    <row r="134" spans="2:79" s="423" customFormat="1">
      <c r="C134" s="171" t="s">
        <v>58</v>
      </c>
      <c r="D134" s="162"/>
      <c r="E134" s="153">
        <v>0</v>
      </c>
      <c r="F134" s="429">
        <f>IF(E133=0,"",(G133/E133)/12*E133)</f>
        <v>12379.75</v>
      </c>
      <c r="G134" s="426">
        <f>F134</f>
        <v>12379.75</v>
      </c>
      <c r="H134" s="163" t="s">
        <v>1469</v>
      </c>
      <c r="I134" s="115" t="s">
        <v>529</v>
      </c>
      <c r="J134" s="115" t="str">
        <f>VLOOKUP(I134,Presupuesto!$B$11:$C$565,2,0)</f>
        <v>AGUINALDO Y DECIMO CUARTO MES</v>
      </c>
      <c r="K134" s="427" t="str">
        <f t="shared" si="6"/>
        <v>Gestión Administrativa y  financiera en apoyo al Desarrollo Académico</v>
      </c>
      <c r="L134" s="427" t="s">
        <v>405</v>
      </c>
    </row>
    <row r="135" spans="2:79" s="423" customFormat="1">
      <c r="C135" s="428" t="s">
        <v>59</v>
      </c>
      <c r="D135" s="162"/>
      <c r="E135" s="153">
        <v>0</v>
      </c>
      <c r="F135" s="116">
        <f>IF(E133&lt;6,"",((E133-6)/12)*(G133/E133))</f>
        <v>6189.875</v>
      </c>
      <c r="G135" s="426">
        <f>F135</f>
        <v>6189.875</v>
      </c>
      <c r="H135" s="163" t="s">
        <v>1469</v>
      </c>
      <c r="I135" s="430" t="s">
        <v>532</v>
      </c>
      <c r="J135" s="430" t="str">
        <f>VLOOKUP(I135,Presupuesto!$B$11:$C$565,2,0)</f>
        <v>DECIMOCUARTO MES</v>
      </c>
      <c r="K135" s="427" t="str">
        <f t="shared" si="6"/>
        <v>Gestión Administrativa y  financiera en apoyo al Desarrollo Académico</v>
      </c>
      <c r="L135" s="427" t="s">
        <v>405</v>
      </c>
    </row>
    <row r="137" spans="2:79" ht="15.75" thickBot="1"/>
    <row r="138" spans="2:79" s="423" customFormat="1" ht="15.75" thickBot="1">
      <c r="C138" s="69" t="s">
        <v>43</v>
      </c>
      <c r="D138" s="30">
        <f>SUM(G145:G153)</f>
        <v>531661.75</v>
      </c>
      <c r="E138" s="424"/>
      <c r="F138" s="424"/>
      <c r="G138" s="424"/>
      <c r="H138" s="422"/>
      <c r="I138" s="422"/>
      <c r="J138" s="422"/>
      <c r="CA138" s="316"/>
    </row>
    <row r="139" spans="2:79" s="423" customFormat="1">
      <c r="B139" s="177"/>
      <c r="D139" s="421"/>
      <c r="E139" s="424"/>
      <c r="F139" s="424"/>
      <c r="G139" s="424"/>
      <c r="H139" s="422"/>
      <c r="I139" s="422"/>
      <c r="J139" s="422"/>
      <c r="CA139" s="316"/>
    </row>
    <row r="140" spans="2:79" s="423" customFormat="1">
      <c r="B140" s="177"/>
      <c r="D140" s="421"/>
      <c r="E140" s="424"/>
      <c r="F140" s="424"/>
      <c r="G140" s="424"/>
      <c r="H140" s="422"/>
      <c r="I140" s="422"/>
      <c r="J140" s="422"/>
      <c r="CA140" s="316"/>
    </row>
    <row r="141" spans="2:79" s="423" customFormat="1" ht="15.75">
      <c r="C141" s="446" t="s">
        <v>401</v>
      </c>
      <c r="D141" s="447" t="s">
        <v>2222</v>
      </c>
      <c r="E141" s="424"/>
      <c r="F141" s="424"/>
      <c r="G141" s="424"/>
      <c r="H141" s="422"/>
      <c r="I141" s="422"/>
      <c r="J141" s="422"/>
      <c r="CA141" s="316"/>
    </row>
    <row r="142" spans="2:79" s="423" customFormat="1" ht="18.75">
      <c r="C142" s="448" t="str">
        <f>IFERROR(VLOOKUP(D141,'1Desarrollo e Innov. Curricular'!$E:$F,2,FALSE),IFERROR(VLOOKUP(D141,'2 Investigación Científica'!$E:$F,2,FALSE),IFERROR(VLOOKUP(D141,'3Vinculación Univ. Sociedad'!$E:$F,2,FALSE),IFERROR(VLOOKUP(D141,'4Docencia y Profesorado Univers'!$E:$F,2,FALSE),IFERROR(VLOOKUP(D141,'5Estudiantes y Graduados'!$E:$F,2,FALSE),IFERROR(VLOOKUP(D141,'11Gestion Administrativa'!$E:$F,2,FALSE),IFERROR(VLOOKUP(D141,'13Gestión Académica'!$E:$F,2,FALSE),IFERROR(VLOOKUP(D141,'8Aseguramiento de la calidad'!$E:$F,2,FALSE),IFERROR(VLOOKUP(D141,'6Gestión del Conocimiento'!$E:$F,2,FALSE),IFERROR(VLOOKUP(D141,'15Gobernabilidad y Procesos...'!$E:$F,2,FALSE),IFERROR(VLOOKUP(D141,'12Gestión del Talento Humano'!$E:$F,2,FALSE),IFERROR(VLOOKUP(D141,'14Internacionalización de la ES'!$E:$F,2,FALSE),IFERROR(VLOOKUP(D141,'10Posgrado'!$E:$F,2,FALSE),IFERROR(VLOOKUP(D141,'9Cultura de Innovación Insti...'!$E:$F,2,FALSE),VLOOKUP(D141,'7Lo Esencial de la Reforma Univ'!$E:$F,2,0)))))))))))))))</f>
        <v xml:space="preserve"> Contratación de 3 profesor por hora en el área de Humanidades </v>
      </c>
      <c r="D142" s="421"/>
      <c r="E142" s="424"/>
      <c r="F142" s="424"/>
      <c r="G142" s="424"/>
      <c r="H142" s="422"/>
      <c r="I142" s="422"/>
      <c r="J142" s="422"/>
      <c r="CA142" s="316"/>
    </row>
    <row r="143" spans="2:79" s="423" customFormat="1" ht="15.75" thickBot="1">
      <c r="C143" s="177"/>
      <c r="D143" s="421"/>
      <c r="E143" s="424"/>
      <c r="F143" s="424"/>
      <c r="G143" s="424"/>
      <c r="H143" s="422"/>
      <c r="I143" s="422"/>
      <c r="J143" s="422"/>
      <c r="CA143" s="316"/>
    </row>
    <row r="144" spans="2:79" s="423" customFormat="1" ht="30.75" thickBot="1">
      <c r="C144" s="133" t="s">
        <v>44</v>
      </c>
      <c r="D144" s="137" t="s">
        <v>55</v>
      </c>
      <c r="E144" s="170" t="s">
        <v>56</v>
      </c>
      <c r="F144" s="137" t="s">
        <v>57</v>
      </c>
      <c r="G144" s="134" t="s">
        <v>27</v>
      </c>
      <c r="H144" s="132" t="s">
        <v>139</v>
      </c>
      <c r="I144" s="135" t="s">
        <v>46</v>
      </c>
      <c r="J144" s="135" t="s">
        <v>140</v>
      </c>
      <c r="K144" s="135" t="s">
        <v>420</v>
      </c>
      <c r="L144" s="135" t="s">
        <v>421</v>
      </c>
      <c r="CA144" s="316"/>
    </row>
    <row r="145" spans="3:79" s="423" customFormat="1" ht="15.75" thickBot="1">
      <c r="C145" s="136" t="s">
        <v>508</v>
      </c>
      <c r="D145" s="199">
        <v>8</v>
      </c>
      <c r="E145" s="151">
        <v>10</v>
      </c>
      <c r="F145" s="317">
        <f>HLOOKUP($C145,$BZ$2:$CM$3,2,0)</f>
        <v>1904.46</v>
      </c>
      <c r="G145" s="112">
        <f>D145*E145*F145</f>
        <v>152356.79999999999</v>
      </c>
      <c r="H145" s="165" t="s">
        <v>1469</v>
      </c>
      <c r="I145" s="113" t="s">
        <v>509</v>
      </c>
      <c r="J145" s="113" t="str">
        <f>VLOOKUP(I145,Presupuesto!$B$11:$C$565,2,0)</f>
        <v>SUELDOS Y SALARIOS PERMANENTES</v>
      </c>
      <c r="K145" s="449" t="s">
        <v>1385</v>
      </c>
      <c r="L145" s="427" t="s">
        <v>404</v>
      </c>
      <c r="CA145" s="316"/>
    </row>
    <row r="146" spans="3:79" s="423" customFormat="1">
      <c r="C146" s="171" t="s">
        <v>58</v>
      </c>
      <c r="D146" s="162"/>
      <c r="E146" s="153">
        <v>0</v>
      </c>
      <c r="F146" s="429">
        <f>IF(E145=0,"",(G145/E145)/12*E145)</f>
        <v>12696.399999999998</v>
      </c>
      <c r="G146" s="426">
        <f>F146</f>
        <v>12696.399999999998</v>
      </c>
      <c r="H146" s="163" t="s">
        <v>1469</v>
      </c>
      <c r="I146" s="115" t="s">
        <v>529</v>
      </c>
      <c r="J146" s="115" t="str">
        <f>VLOOKUP(I146,Presupuesto!$B$11:$C$565,2,0)</f>
        <v>AGUINALDO Y DECIMO CUARTO MES</v>
      </c>
      <c r="K146" s="427" t="str">
        <f>$K$17</f>
        <v>Gestión Administrativa y  financiera en apoyo al Desarrollo Académico</v>
      </c>
      <c r="L146" s="427" t="s">
        <v>422</v>
      </c>
      <c r="CA146" s="316"/>
    </row>
    <row r="147" spans="3:79" s="423" customFormat="1" ht="15.75" thickBot="1">
      <c r="C147" s="172" t="s">
        <v>59</v>
      </c>
      <c r="D147" s="162"/>
      <c r="E147" s="153">
        <v>0</v>
      </c>
      <c r="F147" s="116">
        <f>IF(E145&lt;6,"",((E145-6)/12)*(G145/E145))</f>
        <v>5078.5599999999995</v>
      </c>
      <c r="G147" s="426">
        <f>F147</f>
        <v>5078.5599999999995</v>
      </c>
      <c r="H147" s="163" t="s">
        <v>1469</v>
      </c>
      <c r="I147" s="430" t="s">
        <v>532</v>
      </c>
      <c r="J147" s="430" t="str">
        <f>VLOOKUP(I147,Presupuesto!$B$11:$C$565,2,0)</f>
        <v>DECIMOCUARTO MES</v>
      </c>
      <c r="K147" s="427" t="str">
        <f t="shared" ref="K147:K153" si="7">$K$17</f>
        <v>Gestión Administrativa y  financiera en apoyo al Desarrollo Académico</v>
      </c>
      <c r="L147" s="427" t="s">
        <v>405</v>
      </c>
      <c r="CA147" s="316"/>
    </row>
    <row r="148" spans="3:79" s="423" customFormat="1" ht="15.75" thickBot="1">
      <c r="C148" s="136" t="s">
        <v>508</v>
      </c>
      <c r="D148" s="199">
        <v>9</v>
      </c>
      <c r="E148" s="151">
        <v>10</v>
      </c>
      <c r="F148" s="317">
        <f>HLOOKUP($C148,$BZ$2:$CM$3,2,0)</f>
        <v>1904.46</v>
      </c>
      <c r="G148" s="112">
        <f>D148*E148*F148</f>
        <v>171401.4</v>
      </c>
      <c r="H148" s="165" t="s">
        <v>1469</v>
      </c>
      <c r="I148" s="113" t="s">
        <v>509</v>
      </c>
      <c r="J148" s="113" t="str">
        <f>VLOOKUP(I148,Presupuesto!$B$11:$C$565,2,0)</f>
        <v>SUELDOS Y SALARIOS PERMANENTES</v>
      </c>
      <c r="K148" s="427" t="str">
        <f t="shared" si="7"/>
        <v>Gestión Administrativa y  financiera en apoyo al Desarrollo Académico</v>
      </c>
      <c r="L148" s="427" t="s">
        <v>405</v>
      </c>
    </row>
    <row r="149" spans="3:79" s="423" customFormat="1">
      <c r="C149" s="171" t="s">
        <v>58</v>
      </c>
      <c r="D149" s="162"/>
      <c r="E149" s="153">
        <v>0</v>
      </c>
      <c r="F149" s="429">
        <f>IF(E148=0,"",(G148/E148)/12*E148)</f>
        <v>14283.45</v>
      </c>
      <c r="G149" s="426">
        <f>F149</f>
        <v>14283.45</v>
      </c>
      <c r="H149" s="163" t="s">
        <v>1469</v>
      </c>
      <c r="I149" s="115" t="s">
        <v>529</v>
      </c>
      <c r="J149" s="115" t="str">
        <f>VLOOKUP(I149,Presupuesto!$B$11:$C$565,2,0)</f>
        <v>AGUINALDO Y DECIMO CUARTO MES</v>
      </c>
      <c r="K149" s="427" t="str">
        <f t="shared" si="7"/>
        <v>Gestión Administrativa y  financiera en apoyo al Desarrollo Académico</v>
      </c>
      <c r="L149" s="427" t="s">
        <v>405</v>
      </c>
    </row>
    <row r="150" spans="3:79" s="423" customFormat="1" ht="15.75" thickBot="1">
      <c r="C150" s="172" t="s">
        <v>59</v>
      </c>
      <c r="D150" s="162"/>
      <c r="E150" s="153">
        <v>0</v>
      </c>
      <c r="F150" s="116">
        <f>IF(E148&lt;6,"",((E148-6)/12)*(G148/E148))</f>
        <v>5713.3799999999992</v>
      </c>
      <c r="G150" s="426">
        <f>F150</f>
        <v>5713.3799999999992</v>
      </c>
      <c r="H150" s="163" t="s">
        <v>1469</v>
      </c>
      <c r="I150" s="430" t="s">
        <v>532</v>
      </c>
      <c r="J150" s="430" t="str">
        <f>VLOOKUP(I150,Presupuesto!$B$11:$C$565,2,0)</f>
        <v>DECIMOCUARTO MES</v>
      </c>
      <c r="K150" s="427" t="str">
        <f t="shared" si="7"/>
        <v>Gestión Administrativa y  financiera en apoyo al Desarrollo Académico</v>
      </c>
      <c r="L150" s="427" t="s">
        <v>405</v>
      </c>
    </row>
    <row r="151" spans="3:79" s="423" customFormat="1" ht="15.75" thickBot="1">
      <c r="C151" s="136" t="s">
        <v>508</v>
      </c>
      <c r="D151" s="199">
        <v>8</v>
      </c>
      <c r="E151" s="151">
        <v>10</v>
      </c>
      <c r="F151" s="317">
        <f>HLOOKUP($C151,$BZ$2:$CM$3,2,0)</f>
        <v>1904.46</v>
      </c>
      <c r="G151" s="112">
        <f>D151*E151*F151</f>
        <v>152356.79999999999</v>
      </c>
      <c r="H151" s="165" t="s">
        <v>1469</v>
      </c>
      <c r="I151" s="113" t="s">
        <v>509</v>
      </c>
      <c r="J151" s="113" t="str">
        <f>VLOOKUP(I151,Presupuesto!$B$11:$C$565,2,0)</f>
        <v>SUELDOS Y SALARIOS PERMANENTES</v>
      </c>
      <c r="K151" s="427" t="str">
        <f t="shared" si="7"/>
        <v>Gestión Administrativa y  financiera en apoyo al Desarrollo Académico</v>
      </c>
      <c r="L151" s="427" t="s">
        <v>405</v>
      </c>
    </row>
    <row r="152" spans="3:79" s="423" customFormat="1">
      <c r="C152" s="171" t="s">
        <v>58</v>
      </c>
      <c r="D152" s="162"/>
      <c r="E152" s="153">
        <v>0</v>
      </c>
      <c r="F152" s="429">
        <f>IF(E151=0,"",(G151/E151)/12*E151)</f>
        <v>12696.399999999998</v>
      </c>
      <c r="G152" s="426">
        <f>F152</f>
        <v>12696.399999999998</v>
      </c>
      <c r="H152" s="163" t="s">
        <v>1469</v>
      </c>
      <c r="I152" s="115" t="s">
        <v>529</v>
      </c>
      <c r="J152" s="115" t="str">
        <f>VLOOKUP(I152,Presupuesto!$B$11:$C$565,2,0)</f>
        <v>AGUINALDO Y DECIMO CUARTO MES</v>
      </c>
      <c r="K152" s="427" t="str">
        <f t="shared" si="7"/>
        <v>Gestión Administrativa y  financiera en apoyo al Desarrollo Académico</v>
      </c>
      <c r="L152" s="427" t="s">
        <v>405</v>
      </c>
    </row>
    <row r="153" spans="3:79" s="423" customFormat="1">
      <c r="C153" s="428" t="s">
        <v>59</v>
      </c>
      <c r="D153" s="162"/>
      <c r="E153" s="153">
        <v>0</v>
      </c>
      <c r="F153" s="116">
        <f>IF(E151&lt;6,"",((E151-6)/12)*(G151/E151))</f>
        <v>5078.5599999999995</v>
      </c>
      <c r="G153" s="426">
        <f>F153</f>
        <v>5078.5599999999995</v>
      </c>
      <c r="H153" s="163" t="s">
        <v>1469</v>
      </c>
      <c r="I153" s="430" t="s">
        <v>532</v>
      </c>
      <c r="J153" s="430" t="str">
        <f>VLOOKUP(I153,Presupuesto!$B$11:$C$565,2,0)</f>
        <v>DECIMOCUARTO MES</v>
      </c>
      <c r="K153" s="427" t="str">
        <f t="shared" si="7"/>
        <v>Gestión Administrativa y  financiera en apoyo al Desarrollo Académico</v>
      </c>
      <c r="L153" s="427" t="s">
        <v>405</v>
      </c>
    </row>
    <row r="155" spans="3:79" s="423" customFormat="1">
      <c r="D155" s="75"/>
      <c r="H155" s="75"/>
    </row>
    <row r="156" spans="3:79" s="423" customFormat="1">
      <c r="D156" s="75"/>
      <c r="H156" s="75"/>
    </row>
    <row r="157" spans="3:79" s="423" customFormat="1" ht="15.75" thickBot="1">
      <c r="D157" s="75"/>
      <c r="H157" s="75"/>
    </row>
    <row r="158" spans="3:79" ht="15.75" thickBot="1">
      <c r="C158" s="69" t="s">
        <v>43</v>
      </c>
      <c r="D158" s="30">
        <f>SUM(G165:G179)</f>
        <v>939062.70000000007</v>
      </c>
      <c r="E158" s="424"/>
      <c r="F158" s="424"/>
      <c r="G158" s="424"/>
      <c r="H158" s="422"/>
      <c r="I158" s="422"/>
      <c r="J158" s="422"/>
      <c r="K158" s="423"/>
      <c r="L158" s="423"/>
    </row>
    <row r="159" spans="3:79">
      <c r="C159" s="423"/>
      <c r="D159" s="421"/>
      <c r="E159" s="424"/>
      <c r="F159" s="424"/>
      <c r="G159" s="424"/>
      <c r="H159" s="422"/>
      <c r="I159" s="422"/>
      <c r="J159" s="422"/>
      <c r="K159" s="423"/>
      <c r="L159" s="423"/>
    </row>
    <row r="160" spans="3:79">
      <c r="C160" s="423"/>
      <c r="D160" s="421"/>
      <c r="E160" s="424"/>
      <c r="F160" s="424"/>
      <c r="G160" s="424"/>
      <c r="H160" s="422"/>
      <c r="I160" s="422"/>
      <c r="J160" s="422"/>
      <c r="K160" s="423"/>
      <c r="L160" s="423"/>
    </row>
    <row r="161" spans="3:12" ht="15.75">
      <c r="C161" s="446" t="s">
        <v>401</v>
      </c>
      <c r="D161" s="447" t="s">
        <v>2230</v>
      </c>
      <c r="E161" s="424"/>
      <c r="F161" s="424"/>
      <c r="G161" s="424"/>
      <c r="H161" s="422"/>
      <c r="I161" s="422"/>
      <c r="J161" s="422"/>
      <c r="K161" s="423"/>
      <c r="L161" s="423"/>
    </row>
    <row r="162" spans="3:12" ht="18.75">
      <c r="C162" s="448" t="str">
        <f>IFERROR(VLOOKUP(D161,'[2]1 Desarrollo e Innov Curricular'!$E:$F,2,FALSE),IFERROR(VLOOKUP(D161,'[2]2 Investigación'!$E:$F,2,FALSE),IFERROR(VLOOKUP(D161,'[2]3 Vinculación Univ. Sociedad'!$E:$F,2,FALSE),IFERROR(VLOOKUP(D161,'[2]4 Docencia y Recursos Humano '!$E:$F,2,FALSE),IFERROR(VLOOKUP(D161,'[2]5 Estudiantes'!$E:$F,2,FALSE),IFERROR(VLOOKUP(D161,'[2]6 Gestion Administrativa'!$E:$F,2,FALSE),IFERROR(VLOOKUP(D161,'[2]Gestion Academica'!$E:$F,2,FALSE),IFERROR(VLOOKUP(D161,[2]Graduados!$E:$F,2,FALSE),IFERROR(VLOOKUP(D161,'[2]Gestión del Conocimiento'!$E:$F,2,FALSE),IFERROR(VLOOKUP(D161,[2]Gobernabilidad!$E:$F,2,FALSE),IFERROR(VLOOKUP(D161,'[2]NIVEL DE ES Y  SISTEMA NACIONAL'!$E:$F,2,FALSE),VLOOKUP(D161,'[2]Lo Esencial'!$E:$F,2,0))))))))))))</f>
        <v xml:space="preserve"> Fortalecer el área administrativa de este Centro con la contratación de forma permanente a las siguientes aéreas Jefaturas de Departamentos (2 plazas); Jefatura Regional de Personal (1), Servicio (4); coordinación de investigación científica (1).  </v>
      </c>
      <c r="D162" s="421"/>
      <c r="E162" s="424"/>
      <c r="F162" s="424"/>
      <c r="G162" s="424"/>
      <c r="H162" s="422"/>
      <c r="I162" s="422"/>
      <c r="J162" s="422"/>
      <c r="K162" s="423"/>
      <c r="L162" s="423"/>
    </row>
    <row r="163" spans="3:12" ht="15.75" thickBot="1">
      <c r="C163" s="177"/>
      <c r="D163" s="421"/>
      <c r="E163" s="424"/>
      <c r="F163" s="424"/>
      <c r="G163" s="424"/>
      <c r="H163" s="422"/>
      <c r="I163" s="422"/>
      <c r="J163" s="422"/>
      <c r="K163" s="423"/>
      <c r="L163" s="423"/>
    </row>
    <row r="164" spans="3:12" ht="30.75" thickBot="1">
      <c r="C164" s="133" t="s">
        <v>44</v>
      </c>
      <c r="D164" s="137" t="s">
        <v>55</v>
      </c>
      <c r="E164" s="170" t="s">
        <v>56</v>
      </c>
      <c r="F164" s="137" t="s">
        <v>57</v>
      </c>
      <c r="G164" s="134" t="s">
        <v>27</v>
      </c>
      <c r="H164" s="132" t="s">
        <v>139</v>
      </c>
      <c r="I164" s="135" t="s">
        <v>46</v>
      </c>
      <c r="J164" s="135" t="s">
        <v>140</v>
      </c>
      <c r="K164" s="135" t="s">
        <v>420</v>
      </c>
      <c r="L164" s="135" t="s">
        <v>421</v>
      </c>
    </row>
    <row r="165" spans="3:12" ht="15.75" thickBot="1">
      <c r="C165" s="604" t="s">
        <v>2231</v>
      </c>
      <c r="D165" s="199">
        <v>1</v>
      </c>
      <c r="E165" s="151">
        <v>12</v>
      </c>
      <c r="F165" s="117">
        <v>18000</v>
      </c>
      <c r="G165" s="112">
        <f>D165*E165*F165</f>
        <v>216000</v>
      </c>
      <c r="H165" s="165" t="s">
        <v>1469</v>
      </c>
      <c r="I165" s="605" t="s">
        <v>509</v>
      </c>
      <c r="J165" s="113" t="str">
        <f>VLOOKUP(I165,[2]Presupuesto!$B$8:$C$583,2,0)</f>
        <v>SUELDOS Y SALARIOS PERMANENTES</v>
      </c>
      <c r="K165" s="427" t="s">
        <v>2232</v>
      </c>
      <c r="L165" s="427"/>
    </row>
    <row r="166" spans="3:12">
      <c r="C166" s="171" t="s">
        <v>58</v>
      </c>
      <c r="D166" s="169">
        <v>0</v>
      </c>
      <c r="E166" s="130">
        <v>0</v>
      </c>
      <c r="F166" s="118">
        <f>IF(E165=0,"",(G165/E165)/12*E165)</f>
        <v>18000</v>
      </c>
      <c r="G166" s="426">
        <f>F166</f>
        <v>18000</v>
      </c>
      <c r="H166" s="163" t="s">
        <v>1469</v>
      </c>
      <c r="I166" s="606" t="s">
        <v>529</v>
      </c>
      <c r="J166" s="115" t="str">
        <f>VLOOKUP(I166,[2]Presupuesto!$B$8:$C$583,2,0)</f>
        <v>AGUINALDO Y DECIMO CUARTO MES</v>
      </c>
      <c r="K166" s="427" t="s">
        <v>2232</v>
      </c>
      <c r="L166" s="427"/>
    </row>
    <row r="167" spans="3:12" ht="15.75" thickBot="1">
      <c r="C167" s="173" t="s">
        <v>59</v>
      </c>
      <c r="D167" s="444">
        <v>0</v>
      </c>
      <c r="E167" s="131">
        <v>0</v>
      </c>
      <c r="F167" s="433">
        <f>IF(E165&lt;6,"",((E165-6)/12)*(G165/E165))</f>
        <v>9000</v>
      </c>
      <c r="G167" s="426">
        <f>F167</f>
        <v>9000</v>
      </c>
      <c r="H167" s="163" t="s">
        <v>1469</v>
      </c>
      <c r="I167" s="607" t="s">
        <v>532</v>
      </c>
      <c r="J167" s="430" t="str">
        <f>VLOOKUP(I167,[2]Presupuesto!$B$8:$C$583,2,0)</f>
        <v>DECIMOCUARTO MES</v>
      </c>
      <c r="K167" s="427" t="s">
        <v>2232</v>
      </c>
      <c r="L167" s="427"/>
    </row>
    <row r="168" spans="3:12" ht="15.75" thickBot="1">
      <c r="C168" s="608" t="s">
        <v>2233</v>
      </c>
      <c r="D168" s="199">
        <v>2</v>
      </c>
      <c r="E168" s="151">
        <v>12</v>
      </c>
      <c r="F168" s="117">
        <v>5000</v>
      </c>
      <c r="G168" s="112">
        <f>D168*E168*F168</f>
        <v>120000</v>
      </c>
      <c r="H168" s="165" t="s">
        <v>1469</v>
      </c>
      <c r="I168" s="605" t="s">
        <v>509</v>
      </c>
      <c r="J168" s="113" t="str">
        <f>VLOOKUP(I168,[2]Presupuesto!$B$8:$C$583,2,0)</f>
        <v>SUELDOS Y SALARIOS PERMANENTES</v>
      </c>
      <c r="K168" s="427" t="s">
        <v>2232</v>
      </c>
      <c r="L168" s="427"/>
    </row>
    <row r="169" spans="3:12">
      <c r="C169" s="171" t="s">
        <v>58</v>
      </c>
      <c r="D169" s="169">
        <v>0</v>
      </c>
      <c r="E169" s="130">
        <v>0</v>
      </c>
      <c r="F169" s="118">
        <f>IF(E168=0,"",(G168/E168)/12*E168)</f>
        <v>10000</v>
      </c>
      <c r="G169" s="426">
        <f>F169</f>
        <v>10000</v>
      </c>
      <c r="H169" s="163" t="s">
        <v>1469</v>
      </c>
      <c r="I169" s="606" t="s">
        <v>529</v>
      </c>
      <c r="J169" s="115" t="str">
        <f>VLOOKUP(I169,[2]Presupuesto!$B$8:$C$583,2,0)</f>
        <v>AGUINALDO Y DECIMO CUARTO MES</v>
      </c>
      <c r="K169" s="427" t="s">
        <v>2232</v>
      </c>
      <c r="L169" s="427"/>
    </row>
    <row r="170" spans="3:12" ht="15.75" thickBot="1">
      <c r="C170" s="173" t="s">
        <v>59</v>
      </c>
      <c r="D170" s="444">
        <v>0</v>
      </c>
      <c r="E170" s="131">
        <v>0</v>
      </c>
      <c r="F170" s="433">
        <f>IF(E168&lt;6,"",((E168-6)/12)*(G168/E168))</f>
        <v>5000</v>
      </c>
      <c r="G170" s="426">
        <f>F170</f>
        <v>5000</v>
      </c>
      <c r="H170" s="163" t="s">
        <v>1469</v>
      </c>
      <c r="I170" s="607" t="s">
        <v>532</v>
      </c>
      <c r="J170" s="430" t="str">
        <f>VLOOKUP(I170,[2]Presupuesto!$B$8:$C$583,2,0)</f>
        <v>DECIMOCUARTO MES</v>
      </c>
      <c r="K170" s="427" t="s">
        <v>2232</v>
      </c>
      <c r="L170" s="427"/>
    </row>
    <row r="171" spans="3:12" ht="15.75" thickBot="1">
      <c r="C171" s="608" t="s">
        <v>2234</v>
      </c>
      <c r="D171" s="199">
        <v>1</v>
      </c>
      <c r="E171" s="151">
        <v>12</v>
      </c>
      <c r="F171" s="117">
        <v>5000</v>
      </c>
      <c r="G171" s="112">
        <f>D171*E171*F171</f>
        <v>60000</v>
      </c>
      <c r="H171" s="165" t="s">
        <v>1469</v>
      </c>
      <c r="I171" s="605" t="s">
        <v>509</v>
      </c>
      <c r="J171" s="113" t="str">
        <f>VLOOKUP(I171,[2]Presupuesto!$B$8:$C$583,2,0)</f>
        <v>SUELDOS Y SALARIOS PERMANENTES</v>
      </c>
      <c r="K171" s="427" t="s">
        <v>2232</v>
      </c>
      <c r="L171" s="427"/>
    </row>
    <row r="172" spans="3:12">
      <c r="C172" s="171" t="s">
        <v>58</v>
      </c>
      <c r="D172" s="169">
        <v>0</v>
      </c>
      <c r="E172" s="130">
        <v>0</v>
      </c>
      <c r="F172" s="118">
        <f>IF(E171=0,"",(G171/E171)/12*E171)</f>
        <v>5000</v>
      </c>
      <c r="G172" s="426">
        <f>F172</f>
        <v>5000</v>
      </c>
      <c r="H172" s="163" t="s">
        <v>1469</v>
      </c>
      <c r="I172" s="606" t="s">
        <v>529</v>
      </c>
      <c r="J172" s="430" t="str">
        <f>VLOOKUP(I172,[2]Presupuesto!$B$8:$C$583,2,0)</f>
        <v>AGUINALDO Y DECIMO CUARTO MES</v>
      </c>
      <c r="K172" s="427" t="s">
        <v>2232</v>
      </c>
      <c r="L172" s="427"/>
    </row>
    <row r="173" spans="3:12" ht="15.75" thickBot="1">
      <c r="C173" s="173" t="s">
        <v>59</v>
      </c>
      <c r="D173" s="444">
        <v>0</v>
      </c>
      <c r="E173" s="131">
        <v>0</v>
      </c>
      <c r="F173" s="433">
        <f>IF(E171&lt;6,"",((E171-6)/12)*(G171/E171))</f>
        <v>2500</v>
      </c>
      <c r="G173" s="426">
        <f>F173</f>
        <v>2500</v>
      </c>
      <c r="H173" s="163" t="s">
        <v>1469</v>
      </c>
      <c r="I173" s="607" t="s">
        <v>532</v>
      </c>
      <c r="J173" s="430" t="str">
        <f>VLOOKUP(I173,[2]Presupuesto!$B$8:$C$583,2,0)</f>
        <v>DECIMOCUARTO MES</v>
      </c>
      <c r="K173" s="427" t="s">
        <v>2232</v>
      </c>
      <c r="L173" s="427"/>
    </row>
    <row r="174" spans="3:12" ht="15.75" thickBot="1">
      <c r="C174" s="608" t="s">
        <v>2235</v>
      </c>
      <c r="D174" s="199">
        <v>2</v>
      </c>
      <c r="E174" s="151">
        <v>12</v>
      </c>
      <c r="F174" s="117">
        <v>7312.04</v>
      </c>
      <c r="G174" s="112">
        <f>D174*E174*F174</f>
        <v>175488.96</v>
      </c>
      <c r="H174" s="165" t="s">
        <v>1469</v>
      </c>
      <c r="I174" s="605" t="s">
        <v>509</v>
      </c>
      <c r="J174" s="113" t="str">
        <f>VLOOKUP(I174,[2]Presupuesto!$B$8:$C$583,2,0)</f>
        <v>SUELDOS Y SALARIOS PERMANENTES</v>
      </c>
      <c r="K174" s="427" t="s">
        <v>2232</v>
      </c>
      <c r="L174" s="427"/>
    </row>
    <row r="175" spans="3:12">
      <c r="C175" s="171" t="s">
        <v>58</v>
      </c>
      <c r="D175" s="169">
        <v>0</v>
      </c>
      <c r="E175" s="130">
        <v>0</v>
      </c>
      <c r="F175" s="118">
        <f>IF(E174=0,"",(G174/E174)/12*E174)</f>
        <v>14624.080000000002</v>
      </c>
      <c r="G175" s="426">
        <f>F175</f>
        <v>14624.080000000002</v>
      </c>
      <c r="H175" s="163" t="s">
        <v>1469</v>
      </c>
      <c r="I175" s="606" t="s">
        <v>529</v>
      </c>
      <c r="J175" s="430" t="str">
        <f>VLOOKUP(I175,[2]Presupuesto!$B$8:$C$583,2,0)</f>
        <v>AGUINALDO Y DECIMO CUARTO MES</v>
      </c>
      <c r="K175" s="427" t="s">
        <v>2232</v>
      </c>
      <c r="L175" s="427"/>
    </row>
    <row r="176" spans="3:12" ht="15.75" thickBot="1">
      <c r="C176" s="173" t="s">
        <v>59</v>
      </c>
      <c r="D176" s="444">
        <v>0</v>
      </c>
      <c r="E176" s="131">
        <v>0</v>
      </c>
      <c r="F176" s="433">
        <f>IF(E174&lt;6,"",((E174-6)/12)*(G174/E174))</f>
        <v>7312.04</v>
      </c>
      <c r="G176" s="426">
        <f>F176</f>
        <v>7312.04</v>
      </c>
      <c r="H176" s="163" t="s">
        <v>1469</v>
      </c>
      <c r="I176" s="607" t="s">
        <v>532</v>
      </c>
      <c r="J176" s="430" t="str">
        <f>VLOOKUP(I176,[2]Presupuesto!$B$8:$C$583,2,0)</f>
        <v>DECIMOCUARTO MES</v>
      </c>
      <c r="K176" s="427" t="s">
        <v>2232</v>
      </c>
      <c r="L176" s="427"/>
    </row>
    <row r="177" spans="3:12" ht="15.75" thickBot="1">
      <c r="C177" s="608" t="s">
        <v>2236</v>
      </c>
      <c r="D177" s="199">
        <v>3</v>
      </c>
      <c r="E177" s="151">
        <v>12</v>
      </c>
      <c r="F177" s="117">
        <v>7312.04</v>
      </c>
      <c r="G177" s="112">
        <f>D177*E177*F177</f>
        <v>263233.44</v>
      </c>
      <c r="H177" s="165" t="s">
        <v>1469</v>
      </c>
      <c r="I177" s="605" t="s">
        <v>509</v>
      </c>
      <c r="J177" s="113" t="str">
        <f>VLOOKUP(I177,[2]Presupuesto!$B$8:$C$583,2,0)</f>
        <v>SUELDOS Y SALARIOS PERMANENTES</v>
      </c>
      <c r="K177" s="427" t="s">
        <v>2232</v>
      </c>
      <c r="L177" s="427"/>
    </row>
    <row r="178" spans="3:12">
      <c r="C178" s="171" t="s">
        <v>58</v>
      </c>
      <c r="D178" s="169">
        <v>0</v>
      </c>
      <c r="E178" s="130">
        <v>0</v>
      </c>
      <c r="F178" s="118">
        <f>IF(E177=0,"",(G177/E177)/12*E177)</f>
        <v>21936.12</v>
      </c>
      <c r="G178" s="119">
        <f>F178</f>
        <v>21936.12</v>
      </c>
      <c r="H178" s="163" t="s">
        <v>1469</v>
      </c>
      <c r="I178" s="606" t="s">
        <v>529</v>
      </c>
      <c r="J178" s="430" t="str">
        <f>VLOOKUP(I178,[2]Presupuesto!$B$8:$C$583,2,0)</f>
        <v>AGUINALDO Y DECIMO CUARTO MES</v>
      </c>
      <c r="K178" s="427" t="s">
        <v>2232</v>
      </c>
      <c r="L178" s="427"/>
    </row>
    <row r="179" spans="3:12" ht="15.75" thickBot="1">
      <c r="C179" s="173" t="s">
        <v>59</v>
      </c>
      <c r="D179" s="444">
        <v>0</v>
      </c>
      <c r="E179" s="131">
        <v>0</v>
      </c>
      <c r="F179" s="433">
        <f>IF(E177&lt;6,"",((E177-6)/12)*(G177/E177))</f>
        <v>10968.06</v>
      </c>
      <c r="G179" s="433">
        <f>F179</f>
        <v>10968.06</v>
      </c>
      <c r="H179" s="163" t="s">
        <v>1469</v>
      </c>
      <c r="I179" s="609" t="s">
        <v>532</v>
      </c>
      <c r="J179" s="438" t="str">
        <f>VLOOKUP(I179,[2]Presupuesto!$B$8:$C$583,2,0)</f>
        <v>DECIMOCUARTO MES</v>
      </c>
      <c r="K179" s="427" t="s">
        <v>2232</v>
      </c>
      <c r="L179" s="438"/>
    </row>
    <row r="180" spans="3:12" s="423" customFormat="1">
      <c r="D180" s="75"/>
      <c r="H180" s="75"/>
    </row>
    <row r="181" spans="3:12" s="423" customFormat="1">
      <c r="D181" s="75"/>
      <c r="H181" s="75"/>
    </row>
    <row r="182" spans="3:12" s="423" customFormat="1">
      <c r="D182" s="75"/>
      <c r="H182" s="75"/>
    </row>
    <row r="183" spans="3:12" s="423" customFormat="1">
      <c r="D183" s="75"/>
      <c r="H183" s="75"/>
    </row>
    <row r="184" spans="3:12" s="423" customFormat="1">
      <c r="D184" s="75"/>
      <c r="H184" s="75"/>
    </row>
    <row r="185" spans="3:12" s="423" customFormat="1">
      <c r="D185" s="75"/>
      <c r="H185" s="75"/>
    </row>
    <row r="186" spans="3:12" s="423" customFormat="1">
      <c r="D186" s="75"/>
      <c r="H186" s="75"/>
    </row>
    <row r="187" spans="3:12" s="423" customFormat="1">
      <c r="D187" s="75"/>
      <c r="H187" s="75"/>
    </row>
    <row r="188" spans="3:12" s="423" customFormat="1">
      <c r="D188" s="75"/>
      <c r="H188" s="75"/>
    </row>
    <row r="189" spans="3:12" s="423" customFormat="1">
      <c r="D189" s="75"/>
      <c r="H189" s="75"/>
    </row>
    <row r="190" spans="3:12" s="423" customFormat="1">
      <c r="D190" s="75"/>
      <c r="H190" s="75"/>
    </row>
    <row r="191" spans="3:12" s="423" customFormat="1">
      <c r="D191" s="75"/>
      <c r="H191" s="75"/>
    </row>
    <row r="192" spans="3:12" s="423" customFormat="1">
      <c r="D192" s="75"/>
      <c r="H192" s="75"/>
    </row>
    <row r="193" spans="2:79" s="423" customFormat="1">
      <c r="D193" s="75"/>
      <c r="H193" s="75"/>
    </row>
    <row r="194" spans="2:79" s="423" customFormat="1">
      <c r="D194" s="75"/>
      <c r="H194" s="75"/>
    </row>
    <row r="195" spans="2:79" s="423" customFormat="1">
      <c r="D195" s="75"/>
      <c r="H195" s="75"/>
    </row>
    <row r="198" spans="2:79" ht="15.75" thickBot="1"/>
    <row r="199" spans="2:79" s="423" customFormat="1" ht="15.75" thickBot="1">
      <c r="C199" s="69" t="s">
        <v>43</v>
      </c>
      <c r="D199" s="30">
        <f>SUM(G206:G256)</f>
        <v>0</v>
      </c>
      <c r="E199" s="424"/>
      <c r="F199" s="424"/>
      <c r="G199" s="424"/>
      <c r="H199" s="422"/>
      <c r="I199" s="422"/>
      <c r="J199" s="422"/>
      <c r="CA199" s="316"/>
    </row>
    <row r="200" spans="2:79" s="423" customFormat="1">
      <c r="B200" s="177"/>
      <c r="D200" s="421"/>
      <c r="E200" s="424"/>
      <c r="F200" s="424"/>
      <c r="G200" s="424"/>
      <c r="H200" s="422"/>
      <c r="I200" s="422"/>
      <c r="J200" s="422"/>
      <c r="CA200" s="316"/>
    </row>
    <row r="201" spans="2:79" s="423" customFormat="1">
      <c r="B201" s="177"/>
      <c r="D201" s="421"/>
      <c r="E201" s="424"/>
      <c r="F201" s="424"/>
      <c r="G201" s="424"/>
      <c r="H201" s="422"/>
      <c r="I201" s="422"/>
      <c r="J201" s="422"/>
      <c r="CA201" s="316"/>
    </row>
    <row r="202" spans="2:79" s="423" customFormat="1" ht="15.75">
      <c r="C202" s="446" t="s">
        <v>401</v>
      </c>
      <c r="D202" s="447"/>
      <c r="E202" s="424"/>
      <c r="F202" s="424"/>
      <c r="G202" s="424"/>
      <c r="H202" s="422"/>
      <c r="I202" s="422"/>
      <c r="J202" s="422"/>
      <c r="CA202" s="316"/>
    </row>
    <row r="203" spans="2:79" s="423" customFormat="1" ht="18.75">
      <c r="C203" s="448" t="e">
        <f>IFERROR(VLOOKUP(D202,'1Desarrollo e Innov. Curricular'!$E:$F,2,FALSE),IFERROR(VLOOKUP(D202,'2 Investigación Científica'!$E:$F,2,FALSE),IFERROR(VLOOKUP(D202,'3Vinculación Univ. Sociedad'!$E:$F,2,FALSE),IFERROR(VLOOKUP(D202,'4Docencia y Profesorado Univers'!$E:$F,2,FALSE),IFERROR(VLOOKUP(D202,'5Estudiantes y Graduados'!$E:$F,2,FALSE),IFERROR(VLOOKUP(D202,'11Gestion Administrativa'!$E:$F,2,FALSE),IFERROR(VLOOKUP(D202,'13Gestión Académica'!$E:$F,2,FALSE),IFERROR(VLOOKUP(D202,'8Aseguramiento de la calidad'!$E:$F,2,FALSE),IFERROR(VLOOKUP(D202,'6Gestión del Conocimiento'!$E:$F,2,FALSE),IFERROR(VLOOKUP(D202,'15Gobernabilidad y Procesos...'!$E:$F,2,FALSE),IFERROR(VLOOKUP(D202,'12Gestión del Talento Humano'!$E:$F,2,FALSE),IFERROR(VLOOKUP(D202,'14Internacionalización de la ES'!$E:$F,2,FALSE),IFERROR(VLOOKUP(D202,'10Posgrado'!$E:$F,2,FALSE),IFERROR(VLOOKUP(D202,'9Cultura de Innovación Insti...'!$E:$F,2,FALSE),VLOOKUP(D202,'7Lo Esencial de la Reforma Univ'!$E:$F,2,0)))))))))))))))</f>
        <v>#N/A</v>
      </c>
      <c r="D203" s="421"/>
      <c r="E203" s="424"/>
      <c r="F203" s="424"/>
      <c r="G203" s="424"/>
      <c r="H203" s="422"/>
      <c r="I203" s="422"/>
      <c r="J203" s="422"/>
      <c r="CA203" s="316"/>
    </row>
    <row r="204" spans="2:79" s="423" customFormat="1" ht="15.75" thickBot="1">
      <c r="C204" s="177"/>
      <c r="D204" s="421"/>
      <c r="E204" s="424"/>
      <c r="F204" s="424"/>
      <c r="G204" s="424"/>
      <c r="H204" s="422"/>
      <c r="I204" s="422"/>
      <c r="J204" s="422"/>
      <c r="CA204" s="316"/>
    </row>
    <row r="205" spans="2:79" s="423" customFormat="1" ht="30.75" thickBot="1">
      <c r="C205" s="133" t="s">
        <v>44</v>
      </c>
      <c r="D205" s="137" t="s">
        <v>55</v>
      </c>
      <c r="E205" s="170" t="s">
        <v>56</v>
      </c>
      <c r="F205" s="137" t="s">
        <v>57</v>
      </c>
      <c r="G205" s="134" t="s">
        <v>27</v>
      </c>
      <c r="H205" s="132" t="s">
        <v>139</v>
      </c>
      <c r="I205" s="135" t="s">
        <v>46</v>
      </c>
      <c r="J205" s="135" t="s">
        <v>140</v>
      </c>
      <c r="K205" s="135" t="s">
        <v>420</v>
      </c>
      <c r="L205" s="135" t="s">
        <v>421</v>
      </c>
      <c r="CA205" s="316"/>
    </row>
    <row r="206" spans="2:79" s="423" customFormat="1" ht="15.75" thickBot="1">
      <c r="C206" s="136" t="s">
        <v>508</v>
      </c>
      <c r="D206" s="199"/>
      <c r="E206" s="151">
        <v>10</v>
      </c>
      <c r="F206" s="317">
        <f>HLOOKUP($C206,$BZ$2:$CM$3,2,0)</f>
        <v>1904.46</v>
      </c>
      <c r="G206" s="112">
        <f>D206*E206*F206</f>
        <v>0</v>
      </c>
      <c r="H206" s="165" t="s">
        <v>1469</v>
      </c>
      <c r="I206" s="113" t="s">
        <v>509</v>
      </c>
      <c r="J206" s="113" t="str">
        <f>VLOOKUP(I206,Presupuesto!$B$11:$C$565,2,0)</f>
        <v>SUELDOS Y SALARIOS PERMANENTES</v>
      </c>
      <c r="K206" s="449" t="s">
        <v>1385</v>
      </c>
      <c r="L206" s="427" t="s">
        <v>404</v>
      </c>
      <c r="CA206" s="316"/>
    </row>
    <row r="207" spans="2:79" s="423" customFormat="1">
      <c r="C207" s="171" t="s">
        <v>58</v>
      </c>
      <c r="D207" s="162"/>
      <c r="E207" s="153">
        <v>0</v>
      </c>
      <c r="F207" s="429">
        <f>IF(E206=0,"",(G206/E206)/12*E206)</f>
        <v>0</v>
      </c>
      <c r="G207" s="426">
        <f>F207</f>
        <v>0</v>
      </c>
      <c r="H207" s="163" t="s">
        <v>1469</v>
      </c>
      <c r="I207" s="115" t="s">
        <v>529</v>
      </c>
      <c r="J207" s="115" t="str">
        <f>VLOOKUP(I207,Presupuesto!$B$11:$C$565,2,0)</f>
        <v>AGUINALDO Y DECIMO CUARTO MES</v>
      </c>
      <c r="K207" s="427" t="str">
        <f>$K$17</f>
        <v>Gestión Administrativa y  financiera en apoyo al Desarrollo Académico</v>
      </c>
      <c r="L207" s="427" t="s">
        <v>422</v>
      </c>
      <c r="CA207" s="316"/>
    </row>
    <row r="208" spans="2:79" s="423" customFormat="1" ht="15.75" thickBot="1">
      <c r="C208" s="172" t="s">
        <v>59</v>
      </c>
      <c r="D208" s="162"/>
      <c r="E208" s="153">
        <v>0</v>
      </c>
      <c r="F208" s="116">
        <f>IF(E206&lt;6,"",((E206-6)/12)*(G206/E206))</f>
        <v>0</v>
      </c>
      <c r="G208" s="426">
        <f>F208</f>
        <v>0</v>
      </c>
      <c r="H208" s="163" t="s">
        <v>1469</v>
      </c>
      <c r="I208" s="430" t="s">
        <v>532</v>
      </c>
      <c r="J208" s="430" t="str">
        <f>VLOOKUP(I208,Presupuesto!$B$11:$C$565,2,0)</f>
        <v>DECIMOCUARTO MES</v>
      </c>
      <c r="K208" s="427" t="str">
        <f t="shared" ref="K208:K253" si="8">$K$17</f>
        <v>Gestión Administrativa y  financiera en apoyo al Desarrollo Académico</v>
      </c>
      <c r="L208" s="427" t="s">
        <v>405</v>
      </c>
      <c r="CA208" s="316"/>
    </row>
    <row r="209" spans="3:12" s="423" customFormat="1" ht="15.75" thickBot="1">
      <c r="C209" s="136" t="s">
        <v>508</v>
      </c>
      <c r="D209" s="199"/>
      <c r="E209" s="151">
        <v>10</v>
      </c>
      <c r="F209" s="317">
        <f>HLOOKUP($C209,$BZ$2:$CM$3,2,0)</f>
        <v>1904.46</v>
      </c>
      <c r="G209" s="112">
        <f>D209*E209*F209</f>
        <v>0</v>
      </c>
      <c r="H209" s="165" t="s">
        <v>1469</v>
      </c>
      <c r="I209" s="113" t="s">
        <v>509</v>
      </c>
      <c r="J209" s="113" t="str">
        <f>VLOOKUP(I209,Presupuesto!$B$11:$C$565,2,0)</f>
        <v>SUELDOS Y SALARIOS PERMANENTES</v>
      </c>
      <c r="K209" s="427" t="str">
        <f t="shared" si="8"/>
        <v>Gestión Administrativa y  financiera en apoyo al Desarrollo Académico</v>
      </c>
      <c r="L209" s="427" t="s">
        <v>405</v>
      </c>
    </row>
    <row r="210" spans="3:12" s="423" customFormat="1">
      <c r="C210" s="171" t="s">
        <v>58</v>
      </c>
      <c r="D210" s="162"/>
      <c r="E210" s="153">
        <v>0</v>
      </c>
      <c r="F210" s="429">
        <f>IF(E209=0,"",(G209/E209)/12*E209)</f>
        <v>0</v>
      </c>
      <c r="G210" s="426">
        <f>F210</f>
        <v>0</v>
      </c>
      <c r="H210" s="163" t="s">
        <v>1469</v>
      </c>
      <c r="I210" s="115" t="s">
        <v>529</v>
      </c>
      <c r="J210" s="115" t="str">
        <f>VLOOKUP(I210,Presupuesto!$B$11:$C$565,2,0)</f>
        <v>AGUINALDO Y DECIMO CUARTO MES</v>
      </c>
      <c r="K210" s="427" t="str">
        <f t="shared" si="8"/>
        <v>Gestión Administrativa y  financiera en apoyo al Desarrollo Académico</v>
      </c>
      <c r="L210" s="427" t="s">
        <v>405</v>
      </c>
    </row>
    <row r="211" spans="3:12" s="423" customFormat="1" ht="15.75" thickBot="1">
      <c r="C211" s="172" t="s">
        <v>59</v>
      </c>
      <c r="D211" s="162"/>
      <c r="E211" s="153">
        <v>0</v>
      </c>
      <c r="F211" s="116">
        <f>IF(E209&lt;6,"",((E209-6)/12)*(G209/E209))</f>
        <v>0</v>
      </c>
      <c r="G211" s="426">
        <f>F211</f>
        <v>0</v>
      </c>
      <c r="H211" s="163" t="s">
        <v>1469</v>
      </c>
      <c r="I211" s="430" t="s">
        <v>532</v>
      </c>
      <c r="J211" s="430" t="str">
        <f>VLOOKUP(I211,Presupuesto!$B$11:$C$565,2,0)</f>
        <v>DECIMOCUARTO MES</v>
      </c>
      <c r="K211" s="427" t="str">
        <f t="shared" si="8"/>
        <v>Gestión Administrativa y  financiera en apoyo al Desarrollo Académico</v>
      </c>
      <c r="L211" s="427" t="s">
        <v>405</v>
      </c>
    </row>
    <row r="212" spans="3:12" s="423" customFormat="1" ht="15.75" thickBot="1">
      <c r="C212" s="136" t="s">
        <v>508</v>
      </c>
      <c r="D212" s="199"/>
      <c r="E212" s="151">
        <v>10</v>
      </c>
      <c r="F212" s="317">
        <f>HLOOKUP($C212,$BZ$2:$CM$3,2,0)</f>
        <v>1904.46</v>
      </c>
      <c r="G212" s="112">
        <f>D212*E212*F212</f>
        <v>0</v>
      </c>
      <c r="H212" s="165" t="s">
        <v>1469</v>
      </c>
      <c r="I212" s="113" t="s">
        <v>509</v>
      </c>
      <c r="J212" s="113" t="str">
        <f>VLOOKUP(I212,Presupuesto!$B$11:$C$565,2,0)</f>
        <v>SUELDOS Y SALARIOS PERMANENTES</v>
      </c>
      <c r="K212" s="427" t="str">
        <f t="shared" si="8"/>
        <v>Gestión Administrativa y  financiera en apoyo al Desarrollo Académico</v>
      </c>
      <c r="L212" s="427" t="s">
        <v>405</v>
      </c>
    </row>
    <row r="213" spans="3:12" s="423" customFormat="1">
      <c r="C213" s="171" t="s">
        <v>58</v>
      </c>
      <c r="D213" s="162"/>
      <c r="E213" s="153">
        <v>0</v>
      </c>
      <c r="F213" s="429">
        <f>IF(E212=0,"",(G212/E212)/12*E212)</f>
        <v>0</v>
      </c>
      <c r="G213" s="426">
        <f>F213</f>
        <v>0</v>
      </c>
      <c r="H213" s="163" t="s">
        <v>1469</v>
      </c>
      <c r="I213" s="115" t="s">
        <v>529</v>
      </c>
      <c r="J213" s="115" t="str">
        <f>VLOOKUP(I213,Presupuesto!$B$11:$C$565,2,0)</f>
        <v>AGUINALDO Y DECIMO CUARTO MES</v>
      </c>
      <c r="K213" s="427" t="str">
        <f t="shared" si="8"/>
        <v>Gestión Administrativa y  financiera en apoyo al Desarrollo Académico</v>
      </c>
      <c r="L213" s="427" t="s">
        <v>405</v>
      </c>
    </row>
    <row r="214" spans="3:12" s="423" customFormat="1" ht="15.75" thickBot="1">
      <c r="C214" s="172" t="s">
        <v>59</v>
      </c>
      <c r="D214" s="162"/>
      <c r="E214" s="153">
        <v>0</v>
      </c>
      <c r="F214" s="116">
        <f>IF(E212&lt;6,"",((E212-6)/12)*(G212/E212))</f>
        <v>0</v>
      </c>
      <c r="G214" s="426">
        <f>F214</f>
        <v>0</v>
      </c>
      <c r="H214" s="163" t="s">
        <v>1469</v>
      </c>
      <c r="I214" s="430" t="s">
        <v>532</v>
      </c>
      <c r="J214" s="430" t="str">
        <f>VLOOKUP(I214,Presupuesto!$B$11:$C$565,2,0)</f>
        <v>DECIMOCUARTO MES</v>
      </c>
      <c r="K214" s="427" t="str">
        <f t="shared" si="8"/>
        <v>Gestión Administrativa y  financiera en apoyo al Desarrollo Académico</v>
      </c>
      <c r="L214" s="427" t="s">
        <v>405</v>
      </c>
    </row>
    <row r="215" spans="3:12" s="423" customFormat="1" ht="15.75" thickBot="1">
      <c r="C215" s="136" t="s">
        <v>508</v>
      </c>
      <c r="D215" s="199"/>
      <c r="E215" s="151">
        <v>10</v>
      </c>
      <c r="F215" s="317">
        <f>HLOOKUP($C215,$BZ$2:$CM$3,2,0)</f>
        <v>1904.46</v>
      </c>
      <c r="G215" s="112">
        <f>D215*E215*F215</f>
        <v>0</v>
      </c>
      <c r="H215" s="165" t="s">
        <v>1469</v>
      </c>
      <c r="I215" s="113" t="s">
        <v>509</v>
      </c>
      <c r="J215" s="113" t="str">
        <f>VLOOKUP(I215,Presupuesto!$B$11:$C$565,2,0)</f>
        <v>SUELDOS Y SALARIOS PERMANENTES</v>
      </c>
      <c r="K215" s="427" t="str">
        <f t="shared" si="8"/>
        <v>Gestión Administrativa y  financiera en apoyo al Desarrollo Académico</v>
      </c>
      <c r="L215" s="427" t="s">
        <v>405</v>
      </c>
    </row>
    <row r="216" spans="3:12" s="423" customFormat="1">
      <c r="C216" s="171" t="s">
        <v>58</v>
      </c>
      <c r="D216" s="162"/>
      <c r="E216" s="153">
        <v>0</v>
      </c>
      <c r="F216" s="429">
        <f>IF(E215=0,"",(G215/E215)/12*E215)</f>
        <v>0</v>
      </c>
      <c r="G216" s="426">
        <f>F216</f>
        <v>0</v>
      </c>
      <c r="H216" s="163" t="s">
        <v>1469</v>
      </c>
      <c r="I216" s="115" t="s">
        <v>529</v>
      </c>
      <c r="J216" s="115" t="str">
        <f>VLOOKUP(I216,Presupuesto!$B$11:$C$565,2,0)</f>
        <v>AGUINALDO Y DECIMO CUARTO MES</v>
      </c>
      <c r="K216" s="427" t="str">
        <f t="shared" si="8"/>
        <v>Gestión Administrativa y  financiera en apoyo al Desarrollo Académico</v>
      </c>
      <c r="L216" s="427" t="s">
        <v>405</v>
      </c>
    </row>
    <row r="217" spans="3:12" s="423" customFormat="1" ht="15.75" thickBot="1">
      <c r="C217" s="172" t="s">
        <v>59</v>
      </c>
      <c r="D217" s="162"/>
      <c r="E217" s="153">
        <v>0</v>
      </c>
      <c r="F217" s="116">
        <f>IF(E215&lt;6,"",((E215-6)/12)*(G215/E215))</f>
        <v>0</v>
      </c>
      <c r="G217" s="426">
        <f>F217</f>
        <v>0</v>
      </c>
      <c r="H217" s="163" t="s">
        <v>1469</v>
      </c>
      <c r="I217" s="430" t="s">
        <v>532</v>
      </c>
      <c r="J217" s="430" t="str">
        <f>VLOOKUP(I217,Presupuesto!$B$11:$C$565,2,0)</f>
        <v>DECIMOCUARTO MES</v>
      </c>
      <c r="K217" s="427" t="str">
        <f t="shared" si="8"/>
        <v>Gestión Administrativa y  financiera en apoyo al Desarrollo Académico</v>
      </c>
      <c r="L217" s="427" t="s">
        <v>405</v>
      </c>
    </row>
    <row r="218" spans="3:12" s="423" customFormat="1" ht="15.75" thickBot="1">
      <c r="C218" s="136" t="s">
        <v>508</v>
      </c>
      <c r="D218" s="199"/>
      <c r="E218" s="151">
        <v>10</v>
      </c>
      <c r="F218" s="317">
        <f>HLOOKUP($C218,$BZ$2:$CM$3,2,0)</f>
        <v>1904.46</v>
      </c>
      <c r="G218" s="112">
        <f>D218*E218*F218</f>
        <v>0</v>
      </c>
      <c r="H218" s="165" t="s">
        <v>1469</v>
      </c>
      <c r="I218" s="113" t="s">
        <v>509</v>
      </c>
      <c r="J218" s="113" t="str">
        <f>VLOOKUP(I218,Presupuesto!$B$11:$C$565,2,0)</f>
        <v>SUELDOS Y SALARIOS PERMANENTES</v>
      </c>
      <c r="K218" s="427" t="str">
        <f t="shared" si="8"/>
        <v>Gestión Administrativa y  financiera en apoyo al Desarrollo Académico</v>
      </c>
      <c r="L218" s="427" t="s">
        <v>405</v>
      </c>
    </row>
    <row r="219" spans="3:12" s="423" customFormat="1">
      <c r="C219" s="171" t="s">
        <v>58</v>
      </c>
      <c r="D219" s="162"/>
      <c r="E219" s="153">
        <v>0</v>
      </c>
      <c r="F219" s="429">
        <f>IF(E218=0,"",(G218/E218)/12*E218)</f>
        <v>0</v>
      </c>
      <c r="G219" s="426">
        <f>F219</f>
        <v>0</v>
      </c>
      <c r="H219" s="163" t="s">
        <v>1469</v>
      </c>
      <c r="I219" s="115" t="s">
        <v>529</v>
      </c>
      <c r="J219" s="115" t="str">
        <f>VLOOKUP(I219,Presupuesto!$B$11:$C$565,2,0)</f>
        <v>AGUINALDO Y DECIMO CUARTO MES</v>
      </c>
      <c r="K219" s="427" t="str">
        <f t="shared" si="8"/>
        <v>Gestión Administrativa y  financiera en apoyo al Desarrollo Académico</v>
      </c>
      <c r="L219" s="427" t="s">
        <v>405</v>
      </c>
    </row>
    <row r="220" spans="3:12" s="423" customFormat="1" ht="15.75" thickBot="1">
      <c r="C220" s="172" t="s">
        <v>59</v>
      </c>
      <c r="D220" s="162"/>
      <c r="E220" s="153">
        <v>0</v>
      </c>
      <c r="F220" s="116">
        <f>IF(E218&lt;6,"",((E218-6)/12)*(G218/E218))</f>
        <v>0</v>
      </c>
      <c r="G220" s="426">
        <f>F220</f>
        <v>0</v>
      </c>
      <c r="H220" s="163" t="s">
        <v>1469</v>
      </c>
      <c r="I220" s="430" t="s">
        <v>532</v>
      </c>
      <c r="J220" s="430" t="str">
        <f>VLOOKUP(I220,Presupuesto!$B$11:$C$565,2,0)</f>
        <v>DECIMOCUARTO MES</v>
      </c>
      <c r="K220" s="427" t="str">
        <f t="shared" si="8"/>
        <v>Gestión Administrativa y  financiera en apoyo al Desarrollo Académico</v>
      </c>
      <c r="L220" s="427" t="s">
        <v>405</v>
      </c>
    </row>
    <row r="221" spans="3:12" s="423" customFormat="1" ht="15.75" thickBot="1">
      <c r="C221" s="136" t="s">
        <v>500</v>
      </c>
      <c r="D221" s="199"/>
      <c r="E221" s="151">
        <v>12</v>
      </c>
      <c r="F221" s="317">
        <f>HLOOKUP($C221,$BZ$2:$CM$3,2,0)</f>
        <v>26368.87</v>
      </c>
      <c r="G221" s="112">
        <f>D221*E221*F221</f>
        <v>0</v>
      </c>
      <c r="H221" s="165" t="s">
        <v>1469</v>
      </c>
      <c r="I221" s="113" t="s">
        <v>509</v>
      </c>
      <c r="J221" s="113" t="str">
        <f>VLOOKUP(I221,Presupuesto!$B$11:$C$565,2,0)</f>
        <v>SUELDOS Y SALARIOS PERMANENTES</v>
      </c>
      <c r="K221" s="427" t="str">
        <f t="shared" si="8"/>
        <v>Gestión Administrativa y  financiera en apoyo al Desarrollo Académico</v>
      </c>
      <c r="L221" s="427" t="s">
        <v>405</v>
      </c>
    </row>
    <row r="222" spans="3:12" s="423" customFormat="1">
      <c r="C222" s="171" t="s">
        <v>58</v>
      </c>
      <c r="D222" s="162"/>
      <c r="E222" s="153">
        <v>0</v>
      </c>
      <c r="F222" s="429">
        <f>IF(E221=0,"",(G221/E221)/12*E221)</f>
        <v>0</v>
      </c>
      <c r="G222" s="426">
        <f>F222</f>
        <v>0</v>
      </c>
      <c r="H222" s="163" t="s">
        <v>1469</v>
      </c>
      <c r="I222" s="115" t="s">
        <v>529</v>
      </c>
      <c r="J222" s="115" t="str">
        <f>VLOOKUP(I222,Presupuesto!$B$11:$C$565,2,0)</f>
        <v>AGUINALDO Y DECIMO CUARTO MES</v>
      </c>
      <c r="K222" s="427" t="str">
        <f t="shared" si="8"/>
        <v>Gestión Administrativa y  financiera en apoyo al Desarrollo Académico</v>
      </c>
      <c r="L222" s="427" t="s">
        <v>405</v>
      </c>
    </row>
    <row r="223" spans="3:12" s="423" customFormat="1" ht="15.75" thickBot="1">
      <c r="C223" s="172" t="s">
        <v>59</v>
      </c>
      <c r="D223" s="162"/>
      <c r="E223" s="153">
        <v>0</v>
      </c>
      <c r="F223" s="116">
        <f>IF(E221&lt;6,"",((E221-6)/12)*(G221/E221))</f>
        <v>0</v>
      </c>
      <c r="G223" s="426">
        <f>F223</f>
        <v>0</v>
      </c>
      <c r="H223" s="163" t="s">
        <v>1469</v>
      </c>
      <c r="I223" s="430" t="s">
        <v>532</v>
      </c>
      <c r="J223" s="430" t="str">
        <f>VLOOKUP(I223,Presupuesto!$B$11:$C$565,2,0)</f>
        <v>DECIMOCUARTO MES</v>
      </c>
      <c r="K223" s="427" t="str">
        <f t="shared" si="8"/>
        <v>Gestión Administrativa y  financiera en apoyo al Desarrollo Académico</v>
      </c>
      <c r="L223" s="427" t="s">
        <v>405</v>
      </c>
    </row>
    <row r="224" spans="3:12" s="423" customFormat="1" ht="15.75" thickBot="1">
      <c r="C224" s="136" t="s">
        <v>501</v>
      </c>
      <c r="D224" s="199"/>
      <c r="E224" s="151">
        <v>12</v>
      </c>
      <c r="F224" s="317">
        <f>HLOOKUP($C224,$BZ$2:$CM$3,2,0)</f>
        <v>17893.16</v>
      </c>
      <c r="G224" s="112">
        <f>D224*E224*F224</f>
        <v>0</v>
      </c>
      <c r="H224" s="165"/>
      <c r="I224" s="113" t="s">
        <v>509</v>
      </c>
      <c r="J224" s="113" t="str">
        <f>VLOOKUP(I224,Presupuesto!$B$11:$C$565,2,0)</f>
        <v>SUELDOS Y SALARIOS PERMANENTES</v>
      </c>
      <c r="K224" s="427" t="str">
        <f t="shared" si="8"/>
        <v>Gestión Administrativa y  financiera en apoyo al Desarrollo Académico</v>
      </c>
      <c r="L224" s="427" t="s">
        <v>405</v>
      </c>
    </row>
    <row r="225" spans="3:12" s="423" customFormat="1">
      <c r="C225" s="171" t="s">
        <v>58</v>
      </c>
      <c r="D225" s="162"/>
      <c r="E225" s="153">
        <v>0</v>
      </c>
      <c r="F225" s="429">
        <f>IF(E224=0,"",(G224/E224)/12*E224)</f>
        <v>0</v>
      </c>
      <c r="G225" s="426">
        <f>F225</f>
        <v>0</v>
      </c>
      <c r="H225" s="163"/>
      <c r="I225" s="115" t="s">
        <v>529</v>
      </c>
      <c r="J225" s="115" t="str">
        <f>VLOOKUP(I225,Presupuesto!$B$11:$C$565,2,0)</f>
        <v>AGUINALDO Y DECIMO CUARTO MES</v>
      </c>
      <c r="K225" s="427" t="str">
        <f t="shared" si="8"/>
        <v>Gestión Administrativa y  financiera en apoyo al Desarrollo Académico</v>
      </c>
      <c r="L225" s="427" t="s">
        <v>405</v>
      </c>
    </row>
    <row r="226" spans="3:12" s="423" customFormat="1" ht="15.75" thickBot="1">
      <c r="C226" s="172" t="s">
        <v>59</v>
      </c>
      <c r="D226" s="162"/>
      <c r="E226" s="153">
        <v>0</v>
      </c>
      <c r="F226" s="116">
        <f>IF(E224&lt;6,"",((E224-6)/12)*(G224/E224))</f>
        <v>0</v>
      </c>
      <c r="G226" s="426">
        <f>F226</f>
        <v>0</v>
      </c>
      <c r="H226" s="163"/>
      <c r="I226" s="430" t="s">
        <v>532</v>
      </c>
      <c r="J226" s="430" t="str">
        <f>VLOOKUP(I226,Presupuesto!$B$11:$C$565,2,0)</f>
        <v>DECIMOCUARTO MES</v>
      </c>
      <c r="K226" s="427" t="str">
        <f t="shared" si="8"/>
        <v>Gestión Administrativa y  financiera en apoyo al Desarrollo Académico</v>
      </c>
      <c r="L226" s="427" t="s">
        <v>405</v>
      </c>
    </row>
    <row r="227" spans="3:12" s="423" customFormat="1" ht="15.75" thickBot="1">
      <c r="C227" s="136" t="s">
        <v>502</v>
      </c>
      <c r="D227" s="199"/>
      <c r="E227" s="151">
        <v>12</v>
      </c>
      <c r="F227" s="317">
        <f>HLOOKUP($C227,$BZ$2:$CM$3,2,0)</f>
        <v>16951.419999999998</v>
      </c>
      <c r="G227" s="112">
        <f>D227*E227*F227</f>
        <v>0</v>
      </c>
      <c r="H227" s="165"/>
      <c r="I227" s="113" t="s">
        <v>509</v>
      </c>
      <c r="J227" s="113" t="str">
        <f>VLOOKUP(I227,Presupuesto!$B$11:$C$565,2,0)</f>
        <v>SUELDOS Y SALARIOS PERMANENTES</v>
      </c>
      <c r="K227" s="427" t="str">
        <f t="shared" si="8"/>
        <v>Gestión Administrativa y  financiera en apoyo al Desarrollo Académico</v>
      </c>
      <c r="L227" s="427" t="s">
        <v>405</v>
      </c>
    </row>
    <row r="228" spans="3:12" s="423" customFormat="1">
      <c r="C228" s="171" t="s">
        <v>58</v>
      </c>
      <c r="D228" s="162"/>
      <c r="E228" s="153">
        <v>0</v>
      </c>
      <c r="F228" s="429">
        <f>IF(E227=0,"",(G227/E227)/12*E227)</f>
        <v>0</v>
      </c>
      <c r="G228" s="426">
        <f>F228</f>
        <v>0</v>
      </c>
      <c r="H228" s="163"/>
      <c r="I228" s="115" t="s">
        <v>529</v>
      </c>
      <c r="J228" s="115" t="str">
        <f>VLOOKUP(I228,Presupuesto!$B$11:$C$565,2,0)</f>
        <v>AGUINALDO Y DECIMO CUARTO MES</v>
      </c>
      <c r="K228" s="427" t="str">
        <f t="shared" si="8"/>
        <v>Gestión Administrativa y  financiera en apoyo al Desarrollo Académico</v>
      </c>
      <c r="L228" s="427" t="s">
        <v>405</v>
      </c>
    </row>
    <row r="229" spans="3:12" s="423" customFormat="1" ht="15.75" thickBot="1">
      <c r="C229" s="172" t="s">
        <v>59</v>
      </c>
      <c r="D229" s="162"/>
      <c r="E229" s="153">
        <v>0</v>
      </c>
      <c r="F229" s="116">
        <f>IF(E227&lt;6,"",((E227-6)/12)*(G227/E227))</f>
        <v>0</v>
      </c>
      <c r="G229" s="426">
        <f>F229</f>
        <v>0</v>
      </c>
      <c r="H229" s="163"/>
      <c r="I229" s="430" t="s">
        <v>532</v>
      </c>
      <c r="J229" s="430" t="str">
        <f>VLOOKUP(I229,Presupuesto!$B$11:$C$565,2,0)</f>
        <v>DECIMOCUARTO MES</v>
      </c>
      <c r="K229" s="427" t="str">
        <f t="shared" si="8"/>
        <v>Gestión Administrativa y  financiera en apoyo al Desarrollo Académico</v>
      </c>
      <c r="L229" s="427" t="s">
        <v>405</v>
      </c>
    </row>
    <row r="230" spans="3:12" s="423" customFormat="1" ht="15.75" thickBot="1">
      <c r="C230" s="136" t="s">
        <v>503</v>
      </c>
      <c r="D230" s="199"/>
      <c r="E230" s="151">
        <v>12</v>
      </c>
      <c r="F230" s="317">
        <f>HLOOKUP($C230,$BZ$2:$CM$3,2,0)</f>
        <v>13184.44</v>
      </c>
      <c r="G230" s="112">
        <f>D230*E230*F230</f>
        <v>0</v>
      </c>
      <c r="H230" s="165"/>
      <c r="I230" s="113" t="s">
        <v>509</v>
      </c>
      <c r="J230" s="113" t="str">
        <f>VLOOKUP(I230,Presupuesto!$B$11:$C$565,2,0)</f>
        <v>SUELDOS Y SALARIOS PERMANENTES</v>
      </c>
      <c r="K230" s="427" t="str">
        <f t="shared" si="8"/>
        <v>Gestión Administrativa y  financiera en apoyo al Desarrollo Académico</v>
      </c>
      <c r="L230" s="427" t="s">
        <v>405</v>
      </c>
    </row>
    <row r="231" spans="3:12" s="423" customFormat="1">
      <c r="C231" s="171" t="s">
        <v>58</v>
      </c>
      <c r="D231" s="162"/>
      <c r="E231" s="153">
        <v>0</v>
      </c>
      <c r="F231" s="429">
        <f>IF(E230=0,"",(G230/E230)/12*E230)</f>
        <v>0</v>
      </c>
      <c r="G231" s="426">
        <f>F231</f>
        <v>0</v>
      </c>
      <c r="H231" s="163"/>
      <c r="I231" s="115" t="s">
        <v>529</v>
      </c>
      <c r="J231" s="115" t="str">
        <f>VLOOKUP(I231,Presupuesto!$B$11:$C$565,2,0)</f>
        <v>AGUINALDO Y DECIMO CUARTO MES</v>
      </c>
      <c r="K231" s="427" t="str">
        <f t="shared" si="8"/>
        <v>Gestión Administrativa y  financiera en apoyo al Desarrollo Académico</v>
      </c>
      <c r="L231" s="427" t="s">
        <v>405</v>
      </c>
    </row>
    <row r="232" spans="3:12" s="423" customFormat="1" ht="15.75" thickBot="1">
      <c r="C232" s="172" t="s">
        <v>59</v>
      </c>
      <c r="D232" s="162"/>
      <c r="E232" s="153">
        <v>0</v>
      </c>
      <c r="F232" s="116">
        <f>IF(E230&lt;6,"",((E230-6)/12)*(G230/E230))</f>
        <v>0</v>
      </c>
      <c r="G232" s="426">
        <f>F232</f>
        <v>0</v>
      </c>
      <c r="H232" s="163"/>
      <c r="I232" s="430" t="s">
        <v>532</v>
      </c>
      <c r="J232" s="430" t="str">
        <f>VLOOKUP(I232,Presupuesto!$B$11:$C$565,2,0)</f>
        <v>DECIMOCUARTO MES</v>
      </c>
      <c r="K232" s="427" t="str">
        <f t="shared" si="8"/>
        <v>Gestión Administrativa y  financiera en apoyo al Desarrollo Académico</v>
      </c>
      <c r="L232" s="427" t="s">
        <v>405</v>
      </c>
    </row>
    <row r="233" spans="3:12" s="423" customFormat="1" ht="15.75" thickBot="1">
      <c r="C233" s="136" t="s">
        <v>504</v>
      </c>
      <c r="D233" s="199"/>
      <c r="E233" s="151">
        <v>12</v>
      </c>
      <c r="F233" s="317">
        <f>HLOOKUP($C233,$BZ$2:$CM$3,2,0)</f>
        <v>15032.56</v>
      </c>
      <c r="G233" s="112">
        <f>D233*E233*F233</f>
        <v>0</v>
      </c>
      <c r="H233" s="165"/>
      <c r="I233" s="113" t="s">
        <v>509</v>
      </c>
      <c r="J233" s="113" t="str">
        <f>VLOOKUP(I233,Presupuesto!$B$11:$C$565,2,0)</f>
        <v>SUELDOS Y SALARIOS PERMANENTES</v>
      </c>
      <c r="K233" s="427" t="str">
        <f t="shared" si="8"/>
        <v>Gestión Administrativa y  financiera en apoyo al Desarrollo Académico</v>
      </c>
      <c r="L233" s="427" t="s">
        <v>405</v>
      </c>
    </row>
    <row r="234" spans="3:12" s="423" customFormat="1">
      <c r="C234" s="171" t="s">
        <v>58</v>
      </c>
      <c r="D234" s="162"/>
      <c r="E234" s="153">
        <v>0</v>
      </c>
      <c r="F234" s="429">
        <f>IF(E233=0,"",(G233/E233)/12*E233)</f>
        <v>0</v>
      </c>
      <c r="G234" s="426">
        <f>F234</f>
        <v>0</v>
      </c>
      <c r="H234" s="163"/>
      <c r="I234" s="115" t="s">
        <v>529</v>
      </c>
      <c r="J234" s="115" t="str">
        <f>VLOOKUP(I234,Presupuesto!$B$11:$C$565,2,0)</f>
        <v>AGUINALDO Y DECIMO CUARTO MES</v>
      </c>
      <c r="K234" s="427" t="str">
        <f t="shared" si="8"/>
        <v>Gestión Administrativa y  financiera en apoyo al Desarrollo Académico</v>
      </c>
      <c r="L234" s="427" t="s">
        <v>405</v>
      </c>
    </row>
    <row r="235" spans="3:12" s="423" customFormat="1" ht="15.75" thickBot="1">
      <c r="C235" s="172" t="s">
        <v>59</v>
      </c>
      <c r="D235" s="162"/>
      <c r="E235" s="153">
        <v>0</v>
      </c>
      <c r="F235" s="116">
        <f>IF(E233&lt;6,"",((E233-6)/12)*(G233/E233))</f>
        <v>0</v>
      </c>
      <c r="G235" s="426">
        <f>F235</f>
        <v>0</v>
      </c>
      <c r="H235" s="163"/>
      <c r="I235" s="430" t="s">
        <v>532</v>
      </c>
      <c r="J235" s="430" t="str">
        <f>VLOOKUP(I235,Presupuesto!$B$11:$C$565,2,0)</f>
        <v>DECIMOCUARTO MES</v>
      </c>
      <c r="K235" s="427" t="str">
        <f t="shared" si="8"/>
        <v>Gestión Administrativa y  financiera en apoyo al Desarrollo Académico</v>
      </c>
      <c r="L235" s="427" t="s">
        <v>405</v>
      </c>
    </row>
    <row r="236" spans="3:12" s="423" customFormat="1" ht="15.75" thickBot="1">
      <c r="C236" s="136" t="s">
        <v>505</v>
      </c>
      <c r="D236" s="199"/>
      <c r="E236" s="151">
        <v>12</v>
      </c>
      <c r="F236" s="317">
        <f>HLOOKUP($C236,$BZ$2:$CM$3,2,0)</f>
        <v>13264.02</v>
      </c>
      <c r="G236" s="112">
        <f>D236*E236*F236</f>
        <v>0</v>
      </c>
      <c r="H236" s="165"/>
      <c r="I236" s="113" t="s">
        <v>509</v>
      </c>
      <c r="J236" s="113" t="str">
        <f>VLOOKUP(I236,Presupuesto!$B$11:$C$565,2,0)</f>
        <v>SUELDOS Y SALARIOS PERMANENTES</v>
      </c>
      <c r="K236" s="427" t="str">
        <f t="shared" si="8"/>
        <v>Gestión Administrativa y  financiera en apoyo al Desarrollo Académico</v>
      </c>
      <c r="L236" s="427" t="s">
        <v>405</v>
      </c>
    </row>
    <row r="237" spans="3:12" s="423" customFormat="1">
      <c r="C237" s="171" t="s">
        <v>58</v>
      </c>
      <c r="D237" s="162"/>
      <c r="E237" s="153">
        <v>0</v>
      </c>
      <c r="F237" s="429">
        <f>IF(E236=0,"",(G236/E236)/12*E236)</f>
        <v>0</v>
      </c>
      <c r="G237" s="426">
        <f>F237</f>
        <v>0</v>
      </c>
      <c r="H237" s="163"/>
      <c r="I237" s="115" t="s">
        <v>529</v>
      </c>
      <c r="J237" s="115" t="str">
        <f>VLOOKUP(I237,Presupuesto!$B$11:$C$565,2,0)</f>
        <v>AGUINALDO Y DECIMO CUARTO MES</v>
      </c>
      <c r="K237" s="427" t="str">
        <f t="shared" si="8"/>
        <v>Gestión Administrativa y  financiera en apoyo al Desarrollo Académico</v>
      </c>
      <c r="L237" s="427" t="s">
        <v>405</v>
      </c>
    </row>
    <row r="238" spans="3:12" s="423" customFormat="1" ht="15.75" thickBot="1">
      <c r="C238" s="172" t="s">
        <v>59</v>
      </c>
      <c r="D238" s="162"/>
      <c r="E238" s="153">
        <v>0</v>
      </c>
      <c r="F238" s="116">
        <f>IF(E236&lt;6,"",((E236-6)/12)*(G236/E236))</f>
        <v>0</v>
      </c>
      <c r="G238" s="426">
        <f>F238</f>
        <v>0</v>
      </c>
      <c r="H238" s="163"/>
      <c r="I238" s="430" t="s">
        <v>532</v>
      </c>
      <c r="J238" s="430" t="str">
        <f>VLOOKUP(I238,Presupuesto!$B$11:$C$565,2,0)</f>
        <v>DECIMOCUARTO MES</v>
      </c>
      <c r="K238" s="427" t="str">
        <f t="shared" si="8"/>
        <v>Gestión Administrativa y  financiera en apoyo al Desarrollo Académico</v>
      </c>
      <c r="L238" s="427" t="s">
        <v>405</v>
      </c>
    </row>
    <row r="239" spans="3:12" s="423" customFormat="1" ht="15.75" thickBot="1">
      <c r="C239" s="136" t="s">
        <v>506</v>
      </c>
      <c r="D239" s="199"/>
      <c r="E239" s="151">
        <v>12</v>
      </c>
      <c r="F239" s="317">
        <f>HLOOKUP($C239,$BZ$2:$CM$3,2,0)</f>
        <v>12379.75</v>
      </c>
      <c r="G239" s="112">
        <f>D239*E239*F239</f>
        <v>0</v>
      </c>
      <c r="H239" s="165"/>
      <c r="I239" s="113" t="s">
        <v>509</v>
      </c>
      <c r="J239" s="113" t="str">
        <f>VLOOKUP(I239,Presupuesto!$B$11:$C$565,2,0)</f>
        <v>SUELDOS Y SALARIOS PERMANENTES</v>
      </c>
      <c r="K239" s="427" t="str">
        <f t="shared" si="8"/>
        <v>Gestión Administrativa y  financiera en apoyo al Desarrollo Académico</v>
      </c>
      <c r="L239" s="427" t="s">
        <v>405</v>
      </c>
    </row>
    <row r="240" spans="3:12" s="423" customFormat="1">
      <c r="C240" s="171" t="s">
        <v>58</v>
      </c>
      <c r="D240" s="162"/>
      <c r="E240" s="153">
        <v>0</v>
      </c>
      <c r="F240" s="429">
        <f>IF(E239=0,"",(G239/E239)/12*E239)</f>
        <v>0</v>
      </c>
      <c r="G240" s="426">
        <f>F240</f>
        <v>0</v>
      </c>
      <c r="H240" s="163"/>
      <c r="I240" s="115" t="s">
        <v>529</v>
      </c>
      <c r="J240" s="115" t="str">
        <f>VLOOKUP(I240,Presupuesto!$B$11:$C$565,2,0)</f>
        <v>AGUINALDO Y DECIMO CUARTO MES</v>
      </c>
      <c r="K240" s="427" t="str">
        <f t="shared" si="8"/>
        <v>Gestión Administrativa y  financiera en apoyo al Desarrollo Académico</v>
      </c>
      <c r="L240" s="427" t="s">
        <v>405</v>
      </c>
    </row>
    <row r="241" spans="3:12" s="423" customFormat="1" ht="15.75" thickBot="1">
      <c r="C241" s="172" t="s">
        <v>59</v>
      </c>
      <c r="D241" s="162"/>
      <c r="E241" s="153">
        <v>0</v>
      </c>
      <c r="F241" s="116">
        <f>IF(E239&lt;6,"",((E239-6)/12)*(G239/E239))</f>
        <v>0</v>
      </c>
      <c r="G241" s="426">
        <f>F241</f>
        <v>0</v>
      </c>
      <c r="H241" s="163"/>
      <c r="I241" s="430" t="s">
        <v>532</v>
      </c>
      <c r="J241" s="430" t="str">
        <f>VLOOKUP(I241,Presupuesto!$B$11:$C$565,2,0)</f>
        <v>DECIMOCUARTO MES</v>
      </c>
      <c r="K241" s="427" t="str">
        <f t="shared" si="8"/>
        <v>Gestión Administrativa y  financiera en apoyo al Desarrollo Académico</v>
      </c>
      <c r="L241" s="427" t="s">
        <v>405</v>
      </c>
    </row>
    <row r="242" spans="3:12" s="423" customFormat="1" ht="15.75" thickBot="1">
      <c r="C242" s="136" t="s">
        <v>507</v>
      </c>
      <c r="D242" s="199"/>
      <c r="E242" s="151">
        <v>12</v>
      </c>
      <c r="F242" s="317">
        <f>HLOOKUP($C242,$BZ$2:$CM$3,2,0)</f>
        <v>439.49</v>
      </c>
      <c r="G242" s="112">
        <f>D242*E242*F242</f>
        <v>0</v>
      </c>
      <c r="H242" s="165"/>
      <c r="I242" s="113" t="s">
        <v>509</v>
      </c>
      <c r="J242" s="113" t="str">
        <f>VLOOKUP(I242,Presupuesto!$B$11:$C$565,2,0)</f>
        <v>SUELDOS Y SALARIOS PERMANENTES</v>
      </c>
      <c r="K242" s="427" t="str">
        <f t="shared" si="8"/>
        <v>Gestión Administrativa y  financiera en apoyo al Desarrollo Académico</v>
      </c>
      <c r="L242" s="427" t="s">
        <v>405</v>
      </c>
    </row>
    <row r="243" spans="3:12" s="423" customFormat="1">
      <c r="C243" s="171" t="s">
        <v>58</v>
      </c>
      <c r="D243" s="162"/>
      <c r="E243" s="153">
        <v>0</v>
      </c>
      <c r="F243" s="429">
        <f>IF(E242=0,"",(G242/E242)/12*E242)</f>
        <v>0</v>
      </c>
      <c r="G243" s="426">
        <f>F243</f>
        <v>0</v>
      </c>
      <c r="H243" s="163"/>
      <c r="I243" s="115" t="s">
        <v>529</v>
      </c>
      <c r="J243" s="115" t="str">
        <f>VLOOKUP(I243,Presupuesto!$B$11:$C$565,2,0)</f>
        <v>AGUINALDO Y DECIMO CUARTO MES</v>
      </c>
      <c r="K243" s="427" t="str">
        <f t="shared" si="8"/>
        <v>Gestión Administrativa y  financiera en apoyo al Desarrollo Académico</v>
      </c>
      <c r="L243" s="427" t="s">
        <v>405</v>
      </c>
    </row>
    <row r="244" spans="3:12" s="423" customFormat="1" ht="15.75" thickBot="1">
      <c r="C244" s="172" t="s">
        <v>59</v>
      </c>
      <c r="D244" s="162"/>
      <c r="E244" s="153">
        <v>0</v>
      </c>
      <c r="F244" s="116">
        <f>IF(E242&lt;6,"",((E242-6)/12)*(G242/E242))</f>
        <v>0</v>
      </c>
      <c r="G244" s="426">
        <f>F244</f>
        <v>0</v>
      </c>
      <c r="H244" s="163"/>
      <c r="I244" s="430" t="s">
        <v>532</v>
      </c>
      <c r="J244" s="430" t="str">
        <f>VLOOKUP(I244,Presupuesto!$B$11:$C$565,2,0)</f>
        <v>DECIMOCUARTO MES</v>
      </c>
      <c r="K244" s="427" t="str">
        <f t="shared" si="8"/>
        <v>Gestión Administrativa y  financiera en apoyo al Desarrollo Académico</v>
      </c>
      <c r="L244" s="427" t="s">
        <v>405</v>
      </c>
    </row>
    <row r="245" spans="3:12" s="423" customFormat="1" ht="15.75" thickBot="1">
      <c r="C245" s="136" t="s">
        <v>508</v>
      </c>
      <c r="D245" s="199"/>
      <c r="E245" s="151">
        <v>12</v>
      </c>
      <c r="F245" s="317">
        <f>HLOOKUP($C245,$BZ$2:$CM$3,2,0)</f>
        <v>1904.46</v>
      </c>
      <c r="G245" s="112">
        <f>D245*E245*F245</f>
        <v>0</v>
      </c>
      <c r="H245" s="165"/>
      <c r="I245" s="113" t="s">
        <v>509</v>
      </c>
      <c r="J245" s="113" t="str">
        <f>VLOOKUP(I245,Presupuesto!$B$11:$C$565,2,0)</f>
        <v>SUELDOS Y SALARIOS PERMANENTES</v>
      </c>
      <c r="K245" s="427" t="str">
        <f t="shared" si="8"/>
        <v>Gestión Administrativa y  financiera en apoyo al Desarrollo Académico</v>
      </c>
      <c r="L245" s="427" t="s">
        <v>405</v>
      </c>
    </row>
    <row r="246" spans="3:12" s="423" customFormat="1">
      <c r="C246" s="171" t="s">
        <v>58</v>
      </c>
      <c r="D246" s="162"/>
      <c r="E246" s="153">
        <v>0</v>
      </c>
      <c r="F246" s="429">
        <f>IF(E245=0,"",(G245/E245)/12*E245)</f>
        <v>0</v>
      </c>
      <c r="G246" s="426">
        <f>F246</f>
        <v>0</v>
      </c>
      <c r="H246" s="163"/>
      <c r="I246" s="115" t="s">
        <v>529</v>
      </c>
      <c r="J246" s="115" t="str">
        <f>VLOOKUP(I246,Presupuesto!$B$11:$C$565,2,0)</f>
        <v>AGUINALDO Y DECIMO CUARTO MES</v>
      </c>
      <c r="K246" s="427" t="str">
        <f t="shared" si="8"/>
        <v>Gestión Administrativa y  financiera en apoyo al Desarrollo Académico</v>
      </c>
      <c r="L246" s="427" t="s">
        <v>405</v>
      </c>
    </row>
    <row r="247" spans="3:12" s="423" customFormat="1" ht="15.75" thickBot="1">
      <c r="C247" s="172" t="s">
        <v>59</v>
      </c>
      <c r="D247" s="162"/>
      <c r="E247" s="153">
        <v>0</v>
      </c>
      <c r="F247" s="116">
        <f>IF(E245&lt;6,"",((E245-6)/12)*(G245/E245))</f>
        <v>0</v>
      </c>
      <c r="G247" s="426">
        <f>F247</f>
        <v>0</v>
      </c>
      <c r="H247" s="163"/>
      <c r="I247" s="430" t="s">
        <v>532</v>
      </c>
      <c r="J247" s="430" t="str">
        <f>VLOOKUP(I247,Presupuesto!$B$11:$C$565,2,0)</f>
        <v>DECIMOCUARTO MES</v>
      </c>
      <c r="K247" s="427" t="str">
        <f t="shared" si="8"/>
        <v>Gestión Administrativa y  financiera en apoyo al Desarrollo Académico</v>
      </c>
      <c r="L247" s="427" t="s">
        <v>405</v>
      </c>
    </row>
    <row r="248" spans="3:12" s="423" customFormat="1" ht="15.75" thickBot="1">
      <c r="C248" s="139" t="s">
        <v>84</v>
      </c>
      <c r="D248" s="199"/>
      <c r="E248" s="151">
        <v>12</v>
      </c>
      <c r="F248" s="138">
        <v>30000</v>
      </c>
      <c r="G248" s="112">
        <f>D248*E248*F248</f>
        <v>0</v>
      </c>
      <c r="H248" s="165"/>
      <c r="I248" s="113" t="s">
        <v>577</v>
      </c>
      <c r="J248" s="113" t="str">
        <f>VLOOKUP(I248,Presupuesto!$B$11:$C$565,2,0)</f>
        <v>CONTRATOS ESPECIALES</v>
      </c>
      <c r="K248" s="427" t="str">
        <f t="shared" si="8"/>
        <v>Gestión Administrativa y  financiera en apoyo al Desarrollo Académico</v>
      </c>
      <c r="L248" s="427" t="s">
        <v>405</v>
      </c>
    </row>
    <row r="249" spans="3:12" s="423" customFormat="1">
      <c r="C249" s="171" t="s">
        <v>58</v>
      </c>
      <c r="D249" s="162"/>
      <c r="E249" s="153">
        <v>0</v>
      </c>
      <c r="F249" s="116">
        <f>IF(E248=0,"",(G248/E248)/12*E248)</f>
        <v>0</v>
      </c>
      <c r="G249" s="426">
        <f>F249</f>
        <v>0</v>
      </c>
      <c r="H249" s="163"/>
      <c r="I249" s="430" t="s">
        <v>577</v>
      </c>
      <c r="J249" s="430" t="str">
        <f>VLOOKUP(I249,Presupuesto!$B$11:$C$565,2,0)</f>
        <v>CONTRATOS ESPECIALES</v>
      </c>
      <c r="K249" s="427" t="str">
        <f t="shared" si="8"/>
        <v>Gestión Administrativa y  financiera en apoyo al Desarrollo Académico</v>
      </c>
      <c r="L249" s="427" t="s">
        <v>404</v>
      </c>
    </row>
    <row r="250" spans="3:12" s="423" customFormat="1" ht="15.75" thickBot="1">
      <c r="C250" s="172" t="s">
        <v>59</v>
      </c>
      <c r="D250" s="162"/>
      <c r="E250" s="153">
        <v>0</v>
      </c>
      <c r="F250" s="429">
        <f>IF(E248&lt;6,"",((E248-6)/12)*(G248/E248))</f>
        <v>0</v>
      </c>
      <c r="G250" s="426">
        <f>F250</f>
        <v>0</v>
      </c>
      <c r="H250" s="163"/>
      <c r="I250" s="430" t="s">
        <v>577</v>
      </c>
      <c r="J250" s="430" t="str">
        <f>VLOOKUP(I250,Presupuesto!$B$11:$C$565,2,0)</f>
        <v>CONTRATOS ESPECIALES</v>
      </c>
      <c r="K250" s="427" t="str">
        <f t="shared" si="8"/>
        <v>Gestión Administrativa y  financiera en apoyo al Desarrollo Académico</v>
      </c>
      <c r="L250" s="427" t="s">
        <v>409</v>
      </c>
    </row>
    <row r="251" spans="3:12" s="423" customFormat="1" ht="15.75" thickBot="1">
      <c r="C251" s="139" t="s">
        <v>60</v>
      </c>
      <c r="D251" s="199"/>
      <c r="E251" s="151">
        <v>12</v>
      </c>
      <c r="F251" s="117">
        <v>30000</v>
      </c>
      <c r="G251" s="112">
        <f>D251*E251*F251</f>
        <v>0</v>
      </c>
      <c r="H251" s="165"/>
      <c r="I251" s="113" t="s">
        <v>718</v>
      </c>
      <c r="J251" s="113" t="str">
        <f>VLOOKUP(I251,Presupuesto!$B$11:$C$565,2,0)</f>
        <v>OTROS SERVICIOS TECNICOS Y PROFESIONALES</v>
      </c>
      <c r="K251" s="427" t="str">
        <f t="shared" si="8"/>
        <v>Gestión Administrativa y  financiera en apoyo al Desarrollo Académico</v>
      </c>
      <c r="L251" s="427" t="s">
        <v>404</v>
      </c>
    </row>
    <row r="252" spans="3:12" s="423" customFormat="1">
      <c r="C252" s="171" t="s">
        <v>58</v>
      </c>
      <c r="D252" s="162"/>
      <c r="E252" s="153">
        <v>0</v>
      </c>
      <c r="F252" s="429">
        <v>0</v>
      </c>
      <c r="G252" s="426">
        <f>F252</f>
        <v>0</v>
      </c>
      <c r="H252" s="163"/>
      <c r="I252" s="430" t="s">
        <v>718</v>
      </c>
      <c r="J252" s="430" t="str">
        <f>VLOOKUP(I252,Presupuesto!$B$11:$C$565,2,0)</f>
        <v>OTROS SERVICIOS TECNICOS Y PROFESIONALES</v>
      </c>
      <c r="K252" s="427" t="str">
        <f t="shared" si="8"/>
        <v>Gestión Administrativa y  financiera en apoyo al Desarrollo Académico</v>
      </c>
      <c r="L252" s="427" t="s">
        <v>404</v>
      </c>
    </row>
    <row r="253" spans="3:12" s="423" customFormat="1">
      <c r="C253" s="172" t="s">
        <v>59</v>
      </c>
      <c r="D253" s="162"/>
      <c r="E253" s="153">
        <v>0</v>
      </c>
      <c r="F253" s="429">
        <v>0</v>
      </c>
      <c r="G253" s="426">
        <f>F253</f>
        <v>0</v>
      </c>
      <c r="H253" s="163"/>
      <c r="I253" s="430" t="s">
        <v>718</v>
      </c>
      <c r="J253" s="430" t="str">
        <f>VLOOKUP(I253,Presupuesto!$B$11:$C$565,2,0)</f>
        <v>OTROS SERVICIOS TECNICOS Y PROFESIONALES</v>
      </c>
      <c r="K253" s="427" t="str">
        <f t="shared" si="8"/>
        <v>Gestión Administrativa y  financiera en apoyo al Desarrollo Académico</v>
      </c>
      <c r="L253" s="427" t="s">
        <v>404</v>
      </c>
    </row>
  </sheetData>
  <conditionalFormatting sqref="E245">
    <cfRule type="cellIs" dxfId="162" priority="16" operator="greaterThan">
      <formula>12</formula>
    </cfRule>
  </conditionalFormatting>
  <conditionalFormatting sqref="I165">
    <cfRule type="duplicateValues" dxfId="161" priority="15"/>
  </conditionalFormatting>
  <conditionalFormatting sqref="I166">
    <cfRule type="duplicateValues" dxfId="160" priority="14"/>
  </conditionalFormatting>
  <conditionalFormatting sqref="I167">
    <cfRule type="duplicateValues" dxfId="159" priority="13"/>
  </conditionalFormatting>
  <conditionalFormatting sqref="I168">
    <cfRule type="duplicateValues" dxfId="158" priority="12"/>
  </conditionalFormatting>
  <conditionalFormatting sqref="I169">
    <cfRule type="duplicateValues" dxfId="157" priority="11"/>
  </conditionalFormatting>
  <conditionalFormatting sqref="I170">
    <cfRule type="duplicateValues" dxfId="156" priority="10"/>
  </conditionalFormatting>
  <conditionalFormatting sqref="I171">
    <cfRule type="duplicateValues" dxfId="155" priority="9"/>
  </conditionalFormatting>
  <conditionalFormatting sqref="I172">
    <cfRule type="duplicateValues" dxfId="154" priority="8"/>
  </conditionalFormatting>
  <conditionalFormatting sqref="I173">
    <cfRule type="duplicateValues" dxfId="153" priority="7"/>
  </conditionalFormatting>
  <conditionalFormatting sqref="I174">
    <cfRule type="duplicateValues" dxfId="152" priority="6"/>
  </conditionalFormatting>
  <conditionalFormatting sqref="I175">
    <cfRule type="duplicateValues" dxfId="151" priority="5"/>
  </conditionalFormatting>
  <conditionalFormatting sqref="I176">
    <cfRule type="duplicateValues" dxfId="150" priority="4"/>
  </conditionalFormatting>
  <conditionalFormatting sqref="I177">
    <cfRule type="duplicateValues" dxfId="149" priority="3"/>
  </conditionalFormatting>
  <conditionalFormatting sqref="I178">
    <cfRule type="duplicateValues" dxfId="148" priority="2"/>
  </conditionalFormatting>
  <conditionalFormatting sqref="I179">
    <cfRule type="duplicateValues" dxfId="147" priority="1"/>
  </conditionalFormatting>
  <dataValidations count="7">
    <dataValidation type="list" allowBlank="1" showInputMessage="1" showErrorMessage="1" errorTitle="¡Ingreso no Válido!" error="Por favor seleccione una opción de la lista" promptTitle="Tipo de Presupuesto" prompt="Seleccione una opción de la lista." sqref="H74:H76 H17:H34 H87:H95 H120:H122 H45:H62 H106:H111 H145:H153 H206:H253 H133:H135 H165:H179">
      <formula1>$R$2:$S$2</formula1>
    </dataValidation>
    <dataValidation type="list" allowBlank="1" showInputMessage="1" showErrorMessage="1" errorTitle="¡Ingreso Inválido!" error="Seleccione una opción de la lista." promptTitle="Dimensión Estratégica" prompt="Seleccione una opción de la lista." sqref="K17:K34 K45:K62 K87:K95 K120:K122 K74:K76 K106:K111 K145:K153 K206:K253 K133:K135">
      <formula1>$A$2:$O$2</formula1>
    </dataValidation>
    <dataValidation type="list" allowBlank="1" showInputMessage="1" showErrorMessage="1" errorTitle="¡Ingreso Inválido!" error="Seleccione una opción de la lista" promptTitle="Mes Requerido" prompt="Seleccione el mes en el que requiere el recurso." sqref="L17:L34 L45:L62 L87:L95 L120:L122 L74:L76 L106:L111 L145:L153 L206:L253 L133:L135 L165:L179">
      <formula1>$U$2:$AF$2</formula1>
    </dataValidation>
    <dataValidation type="list" allowBlank="1" showInputMessage="1" showErrorMessage="1" sqref="C17 C20 C23 C26 C32 C29 C45 C48 C51 C54 C60 C57 C74 C87 C90 C93 C106 C109 C120 C133 C145 C148 C151 C206 C245 C209 C212 C215 C221 C224 C227 C230 C233 C236 C239 C242 C218">
      <formula1>$BZ$2:$CM$2</formula1>
    </dataValidation>
    <dataValidation type="list" allowBlank="1" showInputMessage="1" showErrorMessage="1" errorTitle="¡Ingreso Inválido!" error="Verifique el valor ingresado." sqref="I17:I34 I45:I62 I87:I95 I120:I122 I74:I76 I106:I111 I145:I153 I206:I253 I133:I135">
      <formula1>$A$1:$UI$1</formula1>
    </dataValidation>
    <dataValidation type="list" allowBlank="1" showInputMessage="1" showErrorMessage="1" errorTitle="¡Ingreso Inválido!" error="Seleccione una opción de la lista." promptTitle="Dimensión Estratégica" prompt="Seleccione una opción de la lista." sqref="K165:K179">
      <formula1>$A$2:$K$2</formula1>
    </dataValidation>
    <dataValidation type="list" allowBlank="1" showInputMessage="1" showErrorMessage="1" errorTitle="¡Ingreso Inválido!" error="Verifique el valor ingresado." sqref="I165:I179">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92D050"/>
  </sheetPr>
  <dimension ref="A1:UI70"/>
  <sheetViews>
    <sheetView showGridLines="0" topLeftCell="A4" zoomScale="84" zoomScaleNormal="84" workbookViewId="0">
      <selection activeCell="G108" sqref="G108"/>
    </sheetView>
  </sheetViews>
  <sheetFormatPr baseColWidth="10" defaultColWidth="11.5703125" defaultRowHeight="1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5"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7" t="s">
        <v>260</v>
      </c>
      <c r="B1" s="190" t="s">
        <v>261</v>
      </c>
      <c r="C1" s="181" t="s">
        <v>262</v>
      </c>
      <c r="D1" s="181" t="s">
        <v>509</v>
      </c>
      <c r="E1" s="181" t="s">
        <v>511</v>
      </c>
      <c r="F1" s="181" t="s">
        <v>513</v>
      </c>
      <c r="G1" s="181" t="s">
        <v>515</v>
      </c>
      <c r="H1" s="181" t="s">
        <v>517</v>
      </c>
      <c r="I1" s="181" t="s">
        <v>519</v>
      </c>
      <c r="J1" s="181" t="s">
        <v>263</v>
      </c>
      <c r="K1" s="181" t="s">
        <v>522</v>
      </c>
      <c r="L1" s="181" t="s">
        <v>264</v>
      </c>
      <c r="M1" s="181" t="s">
        <v>524</v>
      </c>
      <c r="N1" s="181" t="s">
        <v>526</v>
      </c>
      <c r="O1" s="181" t="s">
        <v>528</v>
      </c>
      <c r="P1" s="181" t="s">
        <v>265</v>
      </c>
      <c r="Q1" s="181" t="s">
        <v>529</v>
      </c>
      <c r="R1" s="181" t="s">
        <v>532</v>
      </c>
      <c r="S1" s="181" t="s">
        <v>266</v>
      </c>
      <c r="T1" s="181" t="s">
        <v>534</v>
      </c>
      <c r="U1" s="181" t="s">
        <v>267</v>
      </c>
      <c r="V1" s="181" t="s">
        <v>535</v>
      </c>
      <c r="W1" s="181" t="s">
        <v>536</v>
      </c>
      <c r="X1" s="181" t="s">
        <v>540</v>
      </c>
      <c r="Y1" s="181" t="s">
        <v>283</v>
      </c>
      <c r="Z1" s="181" t="s">
        <v>541</v>
      </c>
      <c r="AA1" s="181" t="s">
        <v>543</v>
      </c>
      <c r="AB1" s="181" t="s">
        <v>545</v>
      </c>
      <c r="AC1" s="181" t="s">
        <v>284</v>
      </c>
      <c r="AD1" s="181" t="s">
        <v>547</v>
      </c>
      <c r="AE1" s="181" t="s">
        <v>549</v>
      </c>
      <c r="AF1" s="181" t="s">
        <v>551</v>
      </c>
      <c r="AG1" s="181" t="s">
        <v>553</v>
      </c>
      <c r="AH1" s="181" t="s">
        <v>259</v>
      </c>
      <c r="AI1" s="181" t="s">
        <v>555</v>
      </c>
      <c r="AJ1" s="190" t="s">
        <v>268</v>
      </c>
      <c r="AK1" s="181" t="s">
        <v>557</v>
      </c>
      <c r="AL1" s="181" t="s">
        <v>269</v>
      </c>
      <c r="AM1" s="181" t="s">
        <v>559</v>
      </c>
      <c r="AN1" s="181" t="s">
        <v>561</v>
      </c>
      <c r="AO1" s="181" t="s">
        <v>270</v>
      </c>
      <c r="AP1" s="181" t="s">
        <v>563</v>
      </c>
      <c r="AQ1" s="181" t="s">
        <v>565</v>
      </c>
      <c r="AR1" s="181" t="s">
        <v>271</v>
      </c>
      <c r="AS1" s="181" t="s">
        <v>566</v>
      </c>
      <c r="AT1" s="181" t="s">
        <v>568</v>
      </c>
      <c r="AU1" s="181" t="s">
        <v>569</v>
      </c>
      <c r="AV1" s="181" t="s">
        <v>570</v>
      </c>
      <c r="AW1" s="181" t="s">
        <v>572</v>
      </c>
      <c r="AX1" s="181" t="s">
        <v>574</v>
      </c>
      <c r="AY1" s="181" t="s">
        <v>575</v>
      </c>
      <c r="AZ1" s="181" t="s">
        <v>272</v>
      </c>
      <c r="BA1" s="181" t="s">
        <v>577</v>
      </c>
      <c r="BB1" s="181" t="s">
        <v>579</v>
      </c>
      <c r="BC1" s="181" t="s">
        <v>581</v>
      </c>
      <c r="BD1" s="181" t="s">
        <v>583</v>
      </c>
      <c r="BE1" s="181" t="s">
        <v>585</v>
      </c>
      <c r="BF1" s="181" t="s">
        <v>587</v>
      </c>
      <c r="BG1" s="181" t="s">
        <v>589</v>
      </c>
      <c r="BH1" s="181" t="s">
        <v>591</v>
      </c>
      <c r="BI1" s="181" t="s">
        <v>285</v>
      </c>
      <c r="BJ1" s="181" t="s">
        <v>593</v>
      </c>
      <c r="BK1" s="181" t="s">
        <v>595</v>
      </c>
      <c r="BL1" s="181" t="s">
        <v>597</v>
      </c>
      <c r="BM1" s="181" t="s">
        <v>599</v>
      </c>
      <c r="BN1" s="181" t="s">
        <v>601</v>
      </c>
      <c r="BO1" s="181" t="s">
        <v>603</v>
      </c>
      <c r="BP1" s="181" t="s">
        <v>605</v>
      </c>
      <c r="BQ1" s="181" t="s">
        <v>607</v>
      </c>
      <c r="BR1" s="181" t="s">
        <v>609</v>
      </c>
      <c r="BS1" s="181" t="s">
        <v>611</v>
      </c>
      <c r="BT1" s="190" t="s">
        <v>273</v>
      </c>
      <c r="BU1" s="181" t="s">
        <v>274</v>
      </c>
      <c r="BV1" s="181" t="s">
        <v>613</v>
      </c>
      <c r="BW1" s="181" t="s">
        <v>275</v>
      </c>
      <c r="BX1" s="181" t="s">
        <v>615</v>
      </c>
      <c r="BY1" s="181" t="s">
        <v>617</v>
      </c>
      <c r="BZ1" s="190" t="s">
        <v>276</v>
      </c>
      <c r="CA1" s="181" t="s">
        <v>277</v>
      </c>
      <c r="CB1" s="181" t="s">
        <v>619</v>
      </c>
      <c r="CC1" s="181" t="s">
        <v>278</v>
      </c>
      <c r="CD1" s="181" t="s">
        <v>621</v>
      </c>
      <c r="CE1" s="181" t="s">
        <v>623</v>
      </c>
      <c r="CF1" s="181" t="s">
        <v>625</v>
      </c>
      <c r="CG1" s="190" t="s">
        <v>279</v>
      </c>
      <c r="CH1" s="181" t="s">
        <v>631</v>
      </c>
      <c r="CI1" s="181" t="s">
        <v>633</v>
      </c>
      <c r="CJ1" s="181" t="s">
        <v>280</v>
      </c>
      <c r="CK1" s="181" t="s">
        <v>627</v>
      </c>
      <c r="CL1" s="181" t="s">
        <v>629</v>
      </c>
      <c r="CM1" s="181" t="s">
        <v>281</v>
      </c>
      <c r="CN1" s="181" t="s">
        <v>635</v>
      </c>
      <c r="CO1" s="181" t="s">
        <v>282</v>
      </c>
      <c r="CP1" s="181" t="s">
        <v>636</v>
      </c>
      <c r="CQ1" s="178" t="s">
        <v>286</v>
      </c>
      <c r="CR1" s="190" t="s">
        <v>287</v>
      </c>
      <c r="CS1" s="181" t="s">
        <v>637</v>
      </c>
      <c r="CT1" s="181" t="s">
        <v>638</v>
      </c>
      <c r="CU1" s="181" t="s">
        <v>640</v>
      </c>
      <c r="CV1" s="181" t="s">
        <v>288</v>
      </c>
      <c r="CW1" s="181" t="s">
        <v>642</v>
      </c>
      <c r="CX1" s="181" t="s">
        <v>644</v>
      </c>
      <c r="CY1" s="181" t="s">
        <v>646</v>
      </c>
      <c r="CZ1" s="181" t="s">
        <v>648</v>
      </c>
      <c r="DA1" s="181" t="s">
        <v>650</v>
      </c>
      <c r="DB1" s="181" t="s">
        <v>652</v>
      </c>
      <c r="DC1" s="190" t="s">
        <v>289</v>
      </c>
      <c r="DD1" s="181" t="s">
        <v>290</v>
      </c>
      <c r="DE1" s="181" t="s">
        <v>654</v>
      </c>
      <c r="DF1" s="181" t="s">
        <v>291</v>
      </c>
      <c r="DG1" s="181" t="s">
        <v>656</v>
      </c>
      <c r="DH1" s="181" t="s">
        <v>658</v>
      </c>
      <c r="DI1" s="181" t="s">
        <v>660</v>
      </c>
      <c r="DJ1" s="181" t="s">
        <v>662</v>
      </c>
      <c r="DK1" s="181" t="s">
        <v>664</v>
      </c>
      <c r="DL1" s="181" t="s">
        <v>666</v>
      </c>
      <c r="DM1" s="181" t="s">
        <v>668</v>
      </c>
      <c r="DN1" s="181" t="s">
        <v>292</v>
      </c>
      <c r="DO1" s="181" t="s">
        <v>670</v>
      </c>
      <c r="DP1" s="181" t="s">
        <v>672</v>
      </c>
      <c r="DQ1" s="181" t="s">
        <v>674</v>
      </c>
      <c r="DR1" s="190" t="s">
        <v>293</v>
      </c>
      <c r="DS1" s="181" t="s">
        <v>676</v>
      </c>
      <c r="DT1" s="181" t="s">
        <v>294</v>
      </c>
      <c r="DU1" s="181" t="s">
        <v>678</v>
      </c>
      <c r="DV1" s="181" t="s">
        <v>295</v>
      </c>
      <c r="DW1" s="181" t="s">
        <v>680</v>
      </c>
      <c r="DX1" s="181" t="s">
        <v>682</v>
      </c>
      <c r="DY1" s="181" t="s">
        <v>684</v>
      </c>
      <c r="DZ1" s="181" t="s">
        <v>686</v>
      </c>
      <c r="EA1" s="181" t="s">
        <v>688</v>
      </c>
      <c r="EB1" s="181" t="s">
        <v>690</v>
      </c>
      <c r="EC1" s="181" t="s">
        <v>692</v>
      </c>
      <c r="ED1" s="181" t="s">
        <v>694</v>
      </c>
      <c r="EE1" s="181" t="s">
        <v>696</v>
      </c>
      <c r="EF1" s="181" t="s">
        <v>698</v>
      </c>
      <c r="EG1" s="181" t="s">
        <v>700</v>
      </c>
      <c r="EH1" s="190" t="s">
        <v>296</v>
      </c>
      <c r="EI1" s="181" t="s">
        <v>702</v>
      </c>
      <c r="EJ1" s="181" t="s">
        <v>297</v>
      </c>
      <c r="EK1" s="181" t="s">
        <v>704</v>
      </c>
      <c r="EL1" s="181" t="s">
        <v>706</v>
      </c>
      <c r="EM1" s="181" t="s">
        <v>298</v>
      </c>
      <c r="EN1" s="181" t="s">
        <v>708</v>
      </c>
      <c r="EO1" s="181" t="s">
        <v>710</v>
      </c>
      <c r="EP1" s="181" t="s">
        <v>299</v>
      </c>
      <c r="EQ1" s="181" t="s">
        <v>712</v>
      </c>
      <c r="ER1" s="181" t="s">
        <v>714</v>
      </c>
      <c r="ES1" s="181" t="s">
        <v>716</v>
      </c>
      <c r="ET1" s="181" t="s">
        <v>300</v>
      </c>
      <c r="EU1" s="181" t="s">
        <v>718</v>
      </c>
      <c r="EV1" s="181" t="s">
        <v>720</v>
      </c>
      <c r="EW1" s="190" t="s">
        <v>301</v>
      </c>
      <c r="EX1" s="181" t="s">
        <v>302</v>
      </c>
      <c r="EY1" s="181" t="s">
        <v>722</v>
      </c>
      <c r="EZ1" s="181" t="s">
        <v>724</v>
      </c>
      <c r="FA1" s="181" t="s">
        <v>726</v>
      </c>
      <c r="FB1" s="181" t="s">
        <v>728</v>
      </c>
      <c r="FC1" s="181" t="s">
        <v>303</v>
      </c>
      <c r="FD1" s="181" t="s">
        <v>730</v>
      </c>
      <c r="FE1" s="181" t="s">
        <v>732</v>
      </c>
      <c r="FF1" s="181" t="s">
        <v>734</v>
      </c>
      <c r="FG1" s="181" t="s">
        <v>736</v>
      </c>
      <c r="FH1" s="181" t="s">
        <v>738</v>
      </c>
      <c r="FI1" s="181" t="s">
        <v>304</v>
      </c>
      <c r="FJ1" s="181" t="s">
        <v>741</v>
      </c>
      <c r="FK1" s="181" t="s">
        <v>305</v>
      </c>
      <c r="FL1" s="181" t="s">
        <v>744</v>
      </c>
      <c r="FM1" s="181" t="s">
        <v>745</v>
      </c>
      <c r="FN1" s="181" t="s">
        <v>747</v>
      </c>
      <c r="FO1" s="181" t="s">
        <v>306</v>
      </c>
      <c r="FP1" s="181" t="s">
        <v>750</v>
      </c>
      <c r="FQ1" s="181" t="s">
        <v>751</v>
      </c>
      <c r="FR1" s="181" t="s">
        <v>753</v>
      </c>
      <c r="FS1" s="181" t="s">
        <v>307</v>
      </c>
      <c r="FT1" s="181" t="s">
        <v>756</v>
      </c>
      <c r="FU1" s="181" t="s">
        <v>758</v>
      </c>
      <c r="FV1" s="181" t="s">
        <v>760</v>
      </c>
      <c r="FW1" s="190" t="s">
        <v>308</v>
      </c>
      <c r="FX1" s="190" t="s">
        <v>309</v>
      </c>
      <c r="FY1" s="181" t="s">
        <v>315</v>
      </c>
      <c r="FZ1" s="181" t="s">
        <v>762</v>
      </c>
      <c r="GA1" s="181" t="s">
        <v>764</v>
      </c>
      <c r="GB1" s="181" t="s">
        <v>766</v>
      </c>
      <c r="GC1" s="181" t="s">
        <v>768</v>
      </c>
      <c r="GD1" s="181" t="s">
        <v>770</v>
      </c>
      <c r="GE1" s="181" t="s">
        <v>772</v>
      </c>
      <c r="GF1" s="190" t="s">
        <v>310</v>
      </c>
      <c r="GG1" s="181" t="s">
        <v>316</v>
      </c>
      <c r="GH1" s="181" t="s">
        <v>774</v>
      </c>
      <c r="GI1" s="181" t="s">
        <v>776</v>
      </c>
      <c r="GJ1" s="181" t="s">
        <v>777</v>
      </c>
      <c r="GK1" s="181" t="s">
        <v>317</v>
      </c>
      <c r="GL1" s="181" t="s">
        <v>780</v>
      </c>
      <c r="GM1" s="181" t="s">
        <v>781</v>
      </c>
      <c r="GN1" s="190" t="s">
        <v>311</v>
      </c>
      <c r="GO1" s="181" t="s">
        <v>312</v>
      </c>
      <c r="GP1" s="181" t="s">
        <v>783</v>
      </c>
      <c r="GQ1" s="181" t="s">
        <v>785</v>
      </c>
      <c r="GR1" s="181" t="s">
        <v>787</v>
      </c>
      <c r="GS1" s="181" t="s">
        <v>789</v>
      </c>
      <c r="GT1" s="181" t="s">
        <v>791</v>
      </c>
      <c r="GU1" s="190" t="s">
        <v>313</v>
      </c>
      <c r="GV1" s="181" t="s">
        <v>314</v>
      </c>
      <c r="GW1" s="181" t="s">
        <v>793</v>
      </c>
      <c r="GX1" s="181" t="s">
        <v>795</v>
      </c>
      <c r="GY1" s="181" t="s">
        <v>797</v>
      </c>
      <c r="GZ1" s="181" t="s">
        <v>799</v>
      </c>
      <c r="HA1" s="181" t="s">
        <v>801</v>
      </c>
      <c r="HB1" s="181" t="s">
        <v>803</v>
      </c>
      <c r="HC1" s="178" t="s">
        <v>318</v>
      </c>
      <c r="HD1" s="190" t="s">
        <v>319</v>
      </c>
      <c r="HE1" s="181" t="s">
        <v>320</v>
      </c>
      <c r="HF1" s="181" t="s">
        <v>805</v>
      </c>
      <c r="HG1" s="181" t="s">
        <v>807</v>
      </c>
      <c r="HH1" s="181" t="s">
        <v>809</v>
      </c>
      <c r="HI1" s="181" t="s">
        <v>811</v>
      </c>
      <c r="HJ1" s="181" t="s">
        <v>321</v>
      </c>
      <c r="HK1" s="181" t="s">
        <v>814</v>
      </c>
      <c r="HL1" s="181" t="s">
        <v>338</v>
      </c>
      <c r="HM1" s="181" t="s">
        <v>852</v>
      </c>
      <c r="HN1" s="181" t="s">
        <v>854</v>
      </c>
      <c r="HO1" s="181" t="s">
        <v>856</v>
      </c>
      <c r="HP1" s="190" t="s">
        <v>322</v>
      </c>
      <c r="HQ1" s="181" t="s">
        <v>816</v>
      </c>
      <c r="HR1" s="181" t="s">
        <v>818</v>
      </c>
      <c r="HS1" s="181" t="s">
        <v>323</v>
      </c>
      <c r="HT1" s="181" t="s">
        <v>821</v>
      </c>
      <c r="HU1" s="181" t="s">
        <v>823</v>
      </c>
      <c r="HV1" s="181" t="s">
        <v>824</v>
      </c>
      <c r="HW1" s="181" t="s">
        <v>826</v>
      </c>
      <c r="HX1" s="190" t="s">
        <v>324</v>
      </c>
      <c r="HY1" s="181" t="s">
        <v>828</v>
      </c>
      <c r="HZ1" s="181" t="s">
        <v>830</v>
      </c>
      <c r="IA1" s="181" t="s">
        <v>832</v>
      </c>
      <c r="IB1" s="181" t="s">
        <v>325</v>
      </c>
      <c r="IC1" s="181" t="s">
        <v>834</v>
      </c>
      <c r="ID1" s="181" t="s">
        <v>836</v>
      </c>
      <c r="IE1" s="181" t="s">
        <v>326</v>
      </c>
      <c r="IF1" s="181" t="s">
        <v>838</v>
      </c>
      <c r="IG1" s="181" t="s">
        <v>840</v>
      </c>
      <c r="IH1" s="181" t="s">
        <v>327</v>
      </c>
      <c r="II1" s="181" t="s">
        <v>842</v>
      </c>
      <c r="IJ1" s="181" t="s">
        <v>844</v>
      </c>
      <c r="IK1" s="181" t="s">
        <v>846</v>
      </c>
      <c r="IL1" s="181" t="s">
        <v>848</v>
      </c>
      <c r="IM1" s="181" t="s">
        <v>328</v>
      </c>
      <c r="IN1" s="181" t="s">
        <v>850</v>
      </c>
      <c r="IO1" s="190" t="s">
        <v>329</v>
      </c>
      <c r="IP1" s="181" t="s">
        <v>858</v>
      </c>
      <c r="IQ1" s="181" t="s">
        <v>860</v>
      </c>
      <c r="IR1" s="181" t="s">
        <v>330</v>
      </c>
      <c r="IS1" s="181" t="s">
        <v>862</v>
      </c>
      <c r="IT1" s="181" t="s">
        <v>864</v>
      </c>
      <c r="IU1" s="181" t="s">
        <v>866</v>
      </c>
      <c r="IV1" s="190" t="s">
        <v>331</v>
      </c>
      <c r="IW1" s="181" t="s">
        <v>868</v>
      </c>
      <c r="IX1" s="181" t="s">
        <v>332</v>
      </c>
      <c r="IY1" s="181" t="s">
        <v>871</v>
      </c>
      <c r="IZ1" s="181" t="s">
        <v>873</v>
      </c>
      <c r="JA1" s="181" t="s">
        <v>875</v>
      </c>
      <c r="JB1" s="181" t="s">
        <v>877</v>
      </c>
      <c r="JC1" s="181" t="s">
        <v>879</v>
      </c>
      <c r="JD1" s="181" t="s">
        <v>881</v>
      </c>
      <c r="JE1" s="181" t="s">
        <v>333</v>
      </c>
      <c r="JF1" s="181" t="s">
        <v>884</v>
      </c>
      <c r="JG1" s="181" t="s">
        <v>886</v>
      </c>
      <c r="JH1" s="181" t="s">
        <v>888</v>
      </c>
      <c r="JI1" s="181" t="s">
        <v>890</v>
      </c>
      <c r="JJ1" s="181" t="s">
        <v>892</v>
      </c>
      <c r="JK1" s="181" t="s">
        <v>894</v>
      </c>
      <c r="JL1" s="181" t="s">
        <v>896</v>
      </c>
      <c r="JM1" s="181" t="s">
        <v>898</v>
      </c>
      <c r="JN1" s="181" t="s">
        <v>334</v>
      </c>
      <c r="JO1" s="181" t="s">
        <v>901</v>
      </c>
      <c r="JP1" s="181" t="s">
        <v>903</v>
      </c>
      <c r="JQ1" s="181" t="s">
        <v>905</v>
      </c>
      <c r="JR1" s="181" t="s">
        <v>907</v>
      </c>
      <c r="JS1" s="181" t="s">
        <v>908</v>
      </c>
      <c r="JT1" s="181" t="s">
        <v>910</v>
      </c>
      <c r="JU1" s="181" t="s">
        <v>912</v>
      </c>
      <c r="JV1" s="181" t="s">
        <v>914</v>
      </c>
      <c r="JW1" s="181" t="s">
        <v>916</v>
      </c>
      <c r="JX1" s="181" t="s">
        <v>918</v>
      </c>
      <c r="JY1" s="181" t="s">
        <v>920</v>
      </c>
      <c r="JZ1" s="181" t="s">
        <v>922</v>
      </c>
      <c r="KA1" s="181" t="s">
        <v>924</v>
      </c>
      <c r="KB1" s="181" t="s">
        <v>926</v>
      </c>
      <c r="KC1" s="181" t="s">
        <v>928</v>
      </c>
      <c r="KD1" s="181" t="s">
        <v>930</v>
      </c>
      <c r="KE1" s="181" t="s">
        <v>932</v>
      </c>
      <c r="KF1" s="181" t="s">
        <v>934</v>
      </c>
      <c r="KG1" s="181" t="s">
        <v>936</v>
      </c>
      <c r="KH1" s="181" t="s">
        <v>938</v>
      </c>
      <c r="KI1" s="181" t="s">
        <v>940</v>
      </c>
      <c r="KJ1" s="181" t="s">
        <v>942</v>
      </c>
      <c r="KK1" s="181" t="s">
        <v>944</v>
      </c>
      <c r="KL1" s="181" t="s">
        <v>946</v>
      </c>
      <c r="KM1" s="181" t="s">
        <v>948</v>
      </c>
      <c r="KN1" s="181" t="s">
        <v>950</v>
      </c>
      <c r="KO1" s="190" t="s">
        <v>335</v>
      </c>
      <c r="KP1" s="181" t="s">
        <v>952</v>
      </c>
      <c r="KQ1" s="181" t="s">
        <v>336</v>
      </c>
      <c r="KR1" s="181" t="s">
        <v>955</v>
      </c>
      <c r="KS1" s="181" t="s">
        <v>957</v>
      </c>
      <c r="KT1" s="181" t="s">
        <v>959</v>
      </c>
      <c r="KU1" s="181" t="s">
        <v>961</v>
      </c>
      <c r="KV1" s="181" t="s">
        <v>337</v>
      </c>
      <c r="KW1" s="181" t="s">
        <v>964</v>
      </c>
      <c r="KX1" s="181" t="s">
        <v>966</v>
      </c>
      <c r="KY1" s="181" t="s">
        <v>968</v>
      </c>
      <c r="KZ1" s="181" t="s">
        <v>970</v>
      </c>
      <c r="LA1" s="181" t="s">
        <v>972</v>
      </c>
      <c r="LB1" s="181" t="s">
        <v>974</v>
      </c>
      <c r="LC1" s="181" t="s">
        <v>976</v>
      </c>
      <c r="LD1" s="178" t="s">
        <v>339</v>
      </c>
      <c r="LE1" s="190" t="s">
        <v>340</v>
      </c>
      <c r="LF1" s="181" t="s">
        <v>341</v>
      </c>
      <c r="LG1" s="181" t="s">
        <v>355</v>
      </c>
      <c r="LH1" s="181" t="s">
        <v>978</v>
      </c>
      <c r="LI1" s="181" t="s">
        <v>980</v>
      </c>
      <c r="LJ1" s="181" t="s">
        <v>982</v>
      </c>
      <c r="LK1" s="181" t="s">
        <v>984</v>
      </c>
      <c r="LL1" s="181" t="s">
        <v>356</v>
      </c>
      <c r="LM1" s="181" t="s">
        <v>986</v>
      </c>
      <c r="LN1" s="181" t="s">
        <v>357</v>
      </c>
      <c r="LO1" s="181" t="s">
        <v>988</v>
      </c>
      <c r="LP1" s="181" t="s">
        <v>342</v>
      </c>
      <c r="LQ1" s="181" t="s">
        <v>990</v>
      </c>
      <c r="LR1" s="181" t="s">
        <v>358</v>
      </c>
      <c r="LS1" s="181" t="s">
        <v>992</v>
      </c>
      <c r="LT1" s="181" t="s">
        <v>994</v>
      </c>
      <c r="LU1" s="181" t="s">
        <v>359</v>
      </c>
      <c r="LV1" s="190" t="s">
        <v>343</v>
      </c>
      <c r="LW1" s="181" t="s">
        <v>344</v>
      </c>
      <c r="LX1" s="181" t="s">
        <v>996</v>
      </c>
      <c r="LY1" s="181" t="s">
        <v>998</v>
      </c>
      <c r="LZ1" s="181" t="s">
        <v>999</v>
      </c>
      <c r="MA1" s="181" t="s">
        <v>1001</v>
      </c>
      <c r="MB1" s="181" t="s">
        <v>1002</v>
      </c>
      <c r="MC1" s="181" t="s">
        <v>1004</v>
      </c>
      <c r="MD1" s="181" t="s">
        <v>1006</v>
      </c>
      <c r="ME1" s="181" t="s">
        <v>1008</v>
      </c>
      <c r="MF1" s="181" t="s">
        <v>1010</v>
      </c>
      <c r="MG1" s="181" t="s">
        <v>345</v>
      </c>
      <c r="MH1" s="181" t="s">
        <v>1013</v>
      </c>
      <c r="MI1" s="181" t="s">
        <v>1014</v>
      </c>
      <c r="MJ1" s="181" t="s">
        <v>1016</v>
      </c>
      <c r="MK1" s="181" t="s">
        <v>346</v>
      </c>
      <c r="ML1" s="181" t="s">
        <v>1019</v>
      </c>
      <c r="MM1" s="181" t="s">
        <v>1020</v>
      </c>
      <c r="MN1" s="181" t="s">
        <v>1022</v>
      </c>
      <c r="MO1" s="181" t="s">
        <v>1024</v>
      </c>
      <c r="MP1" s="181" t="s">
        <v>347</v>
      </c>
      <c r="MQ1" s="181" t="s">
        <v>1027</v>
      </c>
      <c r="MR1" s="181" t="s">
        <v>1029</v>
      </c>
      <c r="MS1" s="181" t="s">
        <v>1031</v>
      </c>
      <c r="MT1" s="181" t="s">
        <v>1033</v>
      </c>
      <c r="MU1" s="181" t="s">
        <v>348</v>
      </c>
      <c r="MV1" s="181" t="s">
        <v>1036</v>
      </c>
      <c r="MW1" s="181" t="s">
        <v>1038</v>
      </c>
      <c r="MX1" s="181" t="s">
        <v>1040</v>
      </c>
      <c r="MY1" s="181" t="s">
        <v>1042</v>
      </c>
      <c r="MZ1" s="181" t="s">
        <v>1044</v>
      </c>
      <c r="NA1" s="181" t="s">
        <v>1046</v>
      </c>
      <c r="NB1" s="181" t="s">
        <v>1048</v>
      </c>
      <c r="NC1" s="181" t="s">
        <v>1050</v>
      </c>
      <c r="ND1" s="181" t="s">
        <v>1052</v>
      </c>
      <c r="NE1" s="181" t="s">
        <v>1054</v>
      </c>
      <c r="NF1" s="181" t="s">
        <v>1056</v>
      </c>
      <c r="NG1" s="181" t="s">
        <v>1057</v>
      </c>
      <c r="NH1" s="190" t="s">
        <v>349</v>
      </c>
      <c r="NI1" s="181" t="s">
        <v>350</v>
      </c>
      <c r="NJ1" s="181" t="s">
        <v>1059</v>
      </c>
      <c r="NK1" s="181" t="s">
        <v>1061</v>
      </c>
      <c r="NL1" s="181" t="s">
        <v>1063</v>
      </c>
      <c r="NM1" s="181" t="s">
        <v>1065</v>
      </c>
      <c r="NN1" s="190" t="s">
        <v>351</v>
      </c>
      <c r="NO1" s="181" t="s">
        <v>352</v>
      </c>
      <c r="NP1" s="181" t="s">
        <v>1066</v>
      </c>
      <c r="NQ1" s="181" t="s">
        <v>353</v>
      </c>
      <c r="NR1" s="181" t="s">
        <v>1068</v>
      </c>
      <c r="NS1" s="181" t="s">
        <v>1070</v>
      </c>
      <c r="NT1" s="181" t="s">
        <v>354</v>
      </c>
      <c r="NU1" s="181" t="s">
        <v>1072</v>
      </c>
      <c r="NV1" s="178" t="s">
        <v>360</v>
      </c>
      <c r="NW1" s="190" t="s">
        <v>361</v>
      </c>
      <c r="NX1" s="181" t="s">
        <v>362</v>
      </c>
      <c r="NY1" s="181" t="s">
        <v>1075</v>
      </c>
      <c r="NZ1" s="181" t="s">
        <v>1077</v>
      </c>
      <c r="OA1" s="181" t="s">
        <v>363</v>
      </c>
      <c r="OB1" s="181" t="s">
        <v>373</v>
      </c>
      <c r="OC1" s="181" t="s">
        <v>1079</v>
      </c>
      <c r="OD1" s="181" t="s">
        <v>1081</v>
      </c>
      <c r="OE1" s="181" t="s">
        <v>1083</v>
      </c>
      <c r="OF1" s="181" t="s">
        <v>1085</v>
      </c>
      <c r="OG1" s="181" t="s">
        <v>1087</v>
      </c>
      <c r="OH1" s="181" t="s">
        <v>1089</v>
      </c>
      <c r="OI1" s="181" t="s">
        <v>1091</v>
      </c>
      <c r="OJ1" s="181" t="s">
        <v>1093</v>
      </c>
      <c r="OK1" s="181" t="s">
        <v>1095</v>
      </c>
      <c r="OL1" s="181" t="s">
        <v>1097</v>
      </c>
      <c r="OM1" s="181" t="s">
        <v>1099</v>
      </c>
      <c r="ON1" s="181" t="s">
        <v>1101</v>
      </c>
      <c r="OO1" s="181" t="s">
        <v>1103</v>
      </c>
      <c r="OP1" s="181" t="s">
        <v>1105</v>
      </c>
      <c r="OQ1" s="181" t="s">
        <v>1107</v>
      </c>
      <c r="OR1" s="181" t="s">
        <v>1109</v>
      </c>
      <c r="OS1" s="181" t="s">
        <v>1111</v>
      </c>
      <c r="OT1" s="181" t="s">
        <v>1113</v>
      </c>
      <c r="OU1" s="181" t="s">
        <v>1115</v>
      </c>
      <c r="OV1" s="181" t="s">
        <v>1117</v>
      </c>
      <c r="OW1" s="181" t="s">
        <v>1119</v>
      </c>
      <c r="OX1" s="181" t="s">
        <v>1121</v>
      </c>
      <c r="OY1" s="181" t="s">
        <v>374</v>
      </c>
      <c r="OZ1" s="181" t="s">
        <v>1124</v>
      </c>
      <c r="PA1" s="181" t="s">
        <v>1126</v>
      </c>
      <c r="PB1" s="181" t="s">
        <v>1127</v>
      </c>
      <c r="PC1" s="181" t="s">
        <v>1129</v>
      </c>
      <c r="PD1" s="181" t="s">
        <v>1131</v>
      </c>
      <c r="PE1" s="181" t="s">
        <v>1133</v>
      </c>
      <c r="PF1" s="181" t="s">
        <v>1135</v>
      </c>
      <c r="PG1" s="181" t="s">
        <v>1137</v>
      </c>
      <c r="PH1" s="181" t="s">
        <v>1139</v>
      </c>
      <c r="PI1" s="181" t="s">
        <v>1141</v>
      </c>
      <c r="PJ1" s="181" t="s">
        <v>1143</v>
      </c>
      <c r="PK1" s="181" t="s">
        <v>1145</v>
      </c>
      <c r="PL1" s="181" t="s">
        <v>1147</v>
      </c>
      <c r="PM1" s="181" t="s">
        <v>1149</v>
      </c>
      <c r="PN1" s="181" t="s">
        <v>1151</v>
      </c>
      <c r="PO1" s="181" t="s">
        <v>1153</v>
      </c>
      <c r="PP1" s="181" t="s">
        <v>1155</v>
      </c>
      <c r="PQ1" s="181" t="s">
        <v>1157</v>
      </c>
      <c r="PR1" s="181" t="s">
        <v>1159</v>
      </c>
      <c r="PS1" s="181" t="s">
        <v>1161</v>
      </c>
      <c r="PT1" s="181" t="s">
        <v>1163</v>
      </c>
      <c r="PU1" s="181" t="s">
        <v>1165</v>
      </c>
      <c r="PV1" s="181" t="s">
        <v>1167</v>
      </c>
      <c r="PW1" s="181" t="s">
        <v>1169</v>
      </c>
      <c r="PX1" s="181" t="s">
        <v>1171</v>
      </c>
      <c r="PY1" s="181" t="s">
        <v>1173</v>
      </c>
      <c r="PZ1" s="181" t="s">
        <v>364</v>
      </c>
      <c r="QA1" s="181" t="s">
        <v>1175</v>
      </c>
      <c r="QB1" s="181" t="s">
        <v>1177</v>
      </c>
      <c r="QC1" s="181" t="s">
        <v>1179</v>
      </c>
      <c r="QD1" s="181" t="s">
        <v>1181</v>
      </c>
      <c r="QE1" s="181" t="s">
        <v>1183</v>
      </c>
      <c r="QF1" s="190" t="s">
        <v>365</v>
      </c>
      <c r="QG1" s="181" t="s">
        <v>366</v>
      </c>
      <c r="QH1" s="181" t="s">
        <v>1185</v>
      </c>
      <c r="QI1" s="181" t="s">
        <v>1187</v>
      </c>
      <c r="QJ1" s="181" t="s">
        <v>1189</v>
      </c>
      <c r="QK1" s="181" t="s">
        <v>1191</v>
      </c>
      <c r="QL1" s="181" t="s">
        <v>1193</v>
      </c>
      <c r="QM1" s="181" t="s">
        <v>1195</v>
      </c>
      <c r="QN1" s="190" t="s">
        <v>367</v>
      </c>
      <c r="QO1" s="181" t="s">
        <v>1197</v>
      </c>
      <c r="QP1" s="181" t="s">
        <v>368</v>
      </c>
      <c r="QQ1" s="181" t="s">
        <v>375</v>
      </c>
      <c r="QR1" s="181" t="s">
        <v>1199</v>
      </c>
      <c r="QS1" s="181" t="s">
        <v>1201</v>
      </c>
      <c r="QT1" s="181" t="s">
        <v>1203</v>
      </c>
      <c r="QU1" s="181" t="s">
        <v>1205</v>
      </c>
      <c r="QV1" s="181" t="s">
        <v>1207</v>
      </c>
      <c r="QW1" s="181" t="s">
        <v>1209</v>
      </c>
      <c r="QX1" s="181" t="s">
        <v>1211</v>
      </c>
      <c r="QY1" s="181" t="s">
        <v>1213</v>
      </c>
      <c r="QZ1" s="181" t="s">
        <v>1215</v>
      </c>
      <c r="RA1" s="181" t="s">
        <v>1217</v>
      </c>
      <c r="RB1" s="181" t="s">
        <v>1219</v>
      </c>
      <c r="RC1" s="181" t="s">
        <v>1221</v>
      </c>
      <c r="RD1" s="181" t="s">
        <v>1223</v>
      </c>
      <c r="RE1" s="181" t="s">
        <v>1225</v>
      </c>
      <c r="RF1" s="190" t="s">
        <v>369</v>
      </c>
      <c r="RG1" s="181" t="s">
        <v>370</v>
      </c>
      <c r="RH1" s="181" t="s">
        <v>1227</v>
      </c>
      <c r="RI1" s="181" t="s">
        <v>1229</v>
      </c>
      <c r="RJ1" s="190" t="s">
        <v>371</v>
      </c>
      <c r="RK1" s="181" t="s">
        <v>372</v>
      </c>
      <c r="RL1" s="181" t="s">
        <v>1231</v>
      </c>
      <c r="RM1" s="181" t="s">
        <v>1232</v>
      </c>
      <c r="RN1" s="181" t="s">
        <v>1233</v>
      </c>
      <c r="RO1" s="181" t="s">
        <v>1234</v>
      </c>
      <c r="RP1" s="181" t="s">
        <v>1236</v>
      </c>
      <c r="RQ1" s="181" t="s">
        <v>1237</v>
      </c>
      <c r="RR1" s="181" t="s">
        <v>1239</v>
      </c>
      <c r="RS1" s="181" t="s">
        <v>1240</v>
      </c>
      <c r="RT1" s="178" t="s">
        <v>376</v>
      </c>
      <c r="RU1" s="190" t="s">
        <v>377</v>
      </c>
      <c r="RV1" s="181" t="s">
        <v>378</v>
      </c>
      <c r="RW1" s="181" t="s">
        <v>1242</v>
      </c>
      <c r="RX1" s="181" t="s">
        <v>1244</v>
      </c>
      <c r="RY1" s="181" t="s">
        <v>379</v>
      </c>
      <c r="RZ1" s="181" t="s">
        <v>1246</v>
      </c>
      <c r="SA1" s="181" t="s">
        <v>1248</v>
      </c>
      <c r="SB1" s="181" t="s">
        <v>1250</v>
      </c>
      <c r="SC1" s="181" t="s">
        <v>1252</v>
      </c>
      <c r="SD1" s="190" t="s">
        <v>380</v>
      </c>
      <c r="SE1" s="181" t="s">
        <v>381</v>
      </c>
      <c r="SF1" s="181" t="s">
        <v>1254</v>
      </c>
      <c r="SG1" s="181" t="s">
        <v>1256</v>
      </c>
      <c r="SH1" s="181" t="s">
        <v>1258</v>
      </c>
      <c r="SI1" s="181" t="s">
        <v>1260</v>
      </c>
      <c r="SJ1" s="181" t="s">
        <v>1262</v>
      </c>
      <c r="SK1" s="181" t="s">
        <v>1264</v>
      </c>
      <c r="SL1" s="181" t="s">
        <v>1266</v>
      </c>
      <c r="SM1" s="181" t="s">
        <v>1268</v>
      </c>
      <c r="SN1" s="181" t="s">
        <v>1270</v>
      </c>
      <c r="SO1" s="181" t="s">
        <v>1272</v>
      </c>
      <c r="SP1" s="181" t="s">
        <v>1274</v>
      </c>
      <c r="SQ1" s="181" t="s">
        <v>1276</v>
      </c>
      <c r="SR1" s="181" t="s">
        <v>1278</v>
      </c>
      <c r="SS1" s="181" t="s">
        <v>1280</v>
      </c>
      <c r="ST1" s="181" t="s">
        <v>1282</v>
      </c>
      <c r="SU1" s="178" t="s">
        <v>382</v>
      </c>
      <c r="SV1" s="190" t="s">
        <v>383</v>
      </c>
      <c r="SW1" s="181" t="s">
        <v>384</v>
      </c>
      <c r="SX1" s="181" t="s">
        <v>1284</v>
      </c>
      <c r="SY1" s="181" t="s">
        <v>1286</v>
      </c>
      <c r="SZ1" s="181" t="s">
        <v>1288</v>
      </c>
      <c r="TA1" s="181" t="s">
        <v>1290</v>
      </c>
      <c r="TB1" s="181" t="s">
        <v>1292</v>
      </c>
      <c r="TC1" s="181" t="s">
        <v>385</v>
      </c>
      <c r="TD1" s="181" t="s">
        <v>1294</v>
      </c>
      <c r="TE1" s="181" t="s">
        <v>1296</v>
      </c>
      <c r="TF1" s="181" t="s">
        <v>1298</v>
      </c>
      <c r="TG1" s="181" t="s">
        <v>1300</v>
      </c>
      <c r="TH1" s="181" t="s">
        <v>1302</v>
      </c>
      <c r="TI1" s="181" t="s">
        <v>1304</v>
      </c>
      <c r="TJ1" s="190" t="s">
        <v>386</v>
      </c>
      <c r="TK1" s="181" t="s">
        <v>387</v>
      </c>
      <c r="TL1" s="181" t="s">
        <v>388</v>
      </c>
      <c r="TM1" s="181" t="s">
        <v>1306</v>
      </c>
      <c r="TN1" s="181" t="s">
        <v>1308</v>
      </c>
      <c r="TO1" s="181" t="s">
        <v>1309</v>
      </c>
      <c r="TP1" s="181" t="s">
        <v>1311</v>
      </c>
      <c r="TQ1" s="181" t="s">
        <v>1313</v>
      </c>
      <c r="TR1" s="181" t="s">
        <v>1315</v>
      </c>
      <c r="TS1" s="181" t="s">
        <v>1317</v>
      </c>
      <c r="TT1" s="181" t="s">
        <v>1319</v>
      </c>
      <c r="TU1" s="181" t="s">
        <v>1321</v>
      </c>
      <c r="TV1" s="181" t="s">
        <v>1323</v>
      </c>
      <c r="TW1" s="181" t="s">
        <v>1325</v>
      </c>
      <c r="TX1" s="181" t="s">
        <v>1327</v>
      </c>
      <c r="TY1" s="181" t="s">
        <v>1329</v>
      </c>
      <c r="TZ1" s="181" t="s">
        <v>1331</v>
      </c>
      <c r="UA1" s="181" t="s">
        <v>1333</v>
      </c>
      <c r="UB1" s="181" t="s">
        <v>1335</v>
      </c>
      <c r="UC1" s="178" t="s">
        <v>1337</v>
      </c>
      <c r="UD1" s="181" t="s">
        <v>1339</v>
      </c>
      <c r="UE1" s="181" t="s">
        <v>1341</v>
      </c>
      <c r="UF1" s="181" t="s">
        <v>1343</v>
      </c>
      <c r="UG1" s="181" t="s">
        <v>1345</v>
      </c>
      <c r="UH1" s="181" t="s">
        <v>1347</v>
      </c>
      <c r="UI1" s="184"/>
    </row>
    <row r="2" spans="1:555" s="121" customFormat="1" hidden="1">
      <c r="A2" s="121" t="s">
        <v>1378</v>
      </c>
      <c r="B2" s="121" t="s">
        <v>1380</v>
      </c>
      <c r="C2" s="121" t="s">
        <v>483</v>
      </c>
      <c r="D2" s="121" t="s">
        <v>1379</v>
      </c>
      <c r="E2" s="121" t="s">
        <v>1381</v>
      </c>
      <c r="F2" s="121" t="s">
        <v>484</v>
      </c>
      <c r="G2" s="159" t="s">
        <v>1382</v>
      </c>
      <c r="H2" s="121" t="s">
        <v>1383</v>
      </c>
      <c r="I2" s="121" t="s">
        <v>1384</v>
      </c>
      <c r="J2" s="121" t="s">
        <v>1481</v>
      </c>
      <c r="K2" s="121" t="s">
        <v>1385</v>
      </c>
      <c r="L2" s="121" t="s">
        <v>1386</v>
      </c>
      <c r="M2" s="121" t="s">
        <v>1387</v>
      </c>
      <c r="N2" s="121" t="s">
        <v>1388</v>
      </c>
      <c r="R2" s="121" t="s">
        <v>137</v>
      </c>
      <c r="S2" s="121" t="s">
        <v>1469</v>
      </c>
      <c r="U2" s="121" t="s">
        <v>404</v>
      </c>
      <c r="V2" s="121" t="s">
        <v>422</v>
      </c>
      <c r="W2" s="121" t="s">
        <v>405</v>
      </c>
      <c r="X2" s="121" t="s">
        <v>406</v>
      </c>
      <c r="Y2" s="121" t="s">
        <v>407</v>
      </c>
      <c r="Z2" s="121" t="s">
        <v>408</v>
      </c>
      <c r="AA2" s="121" t="s">
        <v>409</v>
      </c>
      <c r="AB2" s="121" t="s">
        <v>410</v>
      </c>
      <c r="AC2" s="121" t="s">
        <v>411</v>
      </c>
      <c r="AD2" s="121" t="s">
        <v>412</v>
      </c>
      <c r="AE2" s="121" t="s">
        <v>413</v>
      </c>
      <c r="AF2" s="121" t="s">
        <v>414</v>
      </c>
      <c r="AH2" s="121" t="s">
        <v>432</v>
      </c>
      <c r="AI2" s="121" t="s">
        <v>433</v>
      </c>
      <c r="AJ2" s="121" t="s">
        <v>434</v>
      </c>
      <c r="AK2" s="121" t="s">
        <v>435</v>
      </c>
      <c r="AL2" s="121" t="s">
        <v>436</v>
      </c>
      <c r="AM2" s="121" t="s">
        <v>439</v>
      </c>
      <c r="AN2" s="121" t="s">
        <v>437</v>
      </c>
      <c r="AO2" s="121" t="s">
        <v>438</v>
      </c>
      <c r="AP2" s="121" t="s">
        <v>440</v>
      </c>
      <c r="AQ2" s="121" t="s">
        <v>441</v>
      </c>
      <c r="AR2" s="121" t="s">
        <v>442</v>
      </c>
      <c r="AS2" s="121" t="s">
        <v>443</v>
      </c>
      <c r="AT2" s="121" t="s">
        <v>444</v>
      </c>
      <c r="AU2" s="121" t="s">
        <v>445</v>
      </c>
      <c r="AV2" s="121" t="s">
        <v>446</v>
      </c>
      <c r="AW2" s="121" t="s">
        <v>447</v>
      </c>
      <c r="AX2" s="121" t="s">
        <v>448</v>
      </c>
      <c r="AY2" s="121" t="s">
        <v>449</v>
      </c>
      <c r="AZ2" s="121" t="s">
        <v>450</v>
      </c>
      <c r="BA2" s="121" t="s">
        <v>451</v>
      </c>
      <c r="BB2" s="121" t="s">
        <v>452</v>
      </c>
      <c r="BC2" s="121" t="s">
        <v>453</v>
      </c>
      <c r="BD2" s="121" t="s">
        <v>454</v>
      </c>
      <c r="BE2" s="121" t="s">
        <v>455</v>
      </c>
      <c r="BF2" s="121" t="s">
        <v>456</v>
      </c>
      <c r="BG2" s="121" t="s">
        <v>457</v>
      </c>
      <c r="BH2" s="121" t="s">
        <v>458</v>
      </c>
      <c r="BI2" s="121" t="s">
        <v>459</v>
      </c>
      <c r="BJ2" s="121" t="s">
        <v>460</v>
      </c>
      <c r="BK2" s="121" t="s">
        <v>461</v>
      </c>
      <c r="BL2" s="121" t="s">
        <v>462</v>
      </c>
      <c r="BM2" s="121" t="s">
        <v>463</v>
      </c>
      <c r="BN2" s="121" t="s">
        <v>464</v>
      </c>
      <c r="BO2" s="121" t="s">
        <v>465</v>
      </c>
      <c r="BP2" s="121" t="s">
        <v>466</v>
      </c>
      <c r="BQ2" s="121" t="s">
        <v>467</v>
      </c>
      <c r="BR2" s="121" t="s">
        <v>468</v>
      </c>
      <c r="BS2" s="121" t="s">
        <v>469</v>
      </c>
      <c r="BT2" s="121" t="s">
        <v>470</v>
      </c>
      <c r="BU2" s="121" t="s">
        <v>471</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c r="C5" s="86" t="s">
        <v>393</v>
      </c>
      <c r="D5" s="87">
        <f>SUMIF($C:$C,$C$10,D:D)</f>
        <v>370600</v>
      </c>
    </row>
    <row r="8" spans="1:555">
      <c r="C8" s="70" t="s">
        <v>62</v>
      </c>
      <c r="D8" s="70"/>
      <c r="E8" s="70"/>
      <c r="F8" s="70"/>
      <c r="G8" s="77"/>
      <c r="H8" s="70"/>
      <c r="I8" s="70"/>
    </row>
    <row r="9" spans="1:555" ht="15.75" thickBot="1">
      <c r="C9" s="70"/>
      <c r="D9" s="70"/>
      <c r="E9" s="70"/>
      <c r="F9" s="70"/>
      <c r="G9" s="77"/>
      <c r="H9" s="70"/>
      <c r="I9" s="70"/>
    </row>
    <row r="10" spans="1:555" ht="15.75" thickBot="1">
      <c r="C10" s="29" t="s">
        <v>43</v>
      </c>
      <c r="D10" s="30">
        <f>SUM(F17:F22)</f>
        <v>182200</v>
      </c>
      <c r="E10" s="94"/>
      <c r="F10" s="94"/>
      <c r="G10" s="77"/>
      <c r="H10" s="94"/>
      <c r="I10" s="120"/>
    </row>
    <row r="11" spans="1:555">
      <c r="B11" s="93"/>
      <c r="C11" s="70"/>
      <c r="D11" s="31"/>
      <c r="E11" s="93"/>
      <c r="F11" s="93"/>
      <c r="G11" s="93"/>
      <c r="H11" s="74"/>
      <c r="I11" s="74"/>
      <c r="J11" s="74"/>
      <c r="K11" s="111"/>
    </row>
    <row r="12" spans="1:555">
      <c r="B12" s="93"/>
      <c r="C12" s="70"/>
      <c r="D12" s="31"/>
      <c r="E12" s="93"/>
      <c r="F12" s="93"/>
      <c r="G12" s="93"/>
      <c r="H12" s="74"/>
      <c r="I12" s="74"/>
      <c r="J12" s="74"/>
      <c r="K12" s="111"/>
    </row>
    <row r="13" spans="1:555" ht="15.75">
      <c r="B13" s="93"/>
      <c r="C13" s="205" t="s">
        <v>401</v>
      </c>
      <c r="D13" s="206" t="s">
        <v>1979</v>
      </c>
      <c r="E13" s="93"/>
      <c r="F13" s="93"/>
      <c r="G13" s="93"/>
      <c r="H13" s="74"/>
      <c r="I13" s="74"/>
      <c r="J13" s="74"/>
      <c r="K13" s="111"/>
    </row>
    <row r="14" spans="1:555" ht="18.75">
      <c r="B14" s="93"/>
      <c r="C14" s="212" t="str">
        <f>IFERROR(VLOOKUP(D13,'1Desarrollo e Innov. Curricular'!$E:$F,2,FALSE),IFERROR(VLOOKUP(D13,'2 Investigación Científica'!$E:$F,2,FALSE),IFERROR(VLOOKUP(D13,'3Vinculación Univ. Sociedad'!$E:$F,2,FALSE),IFERROR(VLOOKUP(D13,'4Docencia y Profesorado Univers'!$E:$F,2,FALSE),IFERROR(VLOOKUP(D13,'5Estudiantes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y Procesos...'!$E:$F,2,FALSE),IFERROR(VLOOKUP(D13,'12Gestión del Talento Humano'!$E:$F,2,FALSE),IFERROR(VLOOKUP(D13,'14Internacionalización de la ES'!$E:$F,2,FALSE),IFERROR(VLOOKUP(D13,'10Posgrado'!$E:$F,2,FALSE),IFERROR(VLOOKUP(D13,'9Cultura de Innovación Insti...'!$E:$F,2,FALSE),VLOOKUP(D13,'7Lo Esencial de la Reforma Univ'!$E:$F,2,0)))))))))))))))</f>
        <v>Construccion y equipamiento de laboratorio de informática y de innovación educativa, Adquisición de sillas y escritorios para laboratorio de informática</v>
      </c>
      <c r="D14" s="31"/>
      <c r="E14" s="93"/>
      <c r="F14" s="93"/>
      <c r="G14" s="93"/>
      <c r="H14" s="74"/>
      <c r="I14" s="74"/>
      <c r="J14" s="74"/>
      <c r="K14" s="111"/>
    </row>
    <row r="15" spans="1:555" ht="15.75" thickBot="1">
      <c r="B15" s="93"/>
      <c r="C15" s="70"/>
      <c r="D15" s="31"/>
      <c r="E15" s="93"/>
      <c r="F15" s="93"/>
      <c r="G15" s="93"/>
      <c r="H15" s="74"/>
      <c r="I15" s="74"/>
      <c r="J15" s="74"/>
      <c r="K15" s="111"/>
    </row>
    <row r="16" spans="1:555" ht="30.75" thickBot="1">
      <c r="B16" s="93"/>
      <c r="C16" s="125" t="s">
        <v>44</v>
      </c>
      <c r="D16" s="127" t="s">
        <v>55</v>
      </c>
      <c r="E16" s="127" t="s">
        <v>57</v>
      </c>
      <c r="F16" s="126" t="s">
        <v>27</v>
      </c>
      <c r="G16" s="132" t="s">
        <v>139</v>
      </c>
      <c r="H16" s="127" t="s">
        <v>46</v>
      </c>
      <c r="I16" s="127" t="s">
        <v>140</v>
      </c>
      <c r="J16" s="127" t="s">
        <v>420</v>
      </c>
      <c r="K16" s="127" t="s">
        <v>421</v>
      </c>
    </row>
    <row r="17" spans="2:11">
      <c r="B17" s="93"/>
      <c r="C17" s="95" t="s">
        <v>63</v>
      </c>
      <c r="D17" s="157">
        <v>4</v>
      </c>
      <c r="E17" s="96">
        <v>2800</v>
      </c>
      <c r="F17" s="97">
        <f>D17*E17</f>
        <v>11200</v>
      </c>
      <c r="G17" s="160" t="s">
        <v>1469</v>
      </c>
      <c r="H17" s="98" t="s">
        <v>998</v>
      </c>
      <c r="I17" s="98" t="str">
        <f>VLOOKUP(H17,Presupuesto!$B$11:$C$565,2,0)</f>
        <v>MUEBLES VARIOS DE OFICINA</v>
      </c>
      <c r="J17" s="222" t="s">
        <v>1385</v>
      </c>
      <c r="K17" s="98" t="s">
        <v>414</v>
      </c>
    </row>
    <row r="18" spans="2:11" ht="32.25" customHeight="1">
      <c r="B18" s="93"/>
      <c r="C18" s="99" t="s">
        <v>64</v>
      </c>
      <c r="D18" s="150">
        <v>15</v>
      </c>
      <c r="E18" s="100">
        <v>2400</v>
      </c>
      <c r="F18" s="97">
        <f>D18*E18</f>
        <v>36000</v>
      </c>
      <c r="G18" s="160" t="s">
        <v>1469</v>
      </c>
      <c r="H18" s="101" t="s">
        <v>998</v>
      </c>
      <c r="I18" s="98" t="str">
        <f>VLOOKUP(H18,Presupuesto!$B$11:$C$565,2,0)</f>
        <v>MUEBLES VARIOS DE OFICINA</v>
      </c>
      <c r="J18" s="98" t="str">
        <f t="shared" ref="J18:J22" si="0">$J$17</f>
        <v>Gestión Administrativa y  financiera en apoyo al Desarrollo Académico</v>
      </c>
      <c r="K18" s="98" t="s">
        <v>422</v>
      </c>
    </row>
    <row r="19" spans="2:11">
      <c r="B19" s="93"/>
      <c r="C19" s="99" t="s">
        <v>66</v>
      </c>
      <c r="D19" s="150">
        <v>4</v>
      </c>
      <c r="E19" s="100">
        <v>6000</v>
      </c>
      <c r="F19" s="97">
        <f t="shared" ref="F19:F22" si="1">D19*E19</f>
        <v>24000</v>
      </c>
      <c r="G19" s="160" t="s">
        <v>1469</v>
      </c>
      <c r="H19" s="101" t="s">
        <v>998</v>
      </c>
      <c r="I19" s="98" t="str">
        <f>VLOOKUP(H19,Presupuesto!$B$11:$C$565,2,0)</f>
        <v>MUEBLES VARIOS DE OFICINA</v>
      </c>
      <c r="J19" s="98" t="str">
        <f t="shared" si="0"/>
        <v>Gestión Administrativa y  financiera en apoyo al Desarrollo Académico</v>
      </c>
      <c r="K19" s="98" t="s">
        <v>405</v>
      </c>
    </row>
    <row r="20" spans="2:11">
      <c r="B20" s="93"/>
      <c r="C20" s="99" t="s">
        <v>67</v>
      </c>
      <c r="D20" s="150">
        <v>30</v>
      </c>
      <c r="E20" s="100">
        <v>3000</v>
      </c>
      <c r="F20" s="97">
        <f t="shared" si="1"/>
        <v>90000</v>
      </c>
      <c r="G20" s="160" t="s">
        <v>1469</v>
      </c>
      <c r="H20" s="101" t="s">
        <v>998</v>
      </c>
      <c r="I20" s="98" t="str">
        <f>VLOOKUP(H20,Presupuesto!$B$11:$C$565,2,0)</f>
        <v>MUEBLES VARIOS DE OFICINA</v>
      </c>
      <c r="J20" s="98" t="str">
        <f t="shared" si="0"/>
        <v>Gestión Administrativa y  financiera en apoyo al Desarrollo Académico</v>
      </c>
      <c r="K20" s="98" t="s">
        <v>405</v>
      </c>
    </row>
    <row r="21" spans="2:11">
      <c r="B21" s="93"/>
      <c r="C21" s="99" t="s">
        <v>69</v>
      </c>
      <c r="D21" s="150">
        <v>2</v>
      </c>
      <c r="E21" s="100">
        <v>8000</v>
      </c>
      <c r="F21" s="97">
        <f t="shared" si="1"/>
        <v>16000</v>
      </c>
      <c r="G21" s="160" t="s">
        <v>1469</v>
      </c>
      <c r="H21" s="101" t="s">
        <v>1001</v>
      </c>
      <c r="I21" s="98" t="str">
        <f>VLOOKUP(H21,Presupuesto!$B$11:$C$565,2,0)</f>
        <v>EQUIPOS VARIOS DE OFICINA</v>
      </c>
      <c r="J21" s="98" t="str">
        <f t="shared" si="0"/>
        <v>Gestión Administrativa y  financiera en apoyo al Desarrollo Académico</v>
      </c>
      <c r="K21" s="98" t="s">
        <v>405</v>
      </c>
    </row>
    <row r="22" spans="2:11">
      <c r="B22" s="93"/>
      <c r="C22" s="99" t="s">
        <v>71</v>
      </c>
      <c r="D22" s="150">
        <v>1</v>
      </c>
      <c r="E22" s="100">
        <v>5000</v>
      </c>
      <c r="F22" s="97">
        <f t="shared" si="1"/>
        <v>5000</v>
      </c>
      <c r="G22" s="160" t="s">
        <v>1469</v>
      </c>
      <c r="H22" s="101" t="s">
        <v>1001</v>
      </c>
      <c r="I22" s="98" t="str">
        <f>VLOOKUP(H22,Presupuesto!$B$11:$C$565,2,0)</f>
        <v>EQUIPOS VARIOS DE OFICINA</v>
      </c>
      <c r="J22" s="98" t="str">
        <f t="shared" si="0"/>
        <v>Gestión Administrativa y  financiera en apoyo al Desarrollo Académico</v>
      </c>
      <c r="K22" s="98" t="s">
        <v>409</v>
      </c>
    </row>
    <row r="23" spans="2:11">
      <c r="B23" s="93"/>
    </row>
    <row r="24" spans="2:11">
      <c r="B24" s="93"/>
      <c r="C24" s="369"/>
      <c r="D24" s="370"/>
      <c r="E24" s="371"/>
      <c r="F24" s="371"/>
      <c r="G24" s="371"/>
      <c r="H24" s="372"/>
      <c r="I24" s="372"/>
      <c r="J24" s="372"/>
      <c r="K24" s="371"/>
    </row>
    <row r="25" spans="2:11" ht="15.75" thickBot="1">
      <c r="C25" s="369"/>
      <c r="D25" s="370"/>
      <c r="E25" s="371"/>
      <c r="F25" s="371"/>
      <c r="G25" s="371"/>
      <c r="H25" s="372"/>
      <c r="I25" s="372"/>
      <c r="J25" s="372"/>
      <c r="K25" s="371"/>
    </row>
    <row r="26" spans="2:11" s="423" customFormat="1" ht="15.75" thickBot="1">
      <c r="C26" s="29" t="s">
        <v>43</v>
      </c>
      <c r="D26" s="30">
        <f>SUM(F33:F37)</f>
        <v>22200</v>
      </c>
      <c r="E26" s="177"/>
      <c r="F26" s="177"/>
      <c r="G26" s="77"/>
      <c r="H26" s="177"/>
      <c r="I26" s="177"/>
    </row>
    <row r="27" spans="2:11" s="423" customFormat="1">
      <c r="B27" s="424"/>
      <c r="C27" s="70"/>
      <c r="D27" s="421"/>
      <c r="E27" s="424"/>
      <c r="F27" s="424"/>
      <c r="G27" s="424"/>
      <c r="H27" s="422"/>
      <c r="I27" s="422"/>
      <c r="J27" s="422"/>
      <c r="K27" s="437"/>
    </row>
    <row r="28" spans="2:11" s="423" customFormat="1">
      <c r="B28" s="424"/>
      <c r="C28" s="70"/>
      <c r="D28" s="421"/>
      <c r="E28" s="424"/>
      <c r="F28" s="424"/>
      <c r="G28" s="424"/>
      <c r="H28" s="422"/>
      <c r="I28" s="422"/>
      <c r="J28" s="422"/>
      <c r="K28" s="437"/>
    </row>
    <row r="29" spans="2:11" s="423" customFormat="1" ht="15.75">
      <c r="B29" s="424"/>
      <c r="C29" s="446" t="s">
        <v>401</v>
      </c>
      <c r="D29" s="447" t="s">
        <v>1980</v>
      </c>
      <c r="E29" s="424"/>
      <c r="F29" s="424"/>
      <c r="G29" s="424"/>
      <c r="H29" s="422"/>
      <c r="I29" s="422"/>
      <c r="J29" s="422"/>
      <c r="K29" s="437"/>
    </row>
    <row r="30" spans="2:11" s="423" customFormat="1" ht="18.75">
      <c r="B30" s="424"/>
      <c r="C30" s="448" t="str">
        <f>IFERROR(VLOOKUP(D29,'1Desarrollo e Innov. Curricular'!$E:$F,2,FALSE),IFERROR(VLOOKUP(D29,'2 Investigación Científica'!$E:$F,2,FALSE),IFERROR(VLOOKUP(D29,'3Vinculación Univ. Sociedad'!$E:$F,2,FALSE),IFERROR(VLOOKUP(D29,'4Docencia y Profesorado Univers'!$E:$F,2,FALSE),IFERROR(VLOOKUP(D29,'5Estudiantes y Graduados'!$E:$F,2,FALSE),IFERROR(VLOOKUP(D29,'11Gestion Administrativa'!$E:$F,2,FALSE),IFERROR(VLOOKUP(D29,'13Gestión Académica'!$E:$F,2,FALSE),IFERROR(VLOOKUP(D29,'8Aseguramiento de la calidad'!$E:$F,2,FALSE),IFERROR(VLOOKUP(D29,'6Gestión del Conocimiento'!$E:$F,2,FALSE),IFERROR(VLOOKUP(D29,'15Gobernabilidad y Procesos...'!$E:$F,2,FALSE),IFERROR(VLOOKUP(D29,'12Gestión del Talento Humano'!$E:$F,2,FALSE),IFERROR(VLOOKUP(D29,'14Internacionalización de la ES'!$E:$F,2,FALSE),IFERROR(VLOOKUP(D29,'10Posgrado'!$E:$F,2,FALSE),IFERROR(VLOOKUP(D29,'9Cultura de Innovación Insti...'!$E:$F,2,FALSE),VLOOKUP(D29,'7Lo Esencial de la Reforma Univ'!$E:$F,2,0)))))))))))))))</f>
        <v xml:space="preserve">Dotar a la sección de ciencias médicas  de los insumos necesario para fortalecer la enseñanza aprendizaje  </v>
      </c>
      <c r="D30" s="421"/>
      <c r="E30" s="424"/>
      <c r="F30" s="424"/>
      <c r="G30" s="424"/>
      <c r="H30" s="422"/>
      <c r="I30" s="422"/>
      <c r="J30" s="422"/>
      <c r="K30" s="437"/>
    </row>
    <row r="31" spans="2:11" s="423" customFormat="1" ht="15.75" thickBot="1">
      <c r="B31" s="424"/>
      <c r="C31" s="70"/>
      <c r="D31" s="421"/>
      <c r="E31" s="424"/>
      <c r="F31" s="424"/>
      <c r="G31" s="424"/>
      <c r="H31" s="422"/>
      <c r="I31" s="422"/>
      <c r="J31" s="422"/>
      <c r="K31" s="437"/>
    </row>
    <row r="32" spans="2:11" s="423" customFormat="1" ht="30.75" thickBot="1">
      <c r="B32" s="424"/>
      <c r="C32" s="125" t="s">
        <v>44</v>
      </c>
      <c r="D32" s="127" t="s">
        <v>55</v>
      </c>
      <c r="E32" s="127" t="s">
        <v>57</v>
      </c>
      <c r="F32" s="126" t="s">
        <v>27</v>
      </c>
      <c r="G32" s="132" t="s">
        <v>139</v>
      </c>
      <c r="H32" s="127" t="s">
        <v>46</v>
      </c>
      <c r="I32" s="127" t="s">
        <v>140</v>
      </c>
      <c r="J32" s="127" t="s">
        <v>420</v>
      </c>
      <c r="K32" s="127" t="s">
        <v>421</v>
      </c>
    </row>
    <row r="33" spans="2:11" s="423" customFormat="1">
      <c r="B33" s="424"/>
      <c r="C33" s="95" t="s">
        <v>63</v>
      </c>
      <c r="D33" s="442">
        <v>1</v>
      </c>
      <c r="E33" s="425">
        <v>2800</v>
      </c>
      <c r="F33" s="426">
        <f>D33*E33</f>
        <v>2800</v>
      </c>
      <c r="G33" s="160" t="s">
        <v>1469</v>
      </c>
      <c r="H33" s="427" t="s">
        <v>998</v>
      </c>
      <c r="I33" s="427" t="str">
        <f>VLOOKUP(H33,Presupuesto!$B$11:$C$565,2,0)</f>
        <v>MUEBLES VARIOS DE OFICINA</v>
      </c>
      <c r="J33" s="427" t="str">
        <f t="shared" ref="J33:J37" si="2">$J$17</f>
        <v>Gestión Administrativa y  financiera en apoyo al Desarrollo Académico</v>
      </c>
      <c r="K33" s="427" t="s">
        <v>414</v>
      </c>
    </row>
    <row r="34" spans="2:11" s="423" customFormat="1" ht="32.25" customHeight="1">
      <c r="B34" s="424"/>
      <c r="C34" s="428" t="s">
        <v>64</v>
      </c>
      <c r="D34" s="441">
        <v>1</v>
      </c>
      <c r="E34" s="429">
        <v>2400</v>
      </c>
      <c r="F34" s="426">
        <f>D34*E34</f>
        <v>2400</v>
      </c>
      <c r="G34" s="160" t="s">
        <v>1469</v>
      </c>
      <c r="H34" s="430" t="s">
        <v>998</v>
      </c>
      <c r="I34" s="427" t="str">
        <f>VLOOKUP(H34,Presupuesto!$B$11:$C$565,2,0)</f>
        <v>MUEBLES VARIOS DE OFICINA</v>
      </c>
      <c r="J34" s="427" t="str">
        <f t="shared" si="2"/>
        <v>Gestión Administrativa y  financiera en apoyo al Desarrollo Académico</v>
      </c>
      <c r="K34" s="427" t="s">
        <v>422</v>
      </c>
    </row>
    <row r="35" spans="2:11" s="423" customFormat="1">
      <c r="B35" s="424"/>
      <c r="C35" s="428" t="s">
        <v>66</v>
      </c>
      <c r="D35" s="441">
        <v>1</v>
      </c>
      <c r="E35" s="429">
        <v>6000</v>
      </c>
      <c r="F35" s="426">
        <f t="shared" ref="F35:F37" si="3">D35*E35</f>
        <v>6000</v>
      </c>
      <c r="G35" s="160" t="s">
        <v>1469</v>
      </c>
      <c r="H35" s="430" t="s">
        <v>998</v>
      </c>
      <c r="I35" s="427" t="str">
        <f>VLOOKUP(H35,Presupuesto!$B$11:$C$565,2,0)</f>
        <v>MUEBLES VARIOS DE OFICINA</v>
      </c>
      <c r="J35" s="427" t="str">
        <f t="shared" si="2"/>
        <v>Gestión Administrativa y  financiera en apoyo al Desarrollo Académico</v>
      </c>
      <c r="K35" s="427" t="s">
        <v>405</v>
      </c>
    </row>
    <row r="36" spans="2:11" s="423" customFormat="1">
      <c r="B36" s="424"/>
      <c r="C36" s="428" t="s">
        <v>67</v>
      </c>
      <c r="D36" s="441">
        <v>1</v>
      </c>
      <c r="E36" s="429">
        <v>3000</v>
      </c>
      <c r="F36" s="426">
        <f t="shared" si="3"/>
        <v>3000</v>
      </c>
      <c r="G36" s="160" t="s">
        <v>1469</v>
      </c>
      <c r="H36" s="430" t="s">
        <v>998</v>
      </c>
      <c r="I36" s="427" t="str">
        <f>VLOOKUP(H36,Presupuesto!$B$11:$C$565,2,0)</f>
        <v>MUEBLES VARIOS DE OFICINA</v>
      </c>
      <c r="J36" s="427" t="str">
        <f t="shared" si="2"/>
        <v>Gestión Administrativa y  financiera en apoyo al Desarrollo Académico</v>
      </c>
      <c r="K36" s="427" t="s">
        <v>405</v>
      </c>
    </row>
    <row r="37" spans="2:11" s="423" customFormat="1">
      <c r="B37" s="424"/>
      <c r="C37" s="428" t="s">
        <v>69</v>
      </c>
      <c r="D37" s="441">
        <v>1</v>
      </c>
      <c r="E37" s="429">
        <v>8000</v>
      </c>
      <c r="F37" s="426">
        <f t="shared" si="3"/>
        <v>8000</v>
      </c>
      <c r="G37" s="160" t="s">
        <v>1469</v>
      </c>
      <c r="H37" s="430" t="s">
        <v>1001</v>
      </c>
      <c r="I37" s="427" t="str">
        <f>VLOOKUP(H37,Presupuesto!$B$11:$C$565,2,0)</f>
        <v>EQUIPOS VARIOS DE OFICINA</v>
      </c>
      <c r="J37" s="427" t="str">
        <f t="shared" si="2"/>
        <v>Gestión Administrativa y  financiera en apoyo al Desarrollo Académico</v>
      </c>
      <c r="K37" s="427" t="s">
        <v>405</v>
      </c>
    </row>
    <row r="40" spans="2:11" ht="15.75" thickBot="1"/>
    <row r="41" spans="2:11" s="423" customFormat="1" ht="15.75" thickBot="1">
      <c r="C41" s="29" t="s">
        <v>43</v>
      </c>
      <c r="D41" s="30">
        <f>SUM(F48:F51)</f>
        <v>166200</v>
      </c>
      <c r="E41" s="177"/>
      <c r="F41" s="177"/>
      <c r="G41" s="77"/>
      <c r="H41" s="177"/>
      <c r="I41" s="177"/>
    </row>
    <row r="42" spans="2:11" s="423" customFormat="1">
      <c r="B42" s="424"/>
      <c r="C42" s="70"/>
      <c r="D42" s="421"/>
      <c r="E42" s="424"/>
      <c r="F42" s="424"/>
      <c r="G42" s="424"/>
      <c r="H42" s="422"/>
      <c r="I42" s="422"/>
      <c r="J42" s="422"/>
      <c r="K42" s="437"/>
    </row>
    <row r="43" spans="2:11" s="423" customFormat="1">
      <c r="B43" s="424"/>
      <c r="C43" s="70"/>
      <c r="D43" s="421"/>
      <c r="E43" s="424"/>
      <c r="F43" s="424"/>
      <c r="G43" s="424"/>
      <c r="H43" s="422"/>
      <c r="I43" s="422"/>
      <c r="J43" s="422"/>
      <c r="K43" s="437"/>
    </row>
    <row r="44" spans="2:11" s="423" customFormat="1" ht="15.75">
      <c r="B44" s="424"/>
      <c r="C44" s="446" t="s">
        <v>401</v>
      </c>
      <c r="D44" s="447" t="s">
        <v>1981</v>
      </c>
      <c r="E44" s="424"/>
      <c r="F44" s="424"/>
      <c r="G44" s="424"/>
      <c r="H44" s="422"/>
      <c r="I44" s="422"/>
      <c r="J44" s="422"/>
      <c r="K44" s="437"/>
    </row>
    <row r="45" spans="2:11" s="423" customFormat="1" ht="18.75">
      <c r="B45" s="424"/>
      <c r="C45" s="448" t="str">
        <f>IFERROR(VLOOKUP(D44,'1Desarrollo e Innov. Curricular'!$E:$F,2,FALSE),IFERROR(VLOOKUP(D44,'2 Investigación Científica'!$E:$F,2,FALSE),IFERROR(VLOOKUP(D44,'3Vinculación Univ. Sociedad'!$E:$F,2,FALSE),IFERROR(VLOOKUP(D44,'4Docencia y Profesorado Univers'!$E:$F,2,FALSE),IFERROR(VLOOKUP(D44,'5Estudiantes y Graduados'!$E:$F,2,FALSE),IFERROR(VLOOKUP(D44,'11Gestion Administrativa'!$E:$F,2,FALSE),IFERROR(VLOOKUP(D44,'13Gestión Académica'!$E:$F,2,FALSE),IFERROR(VLOOKUP(D44,'8Aseguramiento de la calidad'!$E:$F,2,FALSE),IFERROR(VLOOKUP(D44,'6Gestión del Conocimiento'!$E:$F,2,FALSE),IFERROR(VLOOKUP(D44,'15Gobernabilidad y Procesos...'!$E:$F,2,FALSE),IFERROR(VLOOKUP(D44,'12Gestión del Talento Humano'!$E:$F,2,FALSE),IFERROR(VLOOKUP(D44,'14Internacionalización de la ES'!$E:$F,2,FALSE),IFERROR(VLOOKUP(D44,'10Posgrado'!$E:$F,2,FALSE),IFERROR(VLOOKUP(D44,'9Cultura de Innovación Insti...'!$E:$F,2,FALSE),VLOOKUP(D44,'7Lo Esencial de la Reforma Univ'!$E:$F,2,0)))))))))))))))</f>
        <v>Dotar a los departamentos de humanidades, ciencias economicas, ciencias, informatica administrativa, agroindustria, enfermeria, quimica, sociales, y humanidades de insumos necesarios para fortalecer la enseñanza aprendizaje</v>
      </c>
      <c r="D45" s="421"/>
      <c r="E45" s="424"/>
      <c r="F45" s="424"/>
      <c r="G45" s="424"/>
      <c r="H45" s="422"/>
      <c r="I45" s="422"/>
      <c r="J45" s="422"/>
      <c r="K45" s="437"/>
    </row>
    <row r="46" spans="2:11" s="423" customFormat="1" ht="15.75" thickBot="1">
      <c r="B46" s="424"/>
      <c r="C46" s="70"/>
      <c r="D46" s="421"/>
      <c r="E46" s="424"/>
      <c r="F46" s="424"/>
      <c r="G46" s="424"/>
      <c r="H46" s="422"/>
      <c r="I46" s="422"/>
      <c r="J46" s="422"/>
      <c r="K46" s="437"/>
    </row>
    <row r="47" spans="2:11" s="423" customFormat="1" ht="30.75" thickBot="1">
      <c r="B47" s="424"/>
      <c r="C47" s="125" t="s">
        <v>44</v>
      </c>
      <c r="D47" s="127" t="s">
        <v>55</v>
      </c>
      <c r="E47" s="127" t="s">
        <v>57</v>
      </c>
      <c r="F47" s="126" t="s">
        <v>27</v>
      </c>
      <c r="G47" s="132" t="s">
        <v>139</v>
      </c>
      <c r="H47" s="127" t="s">
        <v>46</v>
      </c>
      <c r="I47" s="127" t="s">
        <v>140</v>
      </c>
      <c r="J47" s="127" t="s">
        <v>420</v>
      </c>
      <c r="K47" s="127" t="s">
        <v>421</v>
      </c>
    </row>
    <row r="48" spans="2:11" s="423" customFormat="1">
      <c r="B48" s="424"/>
      <c r="C48" s="95" t="s">
        <v>63</v>
      </c>
      <c r="D48" s="442">
        <v>9</v>
      </c>
      <c r="E48" s="425">
        <v>2800</v>
      </c>
      <c r="F48" s="426">
        <f>D48*E48</f>
        <v>25200</v>
      </c>
      <c r="G48" s="160" t="s">
        <v>1469</v>
      </c>
      <c r="H48" s="427" t="s">
        <v>998</v>
      </c>
      <c r="I48" s="427" t="str">
        <f>VLOOKUP(H48,Presupuesto!$B$11:$C$565,2,0)</f>
        <v>MUEBLES VARIOS DE OFICINA</v>
      </c>
      <c r="J48" s="427" t="str">
        <f t="shared" ref="J48:J51" si="4">$J$17</f>
        <v>Gestión Administrativa y  financiera en apoyo al Desarrollo Académico</v>
      </c>
      <c r="K48" s="427" t="s">
        <v>414</v>
      </c>
    </row>
    <row r="49" spans="2:11" s="423" customFormat="1">
      <c r="B49" s="424"/>
      <c r="C49" s="428" t="s">
        <v>66</v>
      </c>
      <c r="D49" s="441">
        <v>9</v>
      </c>
      <c r="E49" s="429">
        <v>6000</v>
      </c>
      <c r="F49" s="426">
        <f t="shared" ref="F49:F51" si="5">D49*E49</f>
        <v>54000</v>
      </c>
      <c r="G49" s="160" t="s">
        <v>1469</v>
      </c>
      <c r="H49" s="430" t="s">
        <v>998</v>
      </c>
      <c r="I49" s="427" t="str">
        <f>VLOOKUP(H49,Presupuesto!$B$11:$C$565,2,0)</f>
        <v>MUEBLES VARIOS DE OFICINA</v>
      </c>
      <c r="J49" s="427" t="str">
        <f t="shared" si="4"/>
        <v>Gestión Administrativa y  financiera en apoyo al Desarrollo Académico</v>
      </c>
      <c r="K49" s="427" t="s">
        <v>405</v>
      </c>
    </row>
    <row r="50" spans="2:11" s="423" customFormat="1">
      <c r="B50" s="424"/>
      <c r="C50" s="428" t="s">
        <v>69</v>
      </c>
      <c r="D50" s="441">
        <v>9</v>
      </c>
      <c r="E50" s="429">
        <v>8000</v>
      </c>
      <c r="F50" s="426">
        <f t="shared" si="5"/>
        <v>72000</v>
      </c>
      <c r="G50" s="160" t="s">
        <v>1469</v>
      </c>
      <c r="H50" s="430" t="s">
        <v>1001</v>
      </c>
      <c r="I50" s="427" t="str">
        <f>VLOOKUP(H50,Presupuesto!$B$11:$C$565,2,0)</f>
        <v>EQUIPOS VARIOS DE OFICINA</v>
      </c>
      <c r="J50" s="427" t="str">
        <f t="shared" si="4"/>
        <v>Gestión Administrativa y  financiera en apoyo al Desarrollo Académico</v>
      </c>
      <c r="K50" s="427" t="s">
        <v>405</v>
      </c>
    </row>
    <row r="51" spans="2:11" s="423" customFormat="1">
      <c r="B51" s="424"/>
      <c r="C51" s="428" t="s">
        <v>71</v>
      </c>
      <c r="D51" s="441">
        <v>3</v>
      </c>
      <c r="E51" s="429">
        <v>5000</v>
      </c>
      <c r="F51" s="426">
        <f t="shared" si="5"/>
        <v>15000</v>
      </c>
      <c r="G51" s="160" t="s">
        <v>1469</v>
      </c>
      <c r="H51" s="430" t="s">
        <v>1001</v>
      </c>
      <c r="I51" s="427" t="str">
        <f>VLOOKUP(H51,Presupuesto!$B$11:$C$565,2,0)</f>
        <v>EQUIPOS VARIOS DE OFICINA</v>
      </c>
      <c r="J51" s="427" t="str">
        <f t="shared" si="4"/>
        <v>Gestión Administrativa y  financiera en apoyo al Desarrollo Académico</v>
      </c>
      <c r="K51" s="427" t="s">
        <v>409</v>
      </c>
    </row>
    <row r="53" spans="2:11" ht="15.75" thickBot="1"/>
    <row r="54" spans="2:11" s="423" customFormat="1" ht="15.75" thickBot="1">
      <c r="C54" s="29" t="s">
        <v>43</v>
      </c>
      <c r="D54" s="30">
        <f>SUM(F61:F70)</f>
        <v>0</v>
      </c>
      <c r="E54" s="177"/>
      <c r="F54" s="177"/>
      <c r="G54" s="77"/>
      <c r="H54" s="177"/>
      <c r="I54" s="177"/>
    </row>
    <row r="55" spans="2:11" s="423" customFormat="1">
      <c r="B55" s="424"/>
      <c r="C55" s="70"/>
      <c r="D55" s="421"/>
      <c r="E55" s="424"/>
      <c r="F55" s="424"/>
      <c r="G55" s="424"/>
      <c r="H55" s="422"/>
      <c r="I55" s="422"/>
      <c r="J55" s="422"/>
      <c r="K55" s="437"/>
    </row>
    <row r="56" spans="2:11" s="423" customFormat="1">
      <c r="B56" s="424"/>
      <c r="C56" s="70"/>
      <c r="D56" s="421"/>
      <c r="E56" s="424"/>
      <c r="F56" s="424"/>
      <c r="G56" s="424"/>
      <c r="H56" s="422"/>
      <c r="I56" s="422"/>
      <c r="J56" s="422"/>
      <c r="K56" s="437"/>
    </row>
    <row r="57" spans="2:11" s="423" customFormat="1" ht="15.75">
      <c r="B57" s="424"/>
      <c r="C57" s="446" t="s">
        <v>401</v>
      </c>
      <c r="D57" s="447"/>
      <c r="E57" s="424"/>
      <c r="F57" s="424"/>
      <c r="G57" s="424"/>
      <c r="H57" s="422"/>
      <c r="I57" s="422"/>
      <c r="J57" s="422"/>
      <c r="K57" s="437"/>
    </row>
    <row r="58" spans="2:11" s="423" customFormat="1" ht="18.75">
      <c r="B58" s="424"/>
      <c r="C58" s="448" t="e">
        <f>IFERROR(VLOOKUP(D57,'1Desarrollo e Innov. Curricular'!$E:$F,2,FALSE),IFERROR(VLOOKUP(D57,'2 Investigación Científica'!$E:$F,2,FALSE),IFERROR(VLOOKUP(D57,'3Vinculación Univ. Sociedad'!$E:$F,2,FALSE),IFERROR(VLOOKUP(D57,'4Docencia y Profesorado Univers'!$E:$F,2,FALSE),IFERROR(VLOOKUP(D57,'5Estudiantes y Graduados'!$E:$F,2,FALSE),IFERROR(VLOOKUP(D57,'11Gestion Administrativa'!$E:$F,2,FALSE),IFERROR(VLOOKUP(D57,'13Gestión Académica'!$E:$F,2,FALSE),IFERROR(VLOOKUP(D57,'8Aseguramiento de la calidad'!$E:$F,2,FALSE),IFERROR(VLOOKUP(D57,'6Gestión del Conocimiento'!$E:$F,2,FALSE),IFERROR(VLOOKUP(D57,'15Gobernabilidad y Procesos...'!$E:$F,2,FALSE),IFERROR(VLOOKUP(D57,'12Gestión del Talento Humano'!$E:$F,2,FALSE),IFERROR(VLOOKUP(D57,'14Internacionalización de la ES'!$E:$F,2,FALSE),IFERROR(VLOOKUP(D57,'10Posgrado'!$E:$F,2,FALSE),IFERROR(VLOOKUP(D57,'9Cultura de Innovación Insti...'!$E:$F,2,FALSE),VLOOKUP(D57,'7Lo Esencial de la Reforma Univ'!$E:$F,2,0)))))))))))))))</f>
        <v>#N/A</v>
      </c>
      <c r="D58" s="421"/>
      <c r="E58" s="424"/>
      <c r="F58" s="424"/>
      <c r="G58" s="424"/>
      <c r="H58" s="422"/>
      <c r="I58" s="422"/>
      <c r="J58" s="422"/>
      <c r="K58" s="437"/>
    </row>
    <row r="59" spans="2:11" s="423" customFormat="1" ht="15.75" thickBot="1">
      <c r="B59" s="424"/>
      <c r="C59" s="70"/>
      <c r="D59" s="421"/>
      <c r="E59" s="424"/>
      <c r="F59" s="424"/>
      <c r="G59" s="424"/>
      <c r="H59" s="422"/>
      <c r="I59" s="422"/>
      <c r="J59" s="422"/>
      <c r="K59" s="437"/>
    </row>
    <row r="60" spans="2:11" s="423" customFormat="1" ht="30.75" thickBot="1">
      <c r="B60" s="424"/>
      <c r="C60" s="125" t="s">
        <v>44</v>
      </c>
      <c r="D60" s="127" t="s">
        <v>55</v>
      </c>
      <c r="E60" s="127" t="s">
        <v>57</v>
      </c>
      <c r="F60" s="126" t="s">
        <v>27</v>
      </c>
      <c r="G60" s="132" t="s">
        <v>139</v>
      </c>
      <c r="H60" s="127" t="s">
        <v>46</v>
      </c>
      <c r="I60" s="127" t="s">
        <v>140</v>
      </c>
      <c r="J60" s="127" t="s">
        <v>420</v>
      </c>
      <c r="K60" s="127" t="s">
        <v>421</v>
      </c>
    </row>
    <row r="61" spans="2:11" s="423" customFormat="1">
      <c r="B61" s="424"/>
      <c r="C61" s="95" t="s">
        <v>63</v>
      </c>
      <c r="D61" s="442"/>
      <c r="E61" s="425">
        <v>2800</v>
      </c>
      <c r="F61" s="426">
        <f>D61*E61</f>
        <v>0</v>
      </c>
      <c r="G61" s="160" t="s">
        <v>1469</v>
      </c>
      <c r="H61" s="427" t="s">
        <v>998</v>
      </c>
      <c r="I61" s="427" t="str">
        <f>VLOOKUP(H61,Presupuesto!$B$11:$C$565,2,0)</f>
        <v>MUEBLES VARIOS DE OFICINA</v>
      </c>
      <c r="J61" s="449" t="s">
        <v>1481</v>
      </c>
      <c r="K61" s="427" t="s">
        <v>414</v>
      </c>
    </row>
    <row r="62" spans="2:11" s="423" customFormat="1" ht="32.25" customHeight="1">
      <c r="B62" s="424"/>
      <c r="C62" s="428" t="s">
        <v>64</v>
      </c>
      <c r="D62" s="441"/>
      <c r="E62" s="429">
        <v>2400</v>
      </c>
      <c r="F62" s="426">
        <f>D62*E62</f>
        <v>0</v>
      </c>
      <c r="G62" s="160"/>
      <c r="H62" s="430" t="s">
        <v>998</v>
      </c>
      <c r="I62" s="427" t="str">
        <f>VLOOKUP(H62,Presupuesto!$B$11:$C$565,2,0)</f>
        <v>MUEBLES VARIOS DE OFICINA</v>
      </c>
      <c r="J62" s="427" t="str">
        <f t="shared" ref="J62:J70" si="6">$J$17</f>
        <v>Gestión Administrativa y  financiera en apoyo al Desarrollo Académico</v>
      </c>
      <c r="K62" s="427" t="s">
        <v>422</v>
      </c>
    </row>
    <row r="63" spans="2:11" s="423" customFormat="1">
      <c r="B63" s="424"/>
      <c r="C63" s="428" t="s">
        <v>65</v>
      </c>
      <c r="D63" s="441"/>
      <c r="E63" s="429">
        <v>1000</v>
      </c>
      <c r="F63" s="426">
        <f t="shared" ref="F63:F70" si="7">D63*E63</f>
        <v>0</v>
      </c>
      <c r="G63" s="160"/>
      <c r="H63" s="430" t="s">
        <v>998</v>
      </c>
      <c r="I63" s="427" t="str">
        <f>VLOOKUP(H63,Presupuesto!$B$11:$C$565,2,0)</f>
        <v>MUEBLES VARIOS DE OFICINA</v>
      </c>
      <c r="J63" s="427" t="str">
        <f t="shared" si="6"/>
        <v>Gestión Administrativa y  financiera en apoyo al Desarrollo Académico</v>
      </c>
      <c r="K63" s="427" t="s">
        <v>405</v>
      </c>
    </row>
    <row r="64" spans="2:11" s="423" customFormat="1">
      <c r="B64" s="424"/>
      <c r="C64" s="428" t="s">
        <v>66</v>
      </c>
      <c r="D64" s="441"/>
      <c r="E64" s="429">
        <v>6000</v>
      </c>
      <c r="F64" s="426">
        <f t="shared" si="7"/>
        <v>0</v>
      </c>
      <c r="G64" s="160"/>
      <c r="H64" s="430" t="s">
        <v>998</v>
      </c>
      <c r="I64" s="427" t="str">
        <f>VLOOKUP(H64,Presupuesto!$B$11:$C$565,2,0)</f>
        <v>MUEBLES VARIOS DE OFICINA</v>
      </c>
      <c r="J64" s="427" t="str">
        <f t="shared" si="6"/>
        <v>Gestión Administrativa y  financiera en apoyo al Desarrollo Académico</v>
      </c>
      <c r="K64" s="427" t="s">
        <v>405</v>
      </c>
    </row>
    <row r="65" spans="2:11" s="423" customFormat="1">
      <c r="B65" s="424"/>
      <c r="C65" s="428" t="s">
        <v>67</v>
      </c>
      <c r="D65" s="441"/>
      <c r="E65" s="429">
        <v>3000</v>
      </c>
      <c r="F65" s="426">
        <f t="shared" si="7"/>
        <v>0</v>
      </c>
      <c r="G65" s="160"/>
      <c r="H65" s="430" t="s">
        <v>998</v>
      </c>
      <c r="I65" s="427" t="str">
        <f>VLOOKUP(H65,Presupuesto!$B$11:$C$565,2,0)</f>
        <v>MUEBLES VARIOS DE OFICINA</v>
      </c>
      <c r="J65" s="427" t="str">
        <f t="shared" si="6"/>
        <v>Gestión Administrativa y  financiera en apoyo al Desarrollo Académico</v>
      </c>
      <c r="K65" s="427" t="s">
        <v>405</v>
      </c>
    </row>
    <row r="66" spans="2:11" s="423" customFormat="1">
      <c r="B66" s="424"/>
      <c r="C66" s="428" t="s">
        <v>68</v>
      </c>
      <c r="D66" s="441"/>
      <c r="E66" s="429">
        <v>10000</v>
      </c>
      <c r="F66" s="426">
        <f t="shared" si="7"/>
        <v>0</v>
      </c>
      <c r="G66" s="160"/>
      <c r="H66" s="430" t="s">
        <v>998</v>
      </c>
      <c r="I66" s="427" t="str">
        <f>VLOOKUP(H66,Presupuesto!$B$11:$C$565,2,0)</f>
        <v>MUEBLES VARIOS DE OFICINA</v>
      </c>
      <c r="J66" s="427" t="str">
        <f t="shared" si="6"/>
        <v>Gestión Administrativa y  financiera en apoyo al Desarrollo Académico</v>
      </c>
      <c r="K66" s="427" t="s">
        <v>405</v>
      </c>
    </row>
    <row r="67" spans="2:11" s="423" customFormat="1">
      <c r="B67" s="424"/>
      <c r="C67" s="428" t="s">
        <v>69</v>
      </c>
      <c r="D67" s="441"/>
      <c r="E67" s="429">
        <v>8000</v>
      </c>
      <c r="F67" s="426">
        <f t="shared" si="7"/>
        <v>0</v>
      </c>
      <c r="G67" s="160"/>
      <c r="H67" s="430" t="s">
        <v>1001</v>
      </c>
      <c r="I67" s="427" t="str">
        <f>VLOOKUP(H67,Presupuesto!$B$11:$C$565,2,0)</f>
        <v>EQUIPOS VARIOS DE OFICINA</v>
      </c>
      <c r="J67" s="427" t="str">
        <f t="shared" si="6"/>
        <v>Gestión Administrativa y  financiera en apoyo al Desarrollo Académico</v>
      </c>
      <c r="K67" s="427" t="s">
        <v>405</v>
      </c>
    </row>
    <row r="68" spans="2:11" s="423" customFormat="1">
      <c r="B68" s="424"/>
      <c r="C68" s="428" t="s">
        <v>70</v>
      </c>
      <c r="D68" s="441"/>
      <c r="E68" s="429">
        <v>2000</v>
      </c>
      <c r="F68" s="426">
        <f t="shared" si="7"/>
        <v>0</v>
      </c>
      <c r="G68" s="160"/>
      <c r="H68" s="430" t="s">
        <v>1001</v>
      </c>
      <c r="I68" s="427" t="str">
        <f>VLOOKUP(H68,Presupuesto!$B$11:$C$565,2,0)</f>
        <v>EQUIPOS VARIOS DE OFICINA</v>
      </c>
      <c r="J68" s="427" t="str">
        <f t="shared" si="6"/>
        <v>Gestión Administrativa y  financiera en apoyo al Desarrollo Académico</v>
      </c>
      <c r="K68" s="427" t="s">
        <v>413</v>
      </c>
    </row>
    <row r="69" spans="2:11" s="423" customFormat="1">
      <c r="B69" s="424"/>
      <c r="C69" s="428" t="s">
        <v>71</v>
      </c>
      <c r="D69" s="441"/>
      <c r="E69" s="429">
        <v>5000</v>
      </c>
      <c r="F69" s="426">
        <f t="shared" si="7"/>
        <v>0</v>
      </c>
      <c r="G69" s="160"/>
      <c r="H69" s="430" t="s">
        <v>1001</v>
      </c>
      <c r="I69" s="427" t="str">
        <f>VLOOKUP(H69,Presupuesto!$B$11:$C$565,2,0)</f>
        <v>EQUIPOS VARIOS DE OFICINA</v>
      </c>
      <c r="J69" s="427" t="str">
        <f t="shared" si="6"/>
        <v>Gestión Administrativa y  financiera en apoyo al Desarrollo Académico</v>
      </c>
      <c r="K69" s="427" t="s">
        <v>409</v>
      </c>
    </row>
    <row r="70" spans="2:11" s="423" customFormat="1" ht="15.75" thickBot="1">
      <c r="B70" s="424"/>
      <c r="C70" s="431" t="s">
        <v>72</v>
      </c>
      <c r="D70" s="443"/>
      <c r="E70" s="432">
        <v>100000</v>
      </c>
      <c r="F70" s="433">
        <f t="shared" si="7"/>
        <v>0</v>
      </c>
      <c r="G70" s="444"/>
      <c r="H70" s="434" t="s">
        <v>1001</v>
      </c>
      <c r="I70" s="434" t="str">
        <f>VLOOKUP(H70,Presupuesto!$B$11:$C$565,2,0)</f>
        <v>EQUIPOS VARIOS DE OFICINA</v>
      </c>
      <c r="J70" s="434" t="str">
        <f t="shared" si="6"/>
        <v>Gestión Administrativa y  financiera en apoyo al Desarrollo Académico</v>
      </c>
      <c r="K70" s="438" t="s">
        <v>404</v>
      </c>
    </row>
  </sheetData>
  <dataValidations count="4">
    <dataValidation type="list" allowBlank="1" showInputMessage="1" showErrorMessage="1" errorTitle="¡Ingreso Invalido!" error="Seleccione una opción de la lista" promptTitle="Tipo de Presupuesto" prompt="Seleccione una opción de la lista" sqref="G61:G70 G17:G22 G33:G37 G48:G51">
      <formula1>$R$2:$S$2</formula1>
    </dataValidation>
    <dataValidation type="list" allowBlank="1" showInputMessage="1" showErrorMessage="1" errorTitle="¡Ingreso Inválido!" error="Seleccione una opción de la lista" promptTitle="Mes Requerido" prompt="Seleccione el mes en el que requiere el recurso." sqref="K61:K70 K17:K22 K33:K37 K48:K51">
      <formula1>$U$2:$AF$2</formula1>
    </dataValidation>
    <dataValidation type="list" allowBlank="1" showInputMessage="1" showErrorMessage="1" errorTitle="¡Ingreso Inválido!" error="Verifique el valor ingresado." promptTitle="Objeto de Gasto" prompt="Ingrese el Objeto de Gasto." sqref="H61:H70 H17:H22 H33:H37 H48:H51">
      <formula1>$A$1:$UI$1</formula1>
    </dataValidation>
    <dataValidation type="list" allowBlank="1" showInputMessage="1" showErrorMessage="1" errorTitle="¡Ingreso Inválido!" error="Seleccione una opción de la lista." promptTitle="Dimensión Estratégica" prompt="Seleccione una opción de la lista." sqref="J61:J70 J17:J22 J48:J51 J33:J37">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UI67"/>
  <sheetViews>
    <sheetView showGridLines="0" topLeftCell="A4" zoomScale="86" zoomScaleNormal="86" workbookViewId="0">
      <selection activeCell="H106" sqref="H106"/>
    </sheetView>
  </sheetViews>
  <sheetFormatPr baseColWidth="10" defaultColWidth="11.5703125" defaultRowHeight="1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5"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c r="A1" s="187" t="s">
        <v>260</v>
      </c>
      <c r="B1" s="190" t="s">
        <v>261</v>
      </c>
      <c r="C1" s="181" t="s">
        <v>262</v>
      </c>
      <c r="D1" s="181" t="s">
        <v>509</v>
      </c>
      <c r="E1" s="181" t="s">
        <v>511</v>
      </c>
      <c r="F1" s="181" t="s">
        <v>513</v>
      </c>
      <c r="G1" s="181" t="s">
        <v>515</v>
      </c>
      <c r="H1" s="181" t="s">
        <v>517</v>
      </c>
      <c r="I1" s="181" t="s">
        <v>519</v>
      </c>
      <c r="J1" s="181" t="s">
        <v>263</v>
      </c>
      <c r="K1" s="181" t="s">
        <v>522</v>
      </c>
      <c r="L1" s="181" t="s">
        <v>264</v>
      </c>
      <c r="M1" s="181" t="s">
        <v>524</v>
      </c>
      <c r="N1" s="181" t="s">
        <v>526</v>
      </c>
      <c r="O1" s="181" t="s">
        <v>528</v>
      </c>
      <c r="P1" s="181" t="s">
        <v>265</v>
      </c>
      <c r="Q1" s="181" t="s">
        <v>529</v>
      </c>
      <c r="R1" s="181" t="s">
        <v>532</v>
      </c>
      <c r="S1" s="181" t="s">
        <v>266</v>
      </c>
      <c r="T1" s="181" t="s">
        <v>534</v>
      </c>
      <c r="U1" s="181" t="s">
        <v>267</v>
      </c>
      <c r="V1" s="181" t="s">
        <v>535</v>
      </c>
      <c r="W1" s="181" t="s">
        <v>536</v>
      </c>
      <c r="X1" s="181" t="s">
        <v>540</v>
      </c>
      <c r="Y1" s="181" t="s">
        <v>283</v>
      </c>
      <c r="Z1" s="181" t="s">
        <v>541</v>
      </c>
      <c r="AA1" s="181" t="s">
        <v>543</v>
      </c>
      <c r="AB1" s="181" t="s">
        <v>545</v>
      </c>
      <c r="AC1" s="181" t="s">
        <v>284</v>
      </c>
      <c r="AD1" s="181" t="s">
        <v>547</v>
      </c>
      <c r="AE1" s="181" t="s">
        <v>549</v>
      </c>
      <c r="AF1" s="181" t="s">
        <v>551</v>
      </c>
      <c r="AG1" s="181" t="s">
        <v>553</v>
      </c>
      <c r="AH1" s="181" t="s">
        <v>259</v>
      </c>
      <c r="AI1" s="181" t="s">
        <v>555</v>
      </c>
      <c r="AJ1" s="190" t="s">
        <v>268</v>
      </c>
      <c r="AK1" s="181" t="s">
        <v>557</v>
      </c>
      <c r="AL1" s="181" t="s">
        <v>269</v>
      </c>
      <c r="AM1" s="181" t="s">
        <v>559</v>
      </c>
      <c r="AN1" s="181" t="s">
        <v>561</v>
      </c>
      <c r="AO1" s="181" t="s">
        <v>270</v>
      </c>
      <c r="AP1" s="181" t="s">
        <v>563</v>
      </c>
      <c r="AQ1" s="181" t="s">
        <v>565</v>
      </c>
      <c r="AR1" s="181" t="s">
        <v>271</v>
      </c>
      <c r="AS1" s="181" t="s">
        <v>566</v>
      </c>
      <c r="AT1" s="181" t="s">
        <v>568</v>
      </c>
      <c r="AU1" s="181" t="s">
        <v>569</v>
      </c>
      <c r="AV1" s="181" t="s">
        <v>570</v>
      </c>
      <c r="AW1" s="181" t="s">
        <v>572</v>
      </c>
      <c r="AX1" s="181" t="s">
        <v>574</v>
      </c>
      <c r="AY1" s="181" t="s">
        <v>575</v>
      </c>
      <c r="AZ1" s="181" t="s">
        <v>272</v>
      </c>
      <c r="BA1" s="181" t="s">
        <v>577</v>
      </c>
      <c r="BB1" s="181" t="s">
        <v>579</v>
      </c>
      <c r="BC1" s="181" t="s">
        <v>581</v>
      </c>
      <c r="BD1" s="181" t="s">
        <v>583</v>
      </c>
      <c r="BE1" s="181" t="s">
        <v>585</v>
      </c>
      <c r="BF1" s="181" t="s">
        <v>587</v>
      </c>
      <c r="BG1" s="181" t="s">
        <v>589</v>
      </c>
      <c r="BH1" s="181" t="s">
        <v>591</v>
      </c>
      <c r="BI1" s="181" t="s">
        <v>285</v>
      </c>
      <c r="BJ1" s="181" t="s">
        <v>593</v>
      </c>
      <c r="BK1" s="181" t="s">
        <v>595</v>
      </c>
      <c r="BL1" s="181" t="s">
        <v>597</v>
      </c>
      <c r="BM1" s="181" t="s">
        <v>599</v>
      </c>
      <c r="BN1" s="181" t="s">
        <v>601</v>
      </c>
      <c r="BO1" s="181" t="s">
        <v>603</v>
      </c>
      <c r="BP1" s="181" t="s">
        <v>605</v>
      </c>
      <c r="BQ1" s="181" t="s">
        <v>607</v>
      </c>
      <c r="BR1" s="181" t="s">
        <v>609</v>
      </c>
      <c r="BS1" s="181" t="s">
        <v>611</v>
      </c>
      <c r="BT1" s="190" t="s">
        <v>273</v>
      </c>
      <c r="BU1" s="181" t="s">
        <v>274</v>
      </c>
      <c r="BV1" s="181" t="s">
        <v>613</v>
      </c>
      <c r="BW1" s="181" t="s">
        <v>275</v>
      </c>
      <c r="BX1" s="181" t="s">
        <v>615</v>
      </c>
      <c r="BY1" s="181" t="s">
        <v>617</v>
      </c>
      <c r="BZ1" s="190" t="s">
        <v>276</v>
      </c>
      <c r="CA1" s="181" t="s">
        <v>277</v>
      </c>
      <c r="CB1" s="181" t="s">
        <v>619</v>
      </c>
      <c r="CC1" s="181" t="s">
        <v>278</v>
      </c>
      <c r="CD1" s="181" t="s">
        <v>621</v>
      </c>
      <c r="CE1" s="181" t="s">
        <v>623</v>
      </c>
      <c r="CF1" s="181" t="s">
        <v>625</v>
      </c>
      <c r="CG1" s="190" t="s">
        <v>279</v>
      </c>
      <c r="CH1" s="181" t="s">
        <v>631</v>
      </c>
      <c r="CI1" s="181" t="s">
        <v>633</v>
      </c>
      <c r="CJ1" s="181" t="s">
        <v>280</v>
      </c>
      <c r="CK1" s="181" t="s">
        <v>627</v>
      </c>
      <c r="CL1" s="181" t="s">
        <v>629</v>
      </c>
      <c r="CM1" s="181" t="s">
        <v>281</v>
      </c>
      <c r="CN1" s="181" t="s">
        <v>635</v>
      </c>
      <c r="CO1" s="181" t="s">
        <v>282</v>
      </c>
      <c r="CP1" s="181" t="s">
        <v>636</v>
      </c>
      <c r="CQ1" s="178" t="s">
        <v>286</v>
      </c>
      <c r="CR1" s="190" t="s">
        <v>287</v>
      </c>
      <c r="CS1" s="181" t="s">
        <v>637</v>
      </c>
      <c r="CT1" s="181" t="s">
        <v>638</v>
      </c>
      <c r="CU1" s="181" t="s">
        <v>640</v>
      </c>
      <c r="CV1" s="181" t="s">
        <v>288</v>
      </c>
      <c r="CW1" s="181" t="s">
        <v>642</v>
      </c>
      <c r="CX1" s="181" t="s">
        <v>644</v>
      </c>
      <c r="CY1" s="181" t="s">
        <v>646</v>
      </c>
      <c r="CZ1" s="181" t="s">
        <v>648</v>
      </c>
      <c r="DA1" s="181" t="s">
        <v>650</v>
      </c>
      <c r="DB1" s="181" t="s">
        <v>652</v>
      </c>
      <c r="DC1" s="190" t="s">
        <v>289</v>
      </c>
      <c r="DD1" s="181" t="s">
        <v>290</v>
      </c>
      <c r="DE1" s="181" t="s">
        <v>654</v>
      </c>
      <c r="DF1" s="181" t="s">
        <v>291</v>
      </c>
      <c r="DG1" s="181" t="s">
        <v>656</v>
      </c>
      <c r="DH1" s="181" t="s">
        <v>658</v>
      </c>
      <c r="DI1" s="181" t="s">
        <v>660</v>
      </c>
      <c r="DJ1" s="181" t="s">
        <v>662</v>
      </c>
      <c r="DK1" s="181" t="s">
        <v>664</v>
      </c>
      <c r="DL1" s="181" t="s">
        <v>666</v>
      </c>
      <c r="DM1" s="181" t="s">
        <v>668</v>
      </c>
      <c r="DN1" s="181" t="s">
        <v>292</v>
      </c>
      <c r="DO1" s="181" t="s">
        <v>670</v>
      </c>
      <c r="DP1" s="181" t="s">
        <v>672</v>
      </c>
      <c r="DQ1" s="181" t="s">
        <v>674</v>
      </c>
      <c r="DR1" s="190" t="s">
        <v>293</v>
      </c>
      <c r="DS1" s="181" t="s">
        <v>676</v>
      </c>
      <c r="DT1" s="181" t="s">
        <v>294</v>
      </c>
      <c r="DU1" s="181" t="s">
        <v>678</v>
      </c>
      <c r="DV1" s="181" t="s">
        <v>295</v>
      </c>
      <c r="DW1" s="181" t="s">
        <v>680</v>
      </c>
      <c r="DX1" s="181" t="s">
        <v>682</v>
      </c>
      <c r="DY1" s="181" t="s">
        <v>684</v>
      </c>
      <c r="DZ1" s="181" t="s">
        <v>686</v>
      </c>
      <c r="EA1" s="181" t="s">
        <v>688</v>
      </c>
      <c r="EB1" s="181" t="s">
        <v>690</v>
      </c>
      <c r="EC1" s="181" t="s">
        <v>692</v>
      </c>
      <c r="ED1" s="181" t="s">
        <v>694</v>
      </c>
      <c r="EE1" s="181" t="s">
        <v>696</v>
      </c>
      <c r="EF1" s="181" t="s">
        <v>698</v>
      </c>
      <c r="EG1" s="181" t="s">
        <v>700</v>
      </c>
      <c r="EH1" s="190" t="s">
        <v>296</v>
      </c>
      <c r="EI1" s="181" t="s">
        <v>702</v>
      </c>
      <c r="EJ1" s="181" t="s">
        <v>297</v>
      </c>
      <c r="EK1" s="181" t="s">
        <v>704</v>
      </c>
      <c r="EL1" s="181" t="s">
        <v>706</v>
      </c>
      <c r="EM1" s="181" t="s">
        <v>298</v>
      </c>
      <c r="EN1" s="181" t="s">
        <v>708</v>
      </c>
      <c r="EO1" s="181" t="s">
        <v>710</v>
      </c>
      <c r="EP1" s="181" t="s">
        <v>299</v>
      </c>
      <c r="EQ1" s="181" t="s">
        <v>712</v>
      </c>
      <c r="ER1" s="181" t="s">
        <v>714</v>
      </c>
      <c r="ES1" s="181" t="s">
        <v>716</v>
      </c>
      <c r="ET1" s="181" t="s">
        <v>300</v>
      </c>
      <c r="EU1" s="181" t="s">
        <v>718</v>
      </c>
      <c r="EV1" s="181" t="s">
        <v>720</v>
      </c>
      <c r="EW1" s="190" t="s">
        <v>301</v>
      </c>
      <c r="EX1" s="181" t="s">
        <v>302</v>
      </c>
      <c r="EY1" s="181" t="s">
        <v>722</v>
      </c>
      <c r="EZ1" s="181" t="s">
        <v>724</v>
      </c>
      <c r="FA1" s="181" t="s">
        <v>726</v>
      </c>
      <c r="FB1" s="181" t="s">
        <v>728</v>
      </c>
      <c r="FC1" s="181" t="s">
        <v>303</v>
      </c>
      <c r="FD1" s="181" t="s">
        <v>730</v>
      </c>
      <c r="FE1" s="181" t="s">
        <v>732</v>
      </c>
      <c r="FF1" s="181" t="s">
        <v>734</v>
      </c>
      <c r="FG1" s="181" t="s">
        <v>736</v>
      </c>
      <c r="FH1" s="181" t="s">
        <v>738</v>
      </c>
      <c r="FI1" s="181" t="s">
        <v>304</v>
      </c>
      <c r="FJ1" s="181" t="s">
        <v>741</v>
      </c>
      <c r="FK1" s="181" t="s">
        <v>305</v>
      </c>
      <c r="FL1" s="181" t="s">
        <v>744</v>
      </c>
      <c r="FM1" s="181" t="s">
        <v>745</v>
      </c>
      <c r="FN1" s="181" t="s">
        <v>747</v>
      </c>
      <c r="FO1" s="181" t="s">
        <v>306</v>
      </c>
      <c r="FP1" s="181" t="s">
        <v>750</v>
      </c>
      <c r="FQ1" s="181" t="s">
        <v>751</v>
      </c>
      <c r="FR1" s="181" t="s">
        <v>753</v>
      </c>
      <c r="FS1" s="181" t="s">
        <v>307</v>
      </c>
      <c r="FT1" s="181" t="s">
        <v>756</v>
      </c>
      <c r="FU1" s="181" t="s">
        <v>758</v>
      </c>
      <c r="FV1" s="181" t="s">
        <v>760</v>
      </c>
      <c r="FW1" s="190" t="s">
        <v>308</v>
      </c>
      <c r="FX1" s="190" t="s">
        <v>309</v>
      </c>
      <c r="FY1" s="181" t="s">
        <v>315</v>
      </c>
      <c r="FZ1" s="181" t="s">
        <v>762</v>
      </c>
      <c r="GA1" s="181" t="s">
        <v>764</v>
      </c>
      <c r="GB1" s="181" t="s">
        <v>766</v>
      </c>
      <c r="GC1" s="181" t="s">
        <v>768</v>
      </c>
      <c r="GD1" s="181" t="s">
        <v>770</v>
      </c>
      <c r="GE1" s="181" t="s">
        <v>772</v>
      </c>
      <c r="GF1" s="190" t="s">
        <v>310</v>
      </c>
      <c r="GG1" s="181" t="s">
        <v>316</v>
      </c>
      <c r="GH1" s="181" t="s">
        <v>774</v>
      </c>
      <c r="GI1" s="181" t="s">
        <v>776</v>
      </c>
      <c r="GJ1" s="181" t="s">
        <v>777</v>
      </c>
      <c r="GK1" s="181" t="s">
        <v>317</v>
      </c>
      <c r="GL1" s="181" t="s">
        <v>780</v>
      </c>
      <c r="GM1" s="181" t="s">
        <v>781</v>
      </c>
      <c r="GN1" s="190" t="s">
        <v>311</v>
      </c>
      <c r="GO1" s="181" t="s">
        <v>312</v>
      </c>
      <c r="GP1" s="181" t="s">
        <v>783</v>
      </c>
      <c r="GQ1" s="181" t="s">
        <v>785</v>
      </c>
      <c r="GR1" s="181" t="s">
        <v>787</v>
      </c>
      <c r="GS1" s="181" t="s">
        <v>789</v>
      </c>
      <c r="GT1" s="181" t="s">
        <v>791</v>
      </c>
      <c r="GU1" s="190" t="s">
        <v>313</v>
      </c>
      <c r="GV1" s="181" t="s">
        <v>314</v>
      </c>
      <c r="GW1" s="181" t="s">
        <v>793</v>
      </c>
      <c r="GX1" s="181" t="s">
        <v>795</v>
      </c>
      <c r="GY1" s="181" t="s">
        <v>797</v>
      </c>
      <c r="GZ1" s="181" t="s">
        <v>799</v>
      </c>
      <c r="HA1" s="181" t="s">
        <v>801</v>
      </c>
      <c r="HB1" s="181" t="s">
        <v>803</v>
      </c>
      <c r="HC1" s="178" t="s">
        <v>318</v>
      </c>
      <c r="HD1" s="190" t="s">
        <v>319</v>
      </c>
      <c r="HE1" s="181" t="s">
        <v>320</v>
      </c>
      <c r="HF1" s="181" t="s">
        <v>805</v>
      </c>
      <c r="HG1" s="181" t="s">
        <v>807</v>
      </c>
      <c r="HH1" s="181" t="s">
        <v>809</v>
      </c>
      <c r="HI1" s="181" t="s">
        <v>811</v>
      </c>
      <c r="HJ1" s="181" t="s">
        <v>321</v>
      </c>
      <c r="HK1" s="181" t="s">
        <v>814</v>
      </c>
      <c r="HL1" s="181" t="s">
        <v>338</v>
      </c>
      <c r="HM1" s="181" t="s">
        <v>852</v>
      </c>
      <c r="HN1" s="181" t="s">
        <v>854</v>
      </c>
      <c r="HO1" s="181" t="s">
        <v>856</v>
      </c>
      <c r="HP1" s="190" t="s">
        <v>322</v>
      </c>
      <c r="HQ1" s="181" t="s">
        <v>816</v>
      </c>
      <c r="HR1" s="181" t="s">
        <v>818</v>
      </c>
      <c r="HS1" s="181" t="s">
        <v>323</v>
      </c>
      <c r="HT1" s="181" t="s">
        <v>821</v>
      </c>
      <c r="HU1" s="181" t="s">
        <v>823</v>
      </c>
      <c r="HV1" s="181" t="s">
        <v>824</v>
      </c>
      <c r="HW1" s="181" t="s">
        <v>826</v>
      </c>
      <c r="HX1" s="190" t="s">
        <v>324</v>
      </c>
      <c r="HY1" s="181" t="s">
        <v>828</v>
      </c>
      <c r="HZ1" s="181" t="s">
        <v>830</v>
      </c>
      <c r="IA1" s="181" t="s">
        <v>832</v>
      </c>
      <c r="IB1" s="181" t="s">
        <v>325</v>
      </c>
      <c r="IC1" s="181" t="s">
        <v>834</v>
      </c>
      <c r="ID1" s="181" t="s">
        <v>836</v>
      </c>
      <c r="IE1" s="181" t="s">
        <v>326</v>
      </c>
      <c r="IF1" s="181" t="s">
        <v>838</v>
      </c>
      <c r="IG1" s="181" t="s">
        <v>840</v>
      </c>
      <c r="IH1" s="181" t="s">
        <v>327</v>
      </c>
      <c r="II1" s="181" t="s">
        <v>842</v>
      </c>
      <c r="IJ1" s="181" t="s">
        <v>844</v>
      </c>
      <c r="IK1" s="181" t="s">
        <v>846</v>
      </c>
      <c r="IL1" s="181" t="s">
        <v>848</v>
      </c>
      <c r="IM1" s="181" t="s">
        <v>328</v>
      </c>
      <c r="IN1" s="181" t="s">
        <v>850</v>
      </c>
      <c r="IO1" s="190" t="s">
        <v>329</v>
      </c>
      <c r="IP1" s="181" t="s">
        <v>858</v>
      </c>
      <c r="IQ1" s="181" t="s">
        <v>860</v>
      </c>
      <c r="IR1" s="181" t="s">
        <v>330</v>
      </c>
      <c r="IS1" s="181" t="s">
        <v>862</v>
      </c>
      <c r="IT1" s="181" t="s">
        <v>864</v>
      </c>
      <c r="IU1" s="181" t="s">
        <v>866</v>
      </c>
      <c r="IV1" s="190" t="s">
        <v>331</v>
      </c>
      <c r="IW1" s="181" t="s">
        <v>868</v>
      </c>
      <c r="IX1" s="181" t="s">
        <v>332</v>
      </c>
      <c r="IY1" s="181" t="s">
        <v>871</v>
      </c>
      <c r="IZ1" s="181" t="s">
        <v>873</v>
      </c>
      <c r="JA1" s="181" t="s">
        <v>875</v>
      </c>
      <c r="JB1" s="181" t="s">
        <v>877</v>
      </c>
      <c r="JC1" s="181" t="s">
        <v>879</v>
      </c>
      <c r="JD1" s="181" t="s">
        <v>881</v>
      </c>
      <c r="JE1" s="181" t="s">
        <v>333</v>
      </c>
      <c r="JF1" s="181" t="s">
        <v>884</v>
      </c>
      <c r="JG1" s="181" t="s">
        <v>886</v>
      </c>
      <c r="JH1" s="181" t="s">
        <v>888</v>
      </c>
      <c r="JI1" s="181" t="s">
        <v>890</v>
      </c>
      <c r="JJ1" s="181" t="s">
        <v>892</v>
      </c>
      <c r="JK1" s="181" t="s">
        <v>894</v>
      </c>
      <c r="JL1" s="181" t="s">
        <v>896</v>
      </c>
      <c r="JM1" s="181" t="s">
        <v>898</v>
      </c>
      <c r="JN1" s="181" t="s">
        <v>334</v>
      </c>
      <c r="JO1" s="181" t="s">
        <v>901</v>
      </c>
      <c r="JP1" s="181" t="s">
        <v>903</v>
      </c>
      <c r="JQ1" s="181" t="s">
        <v>905</v>
      </c>
      <c r="JR1" s="181" t="s">
        <v>907</v>
      </c>
      <c r="JS1" s="181" t="s">
        <v>908</v>
      </c>
      <c r="JT1" s="181" t="s">
        <v>910</v>
      </c>
      <c r="JU1" s="181" t="s">
        <v>912</v>
      </c>
      <c r="JV1" s="181" t="s">
        <v>914</v>
      </c>
      <c r="JW1" s="181" t="s">
        <v>916</v>
      </c>
      <c r="JX1" s="181" t="s">
        <v>918</v>
      </c>
      <c r="JY1" s="181" t="s">
        <v>920</v>
      </c>
      <c r="JZ1" s="181" t="s">
        <v>922</v>
      </c>
      <c r="KA1" s="181" t="s">
        <v>924</v>
      </c>
      <c r="KB1" s="181" t="s">
        <v>926</v>
      </c>
      <c r="KC1" s="181" t="s">
        <v>928</v>
      </c>
      <c r="KD1" s="181" t="s">
        <v>930</v>
      </c>
      <c r="KE1" s="181" t="s">
        <v>932</v>
      </c>
      <c r="KF1" s="181" t="s">
        <v>934</v>
      </c>
      <c r="KG1" s="181" t="s">
        <v>936</v>
      </c>
      <c r="KH1" s="181" t="s">
        <v>938</v>
      </c>
      <c r="KI1" s="181" t="s">
        <v>940</v>
      </c>
      <c r="KJ1" s="181" t="s">
        <v>942</v>
      </c>
      <c r="KK1" s="181" t="s">
        <v>944</v>
      </c>
      <c r="KL1" s="181" t="s">
        <v>946</v>
      </c>
      <c r="KM1" s="181" t="s">
        <v>948</v>
      </c>
      <c r="KN1" s="181" t="s">
        <v>950</v>
      </c>
      <c r="KO1" s="190" t="s">
        <v>335</v>
      </c>
      <c r="KP1" s="181" t="s">
        <v>952</v>
      </c>
      <c r="KQ1" s="181" t="s">
        <v>336</v>
      </c>
      <c r="KR1" s="181" t="s">
        <v>955</v>
      </c>
      <c r="KS1" s="181" t="s">
        <v>957</v>
      </c>
      <c r="KT1" s="181" t="s">
        <v>959</v>
      </c>
      <c r="KU1" s="181" t="s">
        <v>961</v>
      </c>
      <c r="KV1" s="181" t="s">
        <v>337</v>
      </c>
      <c r="KW1" s="181" t="s">
        <v>964</v>
      </c>
      <c r="KX1" s="181" t="s">
        <v>966</v>
      </c>
      <c r="KY1" s="181" t="s">
        <v>968</v>
      </c>
      <c r="KZ1" s="181" t="s">
        <v>970</v>
      </c>
      <c r="LA1" s="181" t="s">
        <v>972</v>
      </c>
      <c r="LB1" s="181" t="s">
        <v>974</v>
      </c>
      <c r="LC1" s="181" t="s">
        <v>976</v>
      </c>
      <c r="LD1" s="178" t="s">
        <v>339</v>
      </c>
      <c r="LE1" s="190" t="s">
        <v>340</v>
      </c>
      <c r="LF1" s="181" t="s">
        <v>341</v>
      </c>
      <c r="LG1" s="181" t="s">
        <v>355</v>
      </c>
      <c r="LH1" s="181" t="s">
        <v>978</v>
      </c>
      <c r="LI1" s="181" t="s">
        <v>980</v>
      </c>
      <c r="LJ1" s="181" t="s">
        <v>982</v>
      </c>
      <c r="LK1" s="181" t="s">
        <v>984</v>
      </c>
      <c r="LL1" s="181" t="s">
        <v>356</v>
      </c>
      <c r="LM1" s="181" t="s">
        <v>986</v>
      </c>
      <c r="LN1" s="181" t="s">
        <v>357</v>
      </c>
      <c r="LO1" s="181" t="s">
        <v>988</v>
      </c>
      <c r="LP1" s="181" t="s">
        <v>342</v>
      </c>
      <c r="LQ1" s="181" t="s">
        <v>990</v>
      </c>
      <c r="LR1" s="181" t="s">
        <v>358</v>
      </c>
      <c r="LS1" s="181" t="s">
        <v>992</v>
      </c>
      <c r="LT1" s="181" t="s">
        <v>994</v>
      </c>
      <c r="LU1" s="181" t="s">
        <v>359</v>
      </c>
      <c r="LV1" s="190" t="s">
        <v>343</v>
      </c>
      <c r="LW1" s="181" t="s">
        <v>344</v>
      </c>
      <c r="LX1" s="181" t="s">
        <v>996</v>
      </c>
      <c r="LY1" s="181" t="s">
        <v>998</v>
      </c>
      <c r="LZ1" s="181" t="s">
        <v>999</v>
      </c>
      <c r="MA1" s="181" t="s">
        <v>1001</v>
      </c>
      <c r="MB1" s="181" t="s">
        <v>1002</v>
      </c>
      <c r="MC1" s="181" t="s">
        <v>1004</v>
      </c>
      <c r="MD1" s="181" t="s">
        <v>1006</v>
      </c>
      <c r="ME1" s="181" t="s">
        <v>1008</v>
      </c>
      <c r="MF1" s="181" t="s">
        <v>1010</v>
      </c>
      <c r="MG1" s="181" t="s">
        <v>345</v>
      </c>
      <c r="MH1" s="181" t="s">
        <v>1013</v>
      </c>
      <c r="MI1" s="181" t="s">
        <v>1014</v>
      </c>
      <c r="MJ1" s="181" t="s">
        <v>1016</v>
      </c>
      <c r="MK1" s="181" t="s">
        <v>346</v>
      </c>
      <c r="ML1" s="181" t="s">
        <v>1019</v>
      </c>
      <c r="MM1" s="181" t="s">
        <v>1020</v>
      </c>
      <c r="MN1" s="181" t="s">
        <v>1022</v>
      </c>
      <c r="MO1" s="181" t="s">
        <v>1024</v>
      </c>
      <c r="MP1" s="181" t="s">
        <v>347</v>
      </c>
      <c r="MQ1" s="181" t="s">
        <v>1027</v>
      </c>
      <c r="MR1" s="181" t="s">
        <v>1029</v>
      </c>
      <c r="MS1" s="181" t="s">
        <v>1031</v>
      </c>
      <c r="MT1" s="181" t="s">
        <v>1033</v>
      </c>
      <c r="MU1" s="181" t="s">
        <v>348</v>
      </c>
      <c r="MV1" s="181" t="s">
        <v>1036</v>
      </c>
      <c r="MW1" s="181" t="s">
        <v>1038</v>
      </c>
      <c r="MX1" s="181" t="s">
        <v>1040</v>
      </c>
      <c r="MY1" s="181" t="s">
        <v>1042</v>
      </c>
      <c r="MZ1" s="181" t="s">
        <v>1044</v>
      </c>
      <c r="NA1" s="181" t="s">
        <v>1046</v>
      </c>
      <c r="NB1" s="181" t="s">
        <v>1048</v>
      </c>
      <c r="NC1" s="181" t="s">
        <v>1050</v>
      </c>
      <c r="ND1" s="181" t="s">
        <v>1052</v>
      </c>
      <c r="NE1" s="181" t="s">
        <v>1054</v>
      </c>
      <c r="NF1" s="181" t="s">
        <v>1056</v>
      </c>
      <c r="NG1" s="181" t="s">
        <v>1057</v>
      </c>
      <c r="NH1" s="190" t="s">
        <v>349</v>
      </c>
      <c r="NI1" s="181" t="s">
        <v>350</v>
      </c>
      <c r="NJ1" s="181" t="s">
        <v>1059</v>
      </c>
      <c r="NK1" s="181" t="s">
        <v>1061</v>
      </c>
      <c r="NL1" s="181" t="s">
        <v>1063</v>
      </c>
      <c r="NM1" s="181" t="s">
        <v>1065</v>
      </c>
      <c r="NN1" s="190" t="s">
        <v>351</v>
      </c>
      <c r="NO1" s="181" t="s">
        <v>352</v>
      </c>
      <c r="NP1" s="181" t="s">
        <v>1066</v>
      </c>
      <c r="NQ1" s="181" t="s">
        <v>353</v>
      </c>
      <c r="NR1" s="181" t="s">
        <v>1068</v>
      </c>
      <c r="NS1" s="181" t="s">
        <v>1070</v>
      </c>
      <c r="NT1" s="181" t="s">
        <v>354</v>
      </c>
      <c r="NU1" s="181" t="s">
        <v>1072</v>
      </c>
      <c r="NV1" s="178" t="s">
        <v>360</v>
      </c>
      <c r="NW1" s="190" t="s">
        <v>361</v>
      </c>
      <c r="NX1" s="181" t="s">
        <v>362</v>
      </c>
      <c r="NY1" s="181" t="s">
        <v>1075</v>
      </c>
      <c r="NZ1" s="181" t="s">
        <v>1077</v>
      </c>
      <c r="OA1" s="181" t="s">
        <v>363</v>
      </c>
      <c r="OB1" s="181" t="s">
        <v>373</v>
      </c>
      <c r="OC1" s="181" t="s">
        <v>1079</v>
      </c>
      <c r="OD1" s="181" t="s">
        <v>1081</v>
      </c>
      <c r="OE1" s="181" t="s">
        <v>1083</v>
      </c>
      <c r="OF1" s="181" t="s">
        <v>1085</v>
      </c>
      <c r="OG1" s="181" t="s">
        <v>1087</v>
      </c>
      <c r="OH1" s="181" t="s">
        <v>1089</v>
      </c>
      <c r="OI1" s="181" t="s">
        <v>1091</v>
      </c>
      <c r="OJ1" s="181" t="s">
        <v>1093</v>
      </c>
      <c r="OK1" s="181" t="s">
        <v>1095</v>
      </c>
      <c r="OL1" s="181" t="s">
        <v>1097</v>
      </c>
      <c r="OM1" s="181" t="s">
        <v>1099</v>
      </c>
      <c r="ON1" s="181" t="s">
        <v>1101</v>
      </c>
      <c r="OO1" s="181" t="s">
        <v>1103</v>
      </c>
      <c r="OP1" s="181" t="s">
        <v>1105</v>
      </c>
      <c r="OQ1" s="181" t="s">
        <v>1107</v>
      </c>
      <c r="OR1" s="181" t="s">
        <v>1109</v>
      </c>
      <c r="OS1" s="181" t="s">
        <v>1111</v>
      </c>
      <c r="OT1" s="181" t="s">
        <v>1113</v>
      </c>
      <c r="OU1" s="181" t="s">
        <v>1115</v>
      </c>
      <c r="OV1" s="181" t="s">
        <v>1117</v>
      </c>
      <c r="OW1" s="181" t="s">
        <v>1119</v>
      </c>
      <c r="OX1" s="181" t="s">
        <v>1121</v>
      </c>
      <c r="OY1" s="181" t="s">
        <v>374</v>
      </c>
      <c r="OZ1" s="181" t="s">
        <v>1124</v>
      </c>
      <c r="PA1" s="181" t="s">
        <v>1126</v>
      </c>
      <c r="PB1" s="181" t="s">
        <v>1127</v>
      </c>
      <c r="PC1" s="181" t="s">
        <v>1129</v>
      </c>
      <c r="PD1" s="181" t="s">
        <v>1131</v>
      </c>
      <c r="PE1" s="181" t="s">
        <v>1133</v>
      </c>
      <c r="PF1" s="181" t="s">
        <v>1135</v>
      </c>
      <c r="PG1" s="181" t="s">
        <v>1137</v>
      </c>
      <c r="PH1" s="181" t="s">
        <v>1139</v>
      </c>
      <c r="PI1" s="181" t="s">
        <v>1141</v>
      </c>
      <c r="PJ1" s="181" t="s">
        <v>1143</v>
      </c>
      <c r="PK1" s="181" t="s">
        <v>1145</v>
      </c>
      <c r="PL1" s="181" t="s">
        <v>1147</v>
      </c>
      <c r="PM1" s="181" t="s">
        <v>1149</v>
      </c>
      <c r="PN1" s="181" t="s">
        <v>1151</v>
      </c>
      <c r="PO1" s="181" t="s">
        <v>1153</v>
      </c>
      <c r="PP1" s="181" t="s">
        <v>1155</v>
      </c>
      <c r="PQ1" s="181" t="s">
        <v>1157</v>
      </c>
      <c r="PR1" s="181" t="s">
        <v>1159</v>
      </c>
      <c r="PS1" s="181" t="s">
        <v>1161</v>
      </c>
      <c r="PT1" s="181" t="s">
        <v>1163</v>
      </c>
      <c r="PU1" s="181" t="s">
        <v>1165</v>
      </c>
      <c r="PV1" s="181" t="s">
        <v>1167</v>
      </c>
      <c r="PW1" s="181" t="s">
        <v>1169</v>
      </c>
      <c r="PX1" s="181" t="s">
        <v>1171</v>
      </c>
      <c r="PY1" s="181" t="s">
        <v>1173</v>
      </c>
      <c r="PZ1" s="181" t="s">
        <v>364</v>
      </c>
      <c r="QA1" s="181" t="s">
        <v>1175</v>
      </c>
      <c r="QB1" s="181" t="s">
        <v>1177</v>
      </c>
      <c r="QC1" s="181" t="s">
        <v>1179</v>
      </c>
      <c r="QD1" s="181" t="s">
        <v>1181</v>
      </c>
      <c r="QE1" s="181" t="s">
        <v>1183</v>
      </c>
      <c r="QF1" s="190" t="s">
        <v>365</v>
      </c>
      <c r="QG1" s="181" t="s">
        <v>366</v>
      </c>
      <c r="QH1" s="181" t="s">
        <v>1185</v>
      </c>
      <c r="QI1" s="181" t="s">
        <v>1187</v>
      </c>
      <c r="QJ1" s="181" t="s">
        <v>1189</v>
      </c>
      <c r="QK1" s="181" t="s">
        <v>1191</v>
      </c>
      <c r="QL1" s="181" t="s">
        <v>1193</v>
      </c>
      <c r="QM1" s="181" t="s">
        <v>1195</v>
      </c>
      <c r="QN1" s="190" t="s">
        <v>367</v>
      </c>
      <c r="QO1" s="181" t="s">
        <v>1197</v>
      </c>
      <c r="QP1" s="181" t="s">
        <v>368</v>
      </c>
      <c r="QQ1" s="181" t="s">
        <v>375</v>
      </c>
      <c r="QR1" s="181" t="s">
        <v>1199</v>
      </c>
      <c r="QS1" s="181" t="s">
        <v>1201</v>
      </c>
      <c r="QT1" s="181" t="s">
        <v>1203</v>
      </c>
      <c r="QU1" s="181" t="s">
        <v>1205</v>
      </c>
      <c r="QV1" s="181" t="s">
        <v>1207</v>
      </c>
      <c r="QW1" s="181" t="s">
        <v>1209</v>
      </c>
      <c r="QX1" s="181" t="s">
        <v>1211</v>
      </c>
      <c r="QY1" s="181" t="s">
        <v>1213</v>
      </c>
      <c r="QZ1" s="181" t="s">
        <v>1215</v>
      </c>
      <c r="RA1" s="181" t="s">
        <v>1217</v>
      </c>
      <c r="RB1" s="181" t="s">
        <v>1219</v>
      </c>
      <c r="RC1" s="181" t="s">
        <v>1221</v>
      </c>
      <c r="RD1" s="181" t="s">
        <v>1223</v>
      </c>
      <c r="RE1" s="181" t="s">
        <v>1225</v>
      </c>
      <c r="RF1" s="190" t="s">
        <v>369</v>
      </c>
      <c r="RG1" s="181" t="s">
        <v>370</v>
      </c>
      <c r="RH1" s="181" t="s">
        <v>1227</v>
      </c>
      <c r="RI1" s="181" t="s">
        <v>1229</v>
      </c>
      <c r="RJ1" s="190" t="s">
        <v>371</v>
      </c>
      <c r="RK1" s="181" t="s">
        <v>372</v>
      </c>
      <c r="RL1" s="181" t="s">
        <v>1231</v>
      </c>
      <c r="RM1" s="181" t="s">
        <v>1232</v>
      </c>
      <c r="RN1" s="181" t="s">
        <v>1233</v>
      </c>
      <c r="RO1" s="181" t="s">
        <v>1234</v>
      </c>
      <c r="RP1" s="181" t="s">
        <v>1236</v>
      </c>
      <c r="RQ1" s="181" t="s">
        <v>1237</v>
      </c>
      <c r="RR1" s="181" t="s">
        <v>1239</v>
      </c>
      <c r="RS1" s="181" t="s">
        <v>1240</v>
      </c>
      <c r="RT1" s="178" t="s">
        <v>376</v>
      </c>
      <c r="RU1" s="190" t="s">
        <v>377</v>
      </c>
      <c r="RV1" s="181" t="s">
        <v>378</v>
      </c>
      <c r="RW1" s="181" t="s">
        <v>1242</v>
      </c>
      <c r="RX1" s="181" t="s">
        <v>1244</v>
      </c>
      <c r="RY1" s="181" t="s">
        <v>379</v>
      </c>
      <c r="RZ1" s="181" t="s">
        <v>1246</v>
      </c>
      <c r="SA1" s="181" t="s">
        <v>1248</v>
      </c>
      <c r="SB1" s="181" t="s">
        <v>1250</v>
      </c>
      <c r="SC1" s="181" t="s">
        <v>1252</v>
      </c>
      <c r="SD1" s="190" t="s">
        <v>380</v>
      </c>
      <c r="SE1" s="181" t="s">
        <v>381</v>
      </c>
      <c r="SF1" s="181" t="s">
        <v>1254</v>
      </c>
      <c r="SG1" s="181" t="s">
        <v>1256</v>
      </c>
      <c r="SH1" s="181" t="s">
        <v>1258</v>
      </c>
      <c r="SI1" s="181" t="s">
        <v>1260</v>
      </c>
      <c r="SJ1" s="181" t="s">
        <v>1262</v>
      </c>
      <c r="SK1" s="181" t="s">
        <v>1264</v>
      </c>
      <c r="SL1" s="181" t="s">
        <v>1266</v>
      </c>
      <c r="SM1" s="181" t="s">
        <v>1268</v>
      </c>
      <c r="SN1" s="181" t="s">
        <v>1270</v>
      </c>
      <c r="SO1" s="181" t="s">
        <v>1272</v>
      </c>
      <c r="SP1" s="181" t="s">
        <v>1274</v>
      </c>
      <c r="SQ1" s="181" t="s">
        <v>1276</v>
      </c>
      <c r="SR1" s="181" t="s">
        <v>1278</v>
      </c>
      <c r="SS1" s="181" t="s">
        <v>1280</v>
      </c>
      <c r="ST1" s="181" t="s">
        <v>1282</v>
      </c>
      <c r="SU1" s="178" t="s">
        <v>382</v>
      </c>
      <c r="SV1" s="190" t="s">
        <v>383</v>
      </c>
      <c r="SW1" s="181" t="s">
        <v>384</v>
      </c>
      <c r="SX1" s="181" t="s">
        <v>1284</v>
      </c>
      <c r="SY1" s="181" t="s">
        <v>1286</v>
      </c>
      <c r="SZ1" s="181" t="s">
        <v>1288</v>
      </c>
      <c r="TA1" s="181" t="s">
        <v>1290</v>
      </c>
      <c r="TB1" s="181" t="s">
        <v>1292</v>
      </c>
      <c r="TC1" s="181" t="s">
        <v>385</v>
      </c>
      <c r="TD1" s="181" t="s">
        <v>1294</v>
      </c>
      <c r="TE1" s="181" t="s">
        <v>1296</v>
      </c>
      <c r="TF1" s="181" t="s">
        <v>1298</v>
      </c>
      <c r="TG1" s="181" t="s">
        <v>1300</v>
      </c>
      <c r="TH1" s="181" t="s">
        <v>1302</v>
      </c>
      <c r="TI1" s="181" t="s">
        <v>1304</v>
      </c>
      <c r="TJ1" s="190" t="s">
        <v>386</v>
      </c>
      <c r="TK1" s="181" t="s">
        <v>387</v>
      </c>
      <c r="TL1" s="181" t="s">
        <v>388</v>
      </c>
      <c r="TM1" s="181" t="s">
        <v>1306</v>
      </c>
      <c r="TN1" s="181" t="s">
        <v>1308</v>
      </c>
      <c r="TO1" s="181" t="s">
        <v>1309</v>
      </c>
      <c r="TP1" s="181" t="s">
        <v>1311</v>
      </c>
      <c r="TQ1" s="181" t="s">
        <v>1313</v>
      </c>
      <c r="TR1" s="181" t="s">
        <v>1315</v>
      </c>
      <c r="TS1" s="181" t="s">
        <v>1317</v>
      </c>
      <c r="TT1" s="181" t="s">
        <v>1319</v>
      </c>
      <c r="TU1" s="181" t="s">
        <v>1321</v>
      </c>
      <c r="TV1" s="181" t="s">
        <v>1323</v>
      </c>
      <c r="TW1" s="181" t="s">
        <v>1325</v>
      </c>
      <c r="TX1" s="181" t="s">
        <v>1327</v>
      </c>
      <c r="TY1" s="181" t="s">
        <v>1329</v>
      </c>
      <c r="TZ1" s="181" t="s">
        <v>1331</v>
      </c>
      <c r="UA1" s="181" t="s">
        <v>1333</v>
      </c>
      <c r="UB1" s="181" t="s">
        <v>1335</v>
      </c>
      <c r="UC1" s="178" t="s">
        <v>1337</v>
      </c>
      <c r="UD1" s="181" t="s">
        <v>1339</v>
      </c>
      <c r="UE1" s="181" t="s">
        <v>1341</v>
      </c>
      <c r="UF1" s="181" t="s">
        <v>1343</v>
      </c>
      <c r="UG1" s="181" t="s">
        <v>1345</v>
      </c>
      <c r="UH1" s="181" t="s">
        <v>1347</v>
      </c>
      <c r="UI1" s="184"/>
    </row>
    <row r="2" spans="1:555" s="121" customFormat="1" hidden="1">
      <c r="A2" s="121" t="s">
        <v>1378</v>
      </c>
      <c r="B2" s="121" t="s">
        <v>1380</v>
      </c>
      <c r="C2" s="121" t="s">
        <v>483</v>
      </c>
      <c r="D2" s="121" t="s">
        <v>1379</v>
      </c>
      <c r="E2" s="121" t="s">
        <v>1381</v>
      </c>
      <c r="F2" s="121" t="s">
        <v>484</v>
      </c>
      <c r="G2" s="159" t="s">
        <v>1382</v>
      </c>
      <c r="H2" s="121" t="s">
        <v>1383</v>
      </c>
      <c r="I2" s="121" t="s">
        <v>1384</v>
      </c>
      <c r="J2" s="121" t="s">
        <v>1481</v>
      </c>
      <c r="K2" s="121" t="s">
        <v>1385</v>
      </c>
      <c r="L2" s="121" t="s">
        <v>1386</v>
      </c>
      <c r="M2" s="121" t="s">
        <v>1387</v>
      </c>
      <c r="N2" s="121" t="s">
        <v>1388</v>
      </c>
      <c r="O2" s="121" t="s">
        <v>1389</v>
      </c>
      <c r="R2" s="121" t="s">
        <v>137</v>
      </c>
      <c r="S2" s="121" t="s">
        <v>1469</v>
      </c>
      <c r="U2" s="121" t="s">
        <v>404</v>
      </c>
      <c r="V2" s="121" t="s">
        <v>422</v>
      </c>
      <c r="W2" s="121" t="s">
        <v>405</v>
      </c>
      <c r="X2" s="121" t="s">
        <v>406</v>
      </c>
      <c r="Y2" s="121" t="s">
        <v>407</v>
      </c>
      <c r="Z2" s="121" t="s">
        <v>408</v>
      </c>
      <c r="AA2" s="121" t="s">
        <v>409</v>
      </c>
      <c r="AB2" s="121" t="s">
        <v>410</v>
      </c>
      <c r="AC2" s="121" t="s">
        <v>411</v>
      </c>
      <c r="AD2" s="121" t="s">
        <v>412</v>
      </c>
      <c r="AE2" s="121" t="s">
        <v>413</v>
      </c>
      <c r="AF2" s="121" t="s">
        <v>414</v>
      </c>
      <c r="AH2" s="121" t="s">
        <v>432</v>
      </c>
      <c r="AI2" s="121" t="s">
        <v>433</v>
      </c>
      <c r="AJ2" s="121" t="s">
        <v>434</v>
      </c>
      <c r="AK2" s="121" t="s">
        <v>435</v>
      </c>
      <c r="AL2" s="121" t="s">
        <v>436</v>
      </c>
      <c r="AM2" s="121" t="s">
        <v>439</v>
      </c>
      <c r="AN2" s="121" t="s">
        <v>437</v>
      </c>
      <c r="AO2" s="121" t="s">
        <v>438</v>
      </c>
      <c r="AP2" s="121" t="s">
        <v>440</v>
      </c>
      <c r="AQ2" s="121" t="s">
        <v>441</v>
      </c>
      <c r="AR2" s="121" t="s">
        <v>442</v>
      </c>
      <c r="AS2" s="121" t="s">
        <v>443</v>
      </c>
      <c r="AT2" s="121" t="s">
        <v>444</v>
      </c>
      <c r="AU2" s="121" t="s">
        <v>445</v>
      </c>
      <c r="AV2" s="121" t="s">
        <v>446</v>
      </c>
      <c r="AW2" s="121" t="s">
        <v>447</v>
      </c>
      <c r="AX2" s="121" t="s">
        <v>448</v>
      </c>
      <c r="AY2" s="121" t="s">
        <v>449</v>
      </c>
      <c r="AZ2" s="121" t="s">
        <v>450</v>
      </c>
      <c r="BA2" s="121" t="s">
        <v>451</v>
      </c>
      <c r="BB2" s="121" t="s">
        <v>452</v>
      </c>
      <c r="BC2" s="121" t="s">
        <v>453</v>
      </c>
      <c r="BD2" s="121" t="s">
        <v>454</v>
      </c>
      <c r="BE2" s="121" t="s">
        <v>455</v>
      </c>
      <c r="BF2" s="121" t="s">
        <v>456</v>
      </c>
      <c r="BG2" s="121" t="s">
        <v>457</v>
      </c>
      <c r="BH2" s="121" t="s">
        <v>458</v>
      </c>
      <c r="BI2" s="121" t="s">
        <v>459</v>
      </c>
      <c r="BJ2" s="121" t="s">
        <v>460</v>
      </c>
      <c r="BK2" s="121" t="s">
        <v>461</v>
      </c>
      <c r="BL2" s="121" t="s">
        <v>462</v>
      </c>
      <c r="BM2" s="121" t="s">
        <v>463</v>
      </c>
      <c r="BN2" s="121" t="s">
        <v>464</v>
      </c>
      <c r="BO2" s="121" t="s">
        <v>465</v>
      </c>
      <c r="BP2" s="121" t="s">
        <v>466</v>
      </c>
      <c r="BQ2" s="121" t="s">
        <v>467</v>
      </c>
      <c r="BR2" s="121" t="s">
        <v>468</v>
      </c>
      <c r="BS2" s="121" t="s">
        <v>469</v>
      </c>
      <c r="BT2" s="121" t="s">
        <v>470</v>
      </c>
      <c r="BU2" s="121" t="s">
        <v>471</v>
      </c>
      <c r="CB2" s="121" t="s">
        <v>1350</v>
      </c>
      <c r="CC2" s="121" t="s">
        <v>1351</v>
      </c>
      <c r="CD2" s="121" t="s">
        <v>1349</v>
      </c>
      <c r="CE2" s="121" t="s">
        <v>1352</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row r="5" spans="1:555" ht="53.25" thickBot="1">
      <c r="C5" s="86" t="s">
        <v>392</v>
      </c>
      <c r="D5" s="198">
        <f>SUMIF(C:C,$C$10,D:D)</f>
        <v>999000</v>
      </c>
    </row>
    <row r="8" spans="1:555">
      <c r="C8" s="106"/>
      <c r="D8" s="106"/>
      <c r="E8" s="106"/>
      <c r="F8" s="106"/>
      <c r="G8" s="76"/>
      <c r="H8" s="106"/>
      <c r="I8" s="106"/>
    </row>
    <row r="9" spans="1:555" ht="15.75" thickBot="1">
      <c r="C9" s="106"/>
      <c r="D9" s="106"/>
      <c r="E9" s="106"/>
      <c r="F9" s="106"/>
      <c r="G9" s="76"/>
      <c r="H9" s="106"/>
      <c r="I9" s="106"/>
    </row>
    <row r="10" spans="1:555" ht="15.75" thickBot="1">
      <c r="B10" s="93"/>
      <c r="C10" s="29" t="s">
        <v>43</v>
      </c>
      <c r="D10" s="107">
        <f>SUM(F17:F23)</f>
        <v>574000</v>
      </c>
      <c r="F10" s="70"/>
      <c r="G10" s="77"/>
      <c r="H10" s="70"/>
      <c r="I10" s="70"/>
    </row>
    <row r="11" spans="1:555">
      <c r="B11" s="93"/>
      <c r="C11" s="70"/>
      <c r="D11" s="31"/>
      <c r="E11" s="93"/>
      <c r="F11" s="93"/>
      <c r="G11" s="93"/>
      <c r="H11" s="74"/>
      <c r="I11" s="74"/>
      <c r="J11" s="74"/>
      <c r="K11" s="111"/>
    </row>
    <row r="12" spans="1:555">
      <c r="B12" s="93"/>
      <c r="C12" s="70"/>
      <c r="D12" s="31"/>
      <c r="E12" s="93"/>
      <c r="F12" s="93"/>
      <c r="G12" s="93"/>
      <c r="H12" s="74"/>
      <c r="I12" s="74"/>
      <c r="J12" s="74"/>
      <c r="K12" s="111"/>
    </row>
    <row r="13" spans="1:555" ht="15.75">
      <c r="B13" s="93"/>
      <c r="C13" s="205" t="s">
        <v>401</v>
      </c>
      <c r="D13" s="206" t="s">
        <v>1979</v>
      </c>
      <c r="E13" s="93"/>
      <c r="F13" s="93"/>
      <c r="G13" s="93"/>
      <c r="H13" s="74"/>
      <c r="I13" s="74"/>
      <c r="J13" s="74"/>
      <c r="K13" s="111"/>
    </row>
    <row r="14" spans="1:555" ht="18.75">
      <c r="B14" s="93"/>
      <c r="C14" s="212" t="str">
        <f>IFERROR(VLOOKUP(D13,'1Desarrollo e Innov. Curricular'!$E:$F,2,FALSE),IFERROR(VLOOKUP(D13,'2 Investigación Científica'!$E:$F,2,FALSE),IFERROR(VLOOKUP(D13,'3Vinculación Univ. Sociedad'!$E:$F,2,FALSE),IFERROR(VLOOKUP(D13,'4Docencia y Profesorado Univers'!$E:$F,2,FALSE),IFERROR(VLOOKUP(D13,'5Estudiantes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y Procesos...'!$E:$F,2,FALSE),IFERROR(VLOOKUP(D13,'12Gestión del Talento Humano'!$E:$F,2,FALSE),IFERROR(VLOOKUP(D13,'14Internacionalización de la ES'!$E:$F,2,FALSE),IFERROR(VLOOKUP(D13,'10Posgrado'!$E:$F,2,FALSE),IFERROR(VLOOKUP(D13,'9Cultura de Innovación Insti...'!$E:$F,2,FALSE),VLOOKUP(D13,'7Lo Esencial de la Reforma Univ'!$E:$F,2,0)))))))))))))))</f>
        <v>Construccion y equipamiento de laboratorio de informática y de innovación educativa, Adquisición de sillas y escritorios para laboratorio de informática</v>
      </c>
      <c r="D14" s="31"/>
      <c r="E14" s="93"/>
      <c r="F14" s="93"/>
      <c r="G14" s="93"/>
      <c r="H14" s="74"/>
      <c r="I14" s="74"/>
      <c r="J14" s="74"/>
      <c r="K14" s="111"/>
    </row>
    <row r="15" spans="1:555">
      <c r="B15" s="93"/>
      <c r="F15" s="93"/>
      <c r="G15" s="74"/>
      <c r="H15" s="74"/>
      <c r="I15" s="74"/>
    </row>
    <row r="16" spans="1:555" ht="32.25" customHeight="1" thickBot="1">
      <c r="B16" s="93"/>
      <c r="C16" s="148" t="s">
        <v>44</v>
      </c>
      <c r="D16" s="148" t="s">
        <v>55</v>
      </c>
      <c r="E16" s="148" t="s">
        <v>57</v>
      </c>
      <c r="F16" s="149" t="s">
        <v>27</v>
      </c>
      <c r="G16" s="149" t="s">
        <v>139</v>
      </c>
      <c r="H16" s="148" t="s">
        <v>46</v>
      </c>
      <c r="I16" s="148" t="s">
        <v>140</v>
      </c>
      <c r="J16" s="148" t="s">
        <v>420</v>
      </c>
      <c r="K16" s="148" t="s">
        <v>421</v>
      </c>
      <c r="L16" s="148" t="s">
        <v>476</v>
      </c>
    </row>
    <row r="17" spans="2:12">
      <c r="B17" s="93"/>
      <c r="C17" s="318" t="s">
        <v>1352</v>
      </c>
      <c r="D17" s="157">
        <v>30</v>
      </c>
      <c r="E17" s="96">
        <f>HLOOKUP($C17,$CB$2:$CE$3,2,0)</f>
        <v>15000</v>
      </c>
      <c r="F17" s="97">
        <f>D17*E17</f>
        <v>450000</v>
      </c>
      <c r="G17" s="164" t="s">
        <v>1469</v>
      </c>
      <c r="H17" s="98" t="s">
        <v>1027</v>
      </c>
      <c r="I17" s="98" t="str">
        <f>VLOOKUP(H17,Presupuesto!$B$11:$C$565,2,0)</f>
        <v>EQUIPO DE COMPUTACION</v>
      </c>
      <c r="J17" s="222" t="s">
        <v>1385</v>
      </c>
      <c r="K17" s="98" t="s">
        <v>404</v>
      </c>
      <c r="L17" s="98"/>
    </row>
    <row r="18" spans="2:12">
      <c r="B18" s="93"/>
      <c r="C18" s="99" t="s">
        <v>2155</v>
      </c>
      <c r="D18" s="150">
        <v>40</v>
      </c>
      <c r="E18" s="100">
        <v>350</v>
      </c>
      <c r="F18" s="97">
        <f t="shared" ref="F18:F23" si="0">D18*E18</f>
        <v>14000</v>
      </c>
      <c r="G18" s="445" t="s">
        <v>1469</v>
      </c>
      <c r="H18" s="101" t="s">
        <v>999</v>
      </c>
      <c r="I18" s="101" t="str">
        <f>VLOOKUP(H18,Presupuesto!$B$11:$C$565,2,0)</f>
        <v>EQUIPOS VARIOS DE OFICINA</v>
      </c>
      <c r="J18" s="98" t="str">
        <f t="shared" ref="J18:J23" si="1">$J$17</f>
        <v>Gestión Administrativa y  financiera en apoyo al Desarrollo Académico</v>
      </c>
      <c r="K18" s="98" t="s">
        <v>405</v>
      </c>
      <c r="L18" s="98"/>
    </row>
    <row r="19" spans="2:12">
      <c r="B19" s="93"/>
      <c r="C19" s="99" t="s">
        <v>74</v>
      </c>
      <c r="D19" s="150">
        <v>2</v>
      </c>
      <c r="E19" s="100">
        <v>8000</v>
      </c>
      <c r="F19" s="97">
        <f t="shared" si="0"/>
        <v>16000</v>
      </c>
      <c r="G19" s="445" t="s">
        <v>1469</v>
      </c>
      <c r="H19" s="101" t="s">
        <v>1027</v>
      </c>
      <c r="I19" s="101" t="str">
        <f>VLOOKUP(H19,Presupuesto!$B$11:$C$565,2,0)</f>
        <v>EQUIPO DE COMPUTACION</v>
      </c>
      <c r="J19" s="98" t="str">
        <f t="shared" si="1"/>
        <v>Gestión Administrativa y  financiera en apoyo al Desarrollo Académico</v>
      </c>
      <c r="K19" s="98" t="s">
        <v>405</v>
      </c>
      <c r="L19" s="98"/>
    </row>
    <row r="20" spans="2:12">
      <c r="B20" s="93"/>
      <c r="C20" s="99" t="s">
        <v>35</v>
      </c>
      <c r="D20" s="150">
        <v>2</v>
      </c>
      <c r="E20" s="100">
        <v>13000</v>
      </c>
      <c r="F20" s="97">
        <f t="shared" si="0"/>
        <v>26000</v>
      </c>
      <c r="G20" s="445" t="s">
        <v>1469</v>
      </c>
      <c r="H20" s="101" t="s">
        <v>1013</v>
      </c>
      <c r="I20" s="101" t="str">
        <f>VLOOKUP(H20,Presupuesto!$B$11:$C$565,2,0)</f>
        <v>EQUIPO DE TRANSPORTE TRACCION Y ELEVACION</v>
      </c>
      <c r="J20" s="98" t="str">
        <f t="shared" si="1"/>
        <v>Gestión Administrativa y  financiera en apoyo al Desarrollo Académico</v>
      </c>
      <c r="K20" s="98" t="s">
        <v>405</v>
      </c>
      <c r="L20" s="98"/>
    </row>
    <row r="21" spans="2:12">
      <c r="C21" s="99" t="s">
        <v>78</v>
      </c>
      <c r="D21" s="150">
        <v>2</v>
      </c>
      <c r="E21" s="100">
        <v>10000</v>
      </c>
      <c r="F21" s="97">
        <f t="shared" si="0"/>
        <v>20000</v>
      </c>
      <c r="G21" s="445" t="s">
        <v>1469</v>
      </c>
      <c r="H21" s="101" t="s">
        <v>1059</v>
      </c>
      <c r="I21" s="101" t="str">
        <f>VLOOKUP(H21,Presupuesto!$B$11:$C$565,2,0)</f>
        <v>APLICACIONES INFORMATICAS</v>
      </c>
      <c r="J21" s="98" t="str">
        <f t="shared" si="1"/>
        <v>Gestión Administrativa y  financiera en apoyo al Desarrollo Académico</v>
      </c>
      <c r="K21" s="98" t="s">
        <v>409</v>
      </c>
      <c r="L21" s="98"/>
    </row>
    <row r="22" spans="2:12">
      <c r="C22" s="108" t="s">
        <v>80</v>
      </c>
      <c r="D22" s="150">
        <v>30</v>
      </c>
      <c r="E22" s="100">
        <v>1500</v>
      </c>
      <c r="F22" s="97">
        <f t="shared" si="0"/>
        <v>45000</v>
      </c>
      <c r="G22" s="445" t="s">
        <v>1469</v>
      </c>
      <c r="H22" s="109" t="s">
        <v>959</v>
      </c>
      <c r="I22" s="109" t="str">
        <f>VLOOKUP(H22,Presupuesto!$B$11:$C$565,2,0)</f>
        <v>UTILES Y MATERIALES ELECTRICOS</v>
      </c>
      <c r="J22" s="98" t="str">
        <f t="shared" si="1"/>
        <v>Gestión Administrativa y  financiera en apoyo al Desarrollo Académico</v>
      </c>
      <c r="K22" s="98" t="s">
        <v>405</v>
      </c>
      <c r="L22" s="98"/>
    </row>
    <row r="23" spans="2:12">
      <c r="C23" s="593" t="s">
        <v>81</v>
      </c>
      <c r="D23" s="594">
        <v>2</v>
      </c>
      <c r="E23" s="595">
        <v>1500</v>
      </c>
      <c r="F23" s="595">
        <f t="shared" si="0"/>
        <v>3000</v>
      </c>
      <c r="G23" s="445" t="s">
        <v>1469</v>
      </c>
      <c r="H23" s="596" t="s">
        <v>1027</v>
      </c>
      <c r="I23" s="596" t="str">
        <f>VLOOKUP(H23,Presupuesto!$B$11:$C$565,2,0)</f>
        <v>EQUIPO DE COMPUTACION</v>
      </c>
      <c r="J23" s="596" t="str">
        <f t="shared" si="1"/>
        <v>Gestión Administrativa y  financiera en apoyo al Desarrollo Académico</v>
      </c>
      <c r="K23" s="596" t="s">
        <v>405</v>
      </c>
      <c r="L23" s="596"/>
    </row>
    <row r="24" spans="2:12" ht="15.75" thickBot="1">
      <c r="B24" s="93"/>
      <c r="F24" s="93"/>
      <c r="G24" s="74"/>
      <c r="H24" s="74"/>
      <c r="I24" s="74"/>
    </row>
    <row r="25" spans="2:12" s="423" customFormat="1" ht="15.75" thickBot="1">
      <c r="B25" s="424"/>
      <c r="C25" s="29" t="s">
        <v>43</v>
      </c>
      <c r="D25" s="107">
        <f>SUM(F31:F33)</f>
        <v>36000</v>
      </c>
      <c r="F25" s="424"/>
      <c r="G25" s="422"/>
      <c r="H25" s="422"/>
      <c r="I25" s="422"/>
    </row>
    <row r="27" spans="2:12" ht="15.75">
      <c r="C27" s="446" t="s">
        <v>401</v>
      </c>
      <c r="D27" s="447" t="s">
        <v>1980</v>
      </c>
      <c r="E27" s="424"/>
      <c r="F27" s="424"/>
      <c r="G27" s="424"/>
      <c r="H27" s="422"/>
      <c r="I27" s="422"/>
      <c r="J27" s="422"/>
      <c r="K27" s="437"/>
      <c r="L27" s="423"/>
    </row>
    <row r="28" spans="2:12" ht="18.75">
      <c r="C28" s="448" t="str">
        <f>IFERROR(VLOOKUP(D27,'1Desarrollo e Innov. Curricular'!$E:$F,2,FALSE),IFERROR(VLOOKUP(D27,'2 Investigación Científica'!$E:$F,2,FALSE),IFERROR(VLOOKUP(D27,'3Vinculación Univ. Sociedad'!$E:$F,2,FALSE),IFERROR(VLOOKUP(D27,'4Docencia y Profesorado Univers'!$E:$F,2,FALSE),IFERROR(VLOOKUP(D27,'5Estudiantes y Graduados'!$E:$F,2,FALSE),IFERROR(VLOOKUP(D27,'11Gestion Administrativa'!$E:$F,2,FALSE),IFERROR(VLOOKUP(D27,'13Gestión Académica'!$E:$F,2,FALSE),IFERROR(VLOOKUP(D27,'8Aseguramiento de la calidad'!$E:$F,2,FALSE),IFERROR(VLOOKUP(D27,'6Gestión del Conocimiento'!$E:$F,2,FALSE),IFERROR(VLOOKUP(D27,'15Gobernabilidad y Procesos...'!$E:$F,2,FALSE),IFERROR(VLOOKUP(D27,'12Gestión del Talento Humano'!$E:$F,2,FALSE),IFERROR(VLOOKUP(D27,'14Internacionalización de la ES'!$E:$F,2,FALSE),IFERROR(VLOOKUP(D27,'10Posgrado'!$E:$F,2,FALSE),IFERROR(VLOOKUP(D27,'9Cultura de Innovación Insti...'!$E:$F,2,FALSE),VLOOKUP(D27,'7Lo Esencial de la Reforma Univ'!$E:$F,2,0)))))))))))))))</f>
        <v xml:space="preserve">Dotar a la sección de ciencias médicas  de los insumos necesario para fortalecer la enseñanza aprendizaje  </v>
      </c>
      <c r="D28" s="421"/>
      <c r="E28" s="424"/>
      <c r="F28" s="424"/>
      <c r="G28" s="424"/>
      <c r="H28" s="422"/>
      <c r="I28" s="422"/>
      <c r="J28" s="422"/>
      <c r="K28" s="437"/>
      <c r="L28" s="423"/>
    </row>
    <row r="29" spans="2:12">
      <c r="C29" s="423"/>
      <c r="D29" s="423"/>
      <c r="E29" s="423"/>
      <c r="F29" s="424"/>
      <c r="G29" s="422"/>
      <c r="H29" s="422"/>
      <c r="I29" s="422"/>
      <c r="J29" s="423"/>
      <c r="K29" s="423"/>
      <c r="L29" s="423"/>
    </row>
    <row r="30" spans="2:12" ht="30.75" thickBot="1">
      <c r="C30" s="439" t="s">
        <v>44</v>
      </c>
      <c r="D30" s="439" t="s">
        <v>55</v>
      </c>
      <c r="E30" s="439" t="s">
        <v>57</v>
      </c>
      <c r="F30" s="440" t="s">
        <v>27</v>
      </c>
      <c r="G30" s="440" t="s">
        <v>139</v>
      </c>
      <c r="H30" s="439" t="s">
        <v>46</v>
      </c>
      <c r="I30" s="439" t="s">
        <v>140</v>
      </c>
      <c r="J30" s="439" t="s">
        <v>420</v>
      </c>
      <c r="K30" s="439" t="s">
        <v>421</v>
      </c>
      <c r="L30" s="439" t="s">
        <v>476</v>
      </c>
    </row>
    <row r="31" spans="2:12">
      <c r="C31" s="451" t="s">
        <v>1352</v>
      </c>
      <c r="D31" s="442">
        <v>1</v>
      </c>
      <c r="E31" s="425">
        <f>HLOOKUP($C31,$CB$2:$CE$3,2,0)</f>
        <v>15000</v>
      </c>
      <c r="F31" s="426">
        <f>D31*E31</f>
        <v>15000</v>
      </c>
      <c r="G31" s="445" t="s">
        <v>1469</v>
      </c>
      <c r="H31" s="427" t="s">
        <v>1027</v>
      </c>
      <c r="I31" s="427" t="str">
        <f>VLOOKUP(H31,Presupuesto!$B$11:$C$565,2,0)</f>
        <v>EQUIPO DE COMPUTACION</v>
      </c>
      <c r="J31" s="449" t="s">
        <v>1385</v>
      </c>
      <c r="K31" s="427" t="s">
        <v>404</v>
      </c>
      <c r="L31" s="427"/>
    </row>
    <row r="32" spans="2:12">
      <c r="C32" s="428" t="s">
        <v>74</v>
      </c>
      <c r="D32" s="441">
        <v>1</v>
      </c>
      <c r="E32" s="429">
        <v>8000</v>
      </c>
      <c r="F32" s="426">
        <f t="shared" ref="F32:F33" si="2">D32*E32</f>
        <v>8000</v>
      </c>
      <c r="G32" s="445" t="s">
        <v>1469</v>
      </c>
      <c r="H32" s="430" t="s">
        <v>1027</v>
      </c>
      <c r="I32" s="430" t="str">
        <f>VLOOKUP(H32,Presupuesto!$B$11:$C$565,2,0)</f>
        <v>EQUIPO DE COMPUTACION</v>
      </c>
      <c r="J32" s="427" t="str">
        <f t="shared" ref="J32:J33" si="3">$J$17</f>
        <v>Gestión Administrativa y  financiera en apoyo al Desarrollo Académico</v>
      </c>
      <c r="K32" s="427" t="s">
        <v>405</v>
      </c>
      <c r="L32" s="427"/>
    </row>
    <row r="33" spans="3:12">
      <c r="C33" s="428" t="s">
        <v>35</v>
      </c>
      <c r="D33" s="441">
        <v>1</v>
      </c>
      <c r="E33" s="429">
        <v>13000</v>
      </c>
      <c r="F33" s="426">
        <f t="shared" si="2"/>
        <v>13000</v>
      </c>
      <c r="G33" s="445" t="s">
        <v>1469</v>
      </c>
      <c r="H33" s="430" t="s">
        <v>1013</v>
      </c>
      <c r="I33" s="430" t="str">
        <f>VLOOKUP(H33,Presupuesto!$B$11:$C$565,2,0)</f>
        <v>EQUIPO DE TRANSPORTE TRACCION Y ELEVACION</v>
      </c>
      <c r="J33" s="427" t="str">
        <f t="shared" si="3"/>
        <v>Gestión Administrativa y  financiera en apoyo al Desarrollo Académico</v>
      </c>
      <c r="K33" s="427" t="s">
        <v>405</v>
      </c>
      <c r="L33" s="427"/>
    </row>
    <row r="35" spans="3:12" ht="15.75" thickBot="1"/>
    <row r="36" spans="3:12" ht="15.75" thickBot="1">
      <c r="C36" s="29" t="s">
        <v>43</v>
      </c>
      <c r="D36" s="107">
        <f>SUM(F42:F44)</f>
        <v>389000</v>
      </c>
    </row>
    <row r="37" spans="3:12" s="423" customFormat="1">
      <c r="G37" s="75"/>
    </row>
    <row r="38" spans="3:12" s="423" customFormat="1" ht="15.75">
      <c r="C38" s="446" t="s">
        <v>401</v>
      </c>
      <c r="D38" s="447" t="s">
        <v>1981</v>
      </c>
      <c r="E38" s="424"/>
      <c r="F38" s="424"/>
      <c r="G38" s="424"/>
      <c r="H38" s="422"/>
      <c r="I38" s="422"/>
      <c r="J38" s="422"/>
      <c r="K38" s="437"/>
    </row>
    <row r="39" spans="3:12" s="423" customFormat="1" ht="18.75">
      <c r="C39" s="448" t="str">
        <f>IFERROR(VLOOKUP(D38,'1Desarrollo e Innov. Curricular'!$E:$F,2,FALSE),IFERROR(VLOOKUP(D38,'2 Investigación Científica'!$E:$F,2,FALSE),IFERROR(VLOOKUP(D38,'3Vinculación Univ. Sociedad'!$E:$F,2,FALSE),IFERROR(VLOOKUP(D38,'4Docencia y Profesorado Univers'!$E:$F,2,FALSE),IFERROR(VLOOKUP(D38,'5Estudiantes y Graduados'!$E:$F,2,FALSE),IFERROR(VLOOKUP(D38,'11Gestion Administrativa'!$E:$F,2,FALSE),IFERROR(VLOOKUP(D38,'13Gestión Académica'!$E:$F,2,FALSE),IFERROR(VLOOKUP(D38,'8Aseguramiento de la calidad'!$E:$F,2,FALSE),IFERROR(VLOOKUP(D38,'6Gestión del Conocimiento'!$E:$F,2,FALSE),IFERROR(VLOOKUP(D38,'15Gobernabilidad y Procesos...'!$E:$F,2,FALSE),IFERROR(VLOOKUP(D38,'12Gestión del Talento Humano'!$E:$F,2,FALSE),IFERROR(VLOOKUP(D38,'14Internacionalización de la ES'!$E:$F,2,FALSE),IFERROR(VLOOKUP(D38,'10Posgrado'!$E:$F,2,FALSE),IFERROR(VLOOKUP(D38,'9Cultura de Innovación Insti...'!$E:$F,2,FALSE),VLOOKUP(D38,'7Lo Esencial de la Reforma Univ'!$E:$F,2,0)))))))))))))))</f>
        <v>Dotar a los departamentos de humanidades, ciencias economicas, ciencias, informatica administrativa, agroindustria, enfermeria, quimica, sociales, y humanidades de insumos necesarios para fortalecer la enseñanza aprendizaje</v>
      </c>
      <c r="D39" s="421"/>
      <c r="E39" s="424"/>
      <c r="F39" s="424"/>
      <c r="G39" s="424"/>
      <c r="H39" s="422"/>
      <c r="I39" s="422"/>
      <c r="J39" s="422"/>
      <c r="K39" s="437"/>
    </row>
    <row r="40" spans="3:12" s="423" customFormat="1">
      <c r="F40" s="424"/>
      <c r="G40" s="422"/>
      <c r="H40" s="422"/>
      <c r="I40" s="422"/>
    </row>
    <row r="41" spans="3:12" s="423" customFormat="1" ht="30.75" thickBot="1">
      <c r="C41" s="439" t="s">
        <v>44</v>
      </c>
      <c r="D41" s="439" t="s">
        <v>55</v>
      </c>
      <c r="E41" s="439" t="s">
        <v>57</v>
      </c>
      <c r="F41" s="440" t="s">
        <v>27</v>
      </c>
      <c r="G41" s="440" t="s">
        <v>139</v>
      </c>
      <c r="H41" s="439" t="s">
        <v>46</v>
      </c>
      <c r="I41" s="439" t="s">
        <v>140</v>
      </c>
      <c r="J41" s="439" t="s">
        <v>420</v>
      </c>
      <c r="K41" s="439" t="s">
        <v>421</v>
      </c>
      <c r="L41" s="439" t="s">
        <v>476</v>
      </c>
    </row>
    <row r="42" spans="3:12" s="423" customFormat="1">
      <c r="C42" s="451" t="s">
        <v>1352</v>
      </c>
      <c r="D42" s="442">
        <v>9</v>
      </c>
      <c r="E42" s="425">
        <f>HLOOKUP($C42,$CB$2:$CE$3,2,0)</f>
        <v>15000</v>
      </c>
      <c r="F42" s="426">
        <f>D42*E42</f>
        <v>135000</v>
      </c>
      <c r="G42" s="445" t="s">
        <v>1469</v>
      </c>
      <c r="H42" s="427" t="s">
        <v>1027</v>
      </c>
      <c r="I42" s="427" t="str">
        <f>VLOOKUP(H42,Presupuesto!$B$11:$C$565,2,0)</f>
        <v>EQUIPO DE COMPUTACION</v>
      </c>
      <c r="J42" s="427" t="str">
        <f t="shared" ref="J42:J44" si="4">$J$17</f>
        <v>Gestión Administrativa y  financiera en apoyo al Desarrollo Académico</v>
      </c>
      <c r="K42" s="427" t="s">
        <v>404</v>
      </c>
      <c r="L42" s="427"/>
    </row>
    <row r="43" spans="3:12" s="423" customFormat="1">
      <c r="C43" s="428" t="s">
        <v>74</v>
      </c>
      <c r="D43" s="441">
        <v>9</v>
      </c>
      <c r="E43" s="429">
        <v>8000</v>
      </c>
      <c r="F43" s="426">
        <f t="shared" ref="F43:F44" si="5">D43*E43</f>
        <v>72000</v>
      </c>
      <c r="G43" s="445" t="s">
        <v>1469</v>
      </c>
      <c r="H43" s="430" t="s">
        <v>1027</v>
      </c>
      <c r="I43" s="430" t="str">
        <f>VLOOKUP(H43,Presupuesto!$B$11:$C$565,2,0)</f>
        <v>EQUIPO DE COMPUTACION</v>
      </c>
      <c r="J43" s="427" t="str">
        <f t="shared" si="4"/>
        <v>Gestión Administrativa y  financiera en apoyo al Desarrollo Académico</v>
      </c>
      <c r="K43" s="427" t="s">
        <v>405</v>
      </c>
      <c r="L43" s="427"/>
    </row>
    <row r="44" spans="3:12" s="423" customFormat="1">
      <c r="C44" s="428" t="s">
        <v>35</v>
      </c>
      <c r="D44" s="441">
        <v>14</v>
      </c>
      <c r="E44" s="429">
        <v>13000</v>
      </c>
      <c r="F44" s="426">
        <f t="shared" si="5"/>
        <v>182000</v>
      </c>
      <c r="G44" s="445" t="s">
        <v>1469</v>
      </c>
      <c r="H44" s="430" t="s">
        <v>1013</v>
      </c>
      <c r="I44" s="430" t="str">
        <f>VLOOKUP(H44,Presupuesto!$B$11:$C$565,2,0)</f>
        <v>EQUIPO DE TRANSPORTE TRACCION Y ELEVACION</v>
      </c>
      <c r="J44" s="427" t="str">
        <f t="shared" si="4"/>
        <v>Gestión Administrativa y  financiera en apoyo al Desarrollo Académico</v>
      </c>
      <c r="K44" s="427" t="s">
        <v>405</v>
      </c>
      <c r="L44" s="427"/>
    </row>
    <row r="47" spans="3:12" ht="15.75" thickBot="1"/>
    <row r="48" spans="3:12" s="423" customFormat="1" ht="15.75" thickBot="1">
      <c r="C48" s="29" t="s">
        <v>43</v>
      </c>
      <c r="D48" s="107">
        <f>SUM(F54:F67)</f>
        <v>0</v>
      </c>
      <c r="G48" s="75"/>
    </row>
    <row r="49" spans="3:12" s="423" customFormat="1">
      <c r="G49" s="75"/>
    </row>
    <row r="50" spans="3:12" s="423" customFormat="1" ht="15.75">
      <c r="C50" s="446" t="s">
        <v>401</v>
      </c>
      <c r="D50" s="447"/>
      <c r="E50" s="424"/>
      <c r="F50" s="424"/>
      <c r="G50" s="424"/>
      <c r="H50" s="422"/>
      <c r="I50" s="422"/>
      <c r="J50" s="422"/>
      <c r="K50" s="437"/>
    </row>
    <row r="51" spans="3:12" s="423" customFormat="1" ht="18.75">
      <c r="C51" s="448" t="e">
        <f>IFERROR(VLOOKUP(D50,'1Desarrollo e Innov. Curricular'!$E:$F,2,FALSE),IFERROR(VLOOKUP(D50,'2 Investigación Científica'!$E:$F,2,FALSE),IFERROR(VLOOKUP(D50,'3Vinculación Univ. Sociedad'!$E:$F,2,FALSE),IFERROR(VLOOKUP(D50,'4Docencia y Profesorado Univers'!$E:$F,2,FALSE),IFERROR(VLOOKUP(D50,'5Estudiantes y Graduados'!$E:$F,2,FALSE),IFERROR(VLOOKUP(D50,'11Gestion Administrativa'!$E:$F,2,FALSE),IFERROR(VLOOKUP(D50,'13Gestión Académica'!$E:$F,2,FALSE),IFERROR(VLOOKUP(D50,'8Aseguramiento de la calidad'!$E:$F,2,FALSE),IFERROR(VLOOKUP(D50,'6Gestión del Conocimiento'!$E:$F,2,FALSE),IFERROR(VLOOKUP(D50,'15Gobernabilidad y Procesos...'!$E:$F,2,FALSE),IFERROR(VLOOKUP(D50,'12Gestión del Talento Humano'!$E:$F,2,FALSE),IFERROR(VLOOKUP(D50,'14Internacionalización de la ES'!$E:$F,2,FALSE),IFERROR(VLOOKUP(D50,'10Posgrado'!$E:$F,2,FALSE),IFERROR(VLOOKUP(D50,'9Cultura de Innovación Insti...'!$E:$F,2,FALSE),VLOOKUP(D50,'7Lo Esencial de la Reforma Univ'!$E:$F,2,0)))))))))))))))</f>
        <v>#N/A</v>
      </c>
      <c r="D51" s="421"/>
      <c r="E51" s="424"/>
      <c r="F51" s="424"/>
      <c r="G51" s="424"/>
      <c r="H51" s="422"/>
      <c r="I51" s="422"/>
      <c r="J51" s="422"/>
      <c r="K51" s="437"/>
    </row>
    <row r="52" spans="3:12" s="423" customFormat="1">
      <c r="F52" s="424"/>
      <c r="G52" s="422"/>
      <c r="H52" s="422"/>
      <c r="I52" s="422"/>
    </row>
    <row r="53" spans="3:12" s="423" customFormat="1" ht="30.75" thickBot="1">
      <c r="C53" s="439" t="s">
        <v>44</v>
      </c>
      <c r="D53" s="439" t="s">
        <v>55</v>
      </c>
      <c r="E53" s="439" t="s">
        <v>57</v>
      </c>
      <c r="F53" s="440" t="s">
        <v>27</v>
      </c>
      <c r="G53" s="440" t="s">
        <v>139</v>
      </c>
      <c r="H53" s="439" t="s">
        <v>46</v>
      </c>
      <c r="I53" s="439" t="s">
        <v>140</v>
      </c>
      <c r="J53" s="439" t="s">
        <v>420</v>
      </c>
      <c r="K53" s="439" t="s">
        <v>421</v>
      </c>
      <c r="L53" s="439" t="s">
        <v>476</v>
      </c>
    </row>
    <row r="54" spans="3:12" s="423" customFormat="1" ht="15.75" thickBot="1">
      <c r="C54" s="451" t="s">
        <v>1352</v>
      </c>
      <c r="D54" s="442"/>
      <c r="E54" s="425">
        <f>HLOOKUP($C54,$CB$2:$CE$3,2,0)</f>
        <v>15000</v>
      </c>
      <c r="F54" s="426">
        <f>D54*E54</f>
        <v>0</v>
      </c>
      <c r="G54" s="445" t="s">
        <v>1469</v>
      </c>
      <c r="H54" s="427" t="s">
        <v>1027</v>
      </c>
      <c r="I54" s="427" t="str">
        <f>VLOOKUP(H54,Presupuesto!$B$11:$C$565,2,0)</f>
        <v>EQUIPO DE COMPUTACION</v>
      </c>
      <c r="J54" s="449" t="s">
        <v>1481</v>
      </c>
      <c r="K54" s="427" t="s">
        <v>404</v>
      </c>
      <c r="L54" s="427"/>
    </row>
    <row r="55" spans="3:12" s="423" customFormat="1">
      <c r="C55" s="451" t="s">
        <v>1350</v>
      </c>
      <c r="D55" s="441"/>
      <c r="E55" s="425">
        <f>HLOOKUP($C55,$CB$2:$CE$3,2,0)</f>
        <v>35000</v>
      </c>
      <c r="F55" s="426">
        <f>D55*E55</f>
        <v>0</v>
      </c>
      <c r="G55" s="445"/>
      <c r="H55" s="430" t="s">
        <v>1027</v>
      </c>
      <c r="I55" s="430" t="str">
        <f>VLOOKUP(H55,Presupuesto!$B$11:$C$565,2,0)</f>
        <v>EQUIPO DE COMPUTACION</v>
      </c>
      <c r="J55" s="427" t="str">
        <f t="shared" ref="J55:J67" si="6">$J$17</f>
        <v>Gestión Administrativa y  financiera en apoyo al Desarrollo Académico</v>
      </c>
      <c r="K55" s="427" t="s">
        <v>422</v>
      </c>
      <c r="L55" s="427"/>
    </row>
    <row r="56" spans="3:12" s="423" customFormat="1">
      <c r="C56" s="428" t="s">
        <v>73</v>
      </c>
      <c r="D56" s="441"/>
      <c r="E56" s="429">
        <v>4000</v>
      </c>
      <c r="F56" s="426">
        <f t="shared" ref="F56:F67" si="7">D56*E56</f>
        <v>0</v>
      </c>
      <c r="G56" s="445"/>
      <c r="H56" s="430" t="s">
        <v>999</v>
      </c>
      <c r="I56" s="430" t="str">
        <f>VLOOKUP(H56,Presupuesto!$B$11:$C$565,2,0)</f>
        <v>EQUIPOS VARIOS DE OFICINA</v>
      </c>
      <c r="J56" s="427" t="str">
        <f t="shared" si="6"/>
        <v>Gestión Administrativa y  financiera en apoyo al Desarrollo Académico</v>
      </c>
      <c r="K56" s="427" t="s">
        <v>405</v>
      </c>
      <c r="L56" s="427"/>
    </row>
    <row r="57" spans="3:12" s="423" customFormat="1">
      <c r="C57" s="428" t="s">
        <v>74</v>
      </c>
      <c r="D57" s="441"/>
      <c r="E57" s="429">
        <v>8000</v>
      </c>
      <c r="F57" s="426">
        <f t="shared" si="7"/>
        <v>0</v>
      </c>
      <c r="G57" s="445"/>
      <c r="H57" s="430" t="s">
        <v>1027</v>
      </c>
      <c r="I57" s="430" t="str">
        <f>VLOOKUP(H57,Presupuesto!$B$11:$C$565,2,0)</f>
        <v>EQUIPO DE COMPUTACION</v>
      </c>
      <c r="J57" s="427" t="str">
        <f t="shared" si="6"/>
        <v>Gestión Administrativa y  financiera en apoyo al Desarrollo Académico</v>
      </c>
      <c r="K57" s="427" t="s">
        <v>405</v>
      </c>
      <c r="L57" s="427"/>
    </row>
    <row r="58" spans="3:12" s="423" customFormat="1">
      <c r="C58" s="428" t="s">
        <v>75</v>
      </c>
      <c r="D58" s="441"/>
      <c r="E58" s="429">
        <v>5000</v>
      </c>
      <c r="F58" s="426">
        <f t="shared" si="7"/>
        <v>0</v>
      </c>
      <c r="G58" s="445"/>
      <c r="H58" s="430" t="s">
        <v>1027</v>
      </c>
      <c r="I58" s="430" t="str">
        <f>VLOOKUP(H58,Presupuesto!$B$11:$C$565,2,0)</f>
        <v>EQUIPO DE COMPUTACION</v>
      </c>
      <c r="J58" s="427" t="str">
        <f t="shared" si="6"/>
        <v>Gestión Administrativa y  financiera en apoyo al Desarrollo Académico</v>
      </c>
      <c r="K58" s="427" t="s">
        <v>405</v>
      </c>
      <c r="L58" s="427"/>
    </row>
    <row r="59" spans="3:12" s="423" customFormat="1">
      <c r="C59" s="428" t="s">
        <v>35</v>
      </c>
      <c r="D59" s="441"/>
      <c r="E59" s="429">
        <v>13000</v>
      </c>
      <c r="F59" s="426">
        <f t="shared" si="7"/>
        <v>0</v>
      </c>
      <c r="G59" s="445"/>
      <c r="H59" s="430" t="s">
        <v>1013</v>
      </c>
      <c r="I59" s="430" t="str">
        <f>VLOOKUP(H59,Presupuesto!$B$11:$C$565,2,0)</f>
        <v>EQUIPO DE TRANSPORTE TRACCION Y ELEVACION</v>
      </c>
      <c r="J59" s="427" t="str">
        <f t="shared" si="6"/>
        <v>Gestión Administrativa y  financiera en apoyo al Desarrollo Académico</v>
      </c>
      <c r="K59" s="427" t="s">
        <v>405</v>
      </c>
      <c r="L59" s="427"/>
    </row>
    <row r="60" spans="3:12" s="423" customFormat="1">
      <c r="C60" s="428" t="s">
        <v>76</v>
      </c>
      <c r="D60" s="441"/>
      <c r="E60" s="429">
        <v>15000</v>
      </c>
      <c r="F60" s="426">
        <f t="shared" si="7"/>
        <v>0</v>
      </c>
      <c r="G60" s="445"/>
      <c r="H60" s="430" t="s">
        <v>1013</v>
      </c>
      <c r="I60" s="430" t="str">
        <f>VLOOKUP(H60,Presupuesto!$B$11:$C$565,2,0)</f>
        <v>EQUIPO DE TRANSPORTE TRACCION Y ELEVACION</v>
      </c>
      <c r="J60" s="427" t="str">
        <f t="shared" si="6"/>
        <v>Gestión Administrativa y  financiera en apoyo al Desarrollo Académico</v>
      </c>
      <c r="K60" s="427" t="s">
        <v>405</v>
      </c>
      <c r="L60" s="427"/>
    </row>
    <row r="61" spans="3:12" s="423" customFormat="1">
      <c r="C61" s="428" t="s">
        <v>77</v>
      </c>
      <c r="D61" s="441"/>
      <c r="E61" s="429">
        <v>10000</v>
      </c>
      <c r="F61" s="426">
        <f t="shared" si="7"/>
        <v>0</v>
      </c>
      <c r="G61" s="445"/>
      <c r="H61" s="430" t="s">
        <v>1013</v>
      </c>
      <c r="I61" s="430" t="str">
        <f>VLOOKUP(H61,Presupuesto!$B$11:$C$565,2,0)</f>
        <v>EQUIPO DE TRANSPORTE TRACCION Y ELEVACION</v>
      </c>
      <c r="J61" s="427" t="str">
        <f t="shared" si="6"/>
        <v>Gestión Administrativa y  financiera en apoyo al Desarrollo Académico</v>
      </c>
      <c r="K61" s="427" t="s">
        <v>413</v>
      </c>
      <c r="L61" s="427"/>
    </row>
    <row r="62" spans="3:12" s="423" customFormat="1">
      <c r="C62" s="428" t="s">
        <v>78</v>
      </c>
      <c r="D62" s="441"/>
      <c r="E62" s="429">
        <v>10000</v>
      </c>
      <c r="F62" s="426">
        <f t="shared" si="7"/>
        <v>0</v>
      </c>
      <c r="G62" s="445"/>
      <c r="H62" s="430" t="s">
        <v>1059</v>
      </c>
      <c r="I62" s="430" t="str">
        <f>VLOOKUP(H62,Presupuesto!$B$11:$C$565,2,0)</f>
        <v>APLICACIONES INFORMATICAS</v>
      </c>
      <c r="J62" s="427" t="str">
        <f t="shared" si="6"/>
        <v>Gestión Administrativa y  financiera en apoyo al Desarrollo Académico</v>
      </c>
      <c r="K62" s="427" t="s">
        <v>409</v>
      </c>
      <c r="L62" s="427"/>
    </row>
    <row r="63" spans="3:12" s="423" customFormat="1">
      <c r="C63" s="435" t="s">
        <v>79</v>
      </c>
      <c r="D63" s="441"/>
      <c r="E63" s="429">
        <v>2000</v>
      </c>
      <c r="F63" s="426">
        <f t="shared" si="7"/>
        <v>0</v>
      </c>
      <c r="G63" s="445"/>
      <c r="H63" s="436" t="s">
        <v>1027</v>
      </c>
      <c r="I63" s="436" t="str">
        <f>VLOOKUP(H63,Presupuesto!$B$11:$C$565,2,0)</f>
        <v>EQUIPO DE COMPUTACION</v>
      </c>
      <c r="J63" s="427" t="str">
        <f t="shared" si="6"/>
        <v>Gestión Administrativa y  financiera en apoyo al Desarrollo Académico</v>
      </c>
      <c r="K63" s="427" t="s">
        <v>405</v>
      </c>
      <c r="L63" s="427"/>
    </row>
    <row r="64" spans="3:12" s="423" customFormat="1">
      <c r="C64" s="435" t="s">
        <v>80</v>
      </c>
      <c r="D64" s="441"/>
      <c r="E64" s="429">
        <v>1500</v>
      </c>
      <c r="F64" s="426">
        <f t="shared" si="7"/>
        <v>0</v>
      </c>
      <c r="G64" s="445"/>
      <c r="H64" s="436" t="s">
        <v>959</v>
      </c>
      <c r="I64" s="436" t="str">
        <f>VLOOKUP(H64,Presupuesto!$B$11:$C$565,2,0)</f>
        <v>UTILES Y MATERIALES ELECTRICOS</v>
      </c>
      <c r="J64" s="427" t="str">
        <f t="shared" si="6"/>
        <v>Gestión Administrativa y  financiera en apoyo al Desarrollo Académico</v>
      </c>
      <c r="K64" s="427" t="s">
        <v>405</v>
      </c>
      <c r="L64" s="427"/>
    </row>
    <row r="65" spans="3:12" s="423" customFormat="1">
      <c r="C65" s="435" t="s">
        <v>81</v>
      </c>
      <c r="D65" s="441"/>
      <c r="E65" s="429">
        <v>1500</v>
      </c>
      <c r="F65" s="426">
        <f t="shared" si="7"/>
        <v>0</v>
      </c>
      <c r="G65" s="445"/>
      <c r="H65" s="436" t="s">
        <v>1027</v>
      </c>
      <c r="I65" s="436" t="str">
        <f>VLOOKUP(H65,Presupuesto!$B$11:$C$565,2,0)</f>
        <v>EQUIPO DE COMPUTACION</v>
      </c>
      <c r="J65" s="427" t="str">
        <f t="shared" si="6"/>
        <v>Gestión Administrativa y  financiera en apoyo al Desarrollo Académico</v>
      </c>
      <c r="K65" s="427" t="s">
        <v>405</v>
      </c>
      <c r="L65" s="427"/>
    </row>
    <row r="66" spans="3:12" s="423" customFormat="1">
      <c r="C66" s="435" t="s">
        <v>82</v>
      </c>
      <c r="D66" s="441"/>
      <c r="E66" s="429">
        <v>500</v>
      </c>
      <c r="F66" s="426">
        <f t="shared" si="7"/>
        <v>0</v>
      </c>
      <c r="G66" s="445"/>
      <c r="H66" s="436" t="s">
        <v>968</v>
      </c>
      <c r="I66" s="436" t="str">
        <f>VLOOKUP(H66,Presupuesto!$B$11:$C$565,2,0)</f>
        <v>OTROS RESPUESTOS Y ACCESORIOS MENORES</v>
      </c>
      <c r="J66" s="427" t="str">
        <f t="shared" si="6"/>
        <v>Gestión Administrativa y  financiera en apoyo al Desarrollo Académico</v>
      </c>
      <c r="K66" s="427" t="s">
        <v>405</v>
      </c>
      <c r="L66" s="427"/>
    </row>
    <row r="67" spans="3:12" s="423" customFormat="1" ht="15.75" thickBot="1">
      <c r="C67" s="431" t="s">
        <v>83</v>
      </c>
      <c r="D67" s="443"/>
      <c r="E67" s="432">
        <v>20</v>
      </c>
      <c r="F67" s="433">
        <f t="shared" si="7"/>
        <v>0</v>
      </c>
      <c r="G67" s="444"/>
      <c r="H67" s="434" t="s">
        <v>968</v>
      </c>
      <c r="I67" s="434" t="str">
        <f>VLOOKUP(H67,Presupuesto!$B$11:$C$565,2,0)</f>
        <v>OTROS RESPUESTOS Y ACCESORIOS MENORES</v>
      </c>
      <c r="J67" s="434" t="str">
        <f t="shared" si="6"/>
        <v>Gestión Administrativa y  financiera en apoyo al Desarrollo Académico</v>
      </c>
      <c r="K67" s="438" t="s">
        <v>404</v>
      </c>
      <c r="L67" s="438"/>
    </row>
  </sheetData>
  <dataValidations xWindow="801" yWindow="652" count="5">
    <dataValidation type="list" allowBlank="1" showInputMessage="1" showErrorMessage="1" errorTitle="¡Ingreso Inválido!" error="Seleccione una opción de la lista.&#10;" promptTitle="Tipo de Presupuesto" prompt="Seleccione una opción de la lista." sqref="G17:G23 G31:G33 G54:G67 G42:G44">
      <formula1>$R$2:$S$2</formula1>
    </dataValidation>
    <dataValidation type="list" allowBlank="1" showInputMessage="1" showErrorMessage="1" errorTitle="¡Ingreso Inválido!" error="Seleccione una opción de la lista." promptTitle="Dimensión Estratégica" prompt="Seleccione una opción de la lista." sqref="J17:J23 J31:J33 J54:J67 J42:J44">
      <formula1>$A$2:$O$2</formula1>
    </dataValidation>
    <dataValidation type="list" allowBlank="1" showInputMessage="1" showErrorMessage="1" errorTitle="¡Ingreso Inválido!" error="Seleccione una opción de la lista" promptTitle="Mes Requerido" prompt="Seleccione el mes en el que requiere el recurso." sqref="K17:K23 K31:K33 K54:K67 K42:K44">
      <formula1>$U$2:$AF$2</formula1>
    </dataValidation>
    <dataValidation type="list" allowBlank="1" showInputMessage="1" showErrorMessage="1" sqref="C17 C31 C42 C54:C55">
      <formula1>$CB$2:$CE$2</formula1>
    </dataValidation>
    <dataValidation type="list" allowBlank="1" showInputMessage="1" showErrorMessage="1" errorTitle="¡Ingreso Inválido!" error="Verifique el valor ingresado" promptTitle="Objeto de Gasto" prompt="Ingrese el Objeto de Gasto" sqref="H17:H23 H31:H33 H54:H67 H42:H44">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UI369"/>
  <sheetViews>
    <sheetView showGridLines="0" topLeftCell="A124" zoomScale="86" zoomScaleNormal="86" workbookViewId="0">
      <selection activeCell="C136" sqref="C136"/>
    </sheetView>
  </sheetViews>
  <sheetFormatPr baseColWidth="10" defaultColWidth="11.5703125" defaultRowHeight="1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5"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c r="A1" s="187" t="s">
        <v>260</v>
      </c>
      <c r="B1" s="190" t="s">
        <v>261</v>
      </c>
      <c r="C1" s="181" t="s">
        <v>262</v>
      </c>
      <c r="D1" s="181" t="s">
        <v>509</v>
      </c>
      <c r="E1" s="181" t="s">
        <v>511</v>
      </c>
      <c r="F1" s="181" t="s">
        <v>513</v>
      </c>
      <c r="G1" s="181" t="s">
        <v>515</v>
      </c>
      <c r="H1" s="181" t="s">
        <v>517</v>
      </c>
      <c r="I1" s="181" t="s">
        <v>519</v>
      </c>
      <c r="J1" s="181" t="s">
        <v>263</v>
      </c>
      <c r="K1" s="181" t="s">
        <v>522</v>
      </c>
      <c r="L1" s="181" t="s">
        <v>264</v>
      </c>
      <c r="M1" s="181" t="s">
        <v>524</v>
      </c>
      <c r="N1" s="181" t="s">
        <v>526</v>
      </c>
      <c r="O1" s="181" t="s">
        <v>528</v>
      </c>
      <c r="P1" s="181" t="s">
        <v>265</v>
      </c>
      <c r="Q1" s="181" t="s">
        <v>529</v>
      </c>
      <c r="R1" s="181" t="s">
        <v>532</v>
      </c>
      <c r="S1" s="181" t="s">
        <v>266</v>
      </c>
      <c r="T1" s="181" t="s">
        <v>534</v>
      </c>
      <c r="U1" s="181" t="s">
        <v>267</v>
      </c>
      <c r="V1" s="181" t="s">
        <v>535</v>
      </c>
      <c r="W1" s="181" t="s">
        <v>536</v>
      </c>
      <c r="X1" s="181" t="s">
        <v>540</v>
      </c>
      <c r="Y1" s="181" t="s">
        <v>283</v>
      </c>
      <c r="Z1" s="181" t="s">
        <v>541</v>
      </c>
      <c r="AA1" s="181" t="s">
        <v>543</v>
      </c>
      <c r="AB1" s="181" t="s">
        <v>545</v>
      </c>
      <c r="AC1" s="181" t="s">
        <v>284</v>
      </c>
      <c r="AD1" s="181" t="s">
        <v>547</v>
      </c>
      <c r="AE1" s="181" t="s">
        <v>549</v>
      </c>
      <c r="AF1" s="181" t="s">
        <v>551</v>
      </c>
      <c r="AG1" s="181" t="s">
        <v>553</v>
      </c>
      <c r="AH1" s="181" t="s">
        <v>259</v>
      </c>
      <c r="AI1" s="181" t="s">
        <v>555</v>
      </c>
      <c r="AJ1" s="190" t="s">
        <v>268</v>
      </c>
      <c r="AK1" s="181" t="s">
        <v>557</v>
      </c>
      <c r="AL1" s="181" t="s">
        <v>269</v>
      </c>
      <c r="AM1" s="181" t="s">
        <v>559</v>
      </c>
      <c r="AN1" s="181" t="s">
        <v>561</v>
      </c>
      <c r="AO1" s="181" t="s">
        <v>270</v>
      </c>
      <c r="AP1" s="181" t="s">
        <v>563</v>
      </c>
      <c r="AQ1" s="181" t="s">
        <v>565</v>
      </c>
      <c r="AR1" s="181" t="s">
        <v>271</v>
      </c>
      <c r="AS1" s="181" t="s">
        <v>566</v>
      </c>
      <c r="AT1" s="181" t="s">
        <v>568</v>
      </c>
      <c r="AU1" s="181" t="s">
        <v>569</v>
      </c>
      <c r="AV1" s="181" t="s">
        <v>570</v>
      </c>
      <c r="AW1" s="181" t="s">
        <v>572</v>
      </c>
      <c r="AX1" s="181" t="s">
        <v>574</v>
      </c>
      <c r="AY1" s="181" t="s">
        <v>575</v>
      </c>
      <c r="AZ1" s="181" t="s">
        <v>272</v>
      </c>
      <c r="BA1" s="181" t="s">
        <v>577</v>
      </c>
      <c r="BB1" s="181" t="s">
        <v>579</v>
      </c>
      <c r="BC1" s="181" t="s">
        <v>581</v>
      </c>
      <c r="BD1" s="181" t="s">
        <v>583</v>
      </c>
      <c r="BE1" s="181" t="s">
        <v>585</v>
      </c>
      <c r="BF1" s="181" t="s">
        <v>587</v>
      </c>
      <c r="BG1" s="181" t="s">
        <v>589</v>
      </c>
      <c r="BH1" s="181" t="s">
        <v>591</v>
      </c>
      <c r="BI1" s="181" t="s">
        <v>285</v>
      </c>
      <c r="BJ1" s="181" t="s">
        <v>593</v>
      </c>
      <c r="BK1" s="181" t="s">
        <v>595</v>
      </c>
      <c r="BL1" s="181" t="s">
        <v>597</v>
      </c>
      <c r="BM1" s="181" t="s">
        <v>599</v>
      </c>
      <c r="BN1" s="181" t="s">
        <v>601</v>
      </c>
      <c r="BO1" s="181" t="s">
        <v>603</v>
      </c>
      <c r="BP1" s="181" t="s">
        <v>605</v>
      </c>
      <c r="BQ1" s="181" t="s">
        <v>607</v>
      </c>
      <c r="BR1" s="181" t="s">
        <v>609</v>
      </c>
      <c r="BS1" s="181" t="s">
        <v>611</v>
      </c>
      <c r="BT1" s="190" t="s">
        <v>273</v>
      </c>
      <c r="BU1" s="181" t="s">
        <v>274</v>
      </c>
      <c r="BV1" s="181" t="s">
        <v>613</v>
      </c>
      <c r="BW1" s="181" t="s">
        <v>275</v>
      </c>
      <c r="BX1" s="181" t="s">
        <v>615</v>
      </c>
      <c r="BY1" s="181" t="s">
        <v>617</v>
      </c>
      <c r="BZ1" s="190" t="s">
        <v>276</v>
      </c>
      <c r="CA1" s="181" t="s">
        <v>277</v>
      </c>
      <c r="CB1" s="181" t="s">
        <v>619</v>
      </c>
      <c r="CC1" s="181" t="s">
        <v>278</v>
      </c>
      <c r="CD1" s="181" t="s">
        <v>621</v>
      </c>
      <c r="CE1" s="181" t="s">
        <v>623</v>
      </c>
      <c r="CF1" s="181" t="s">
        <v>625</v>
      </c>
      <c r="CG1" s="190" t="s">
        <v>279</v>
      </c>
      <c r="CH1" s="181" t="s">
        <v>631</v>
      </c>
      <c r="CI1" s="181" t="s">
        <v>633</v>
      </c>
      <c r="CJ1" s="181" t="s">
        <v>280</v>
      </c>
      <c r="CK1" s="181" t="s">
        <v>627</v>
      </c>
      <c r="CL1" s="181" t="s">
        <v>629</v>
      </c>
      <c r="CM1" s="181" t="s">
        <v>281</v>
      </c>
      <c r="CN1" s="181" t="s">
        <v>635</v>
      </c>
      <c r="CO1" s="181" t="s">
        <v>282</v>
      </c>
      <c r="CP1" s="181" t="s">
        <v>636</v>
      </c>
      <c r="CQ1" s="178" t="s">
        <v>286</v>
      </c>
      <c r="CR1" s="190" t="s">
        <v>287</v>
      </c>
      <c r="CS1" s="181" t="s">
        <v>637</v>
      </c>
      <c r="CT1" s="181" t="s">
        <v>638</v>
      </c>
      <c r="CU1" s="181" t="s">
        <v>640</v>
      </c>
      <c r="CV1" s="181" t="s">
        <v>288</v>
      </c>
      <c r="CW1" s="181" t="s">
        <v>642</v>
      </c>
      <c r="CX1" s="181" t="s">
        <v>644</v>
      </c>
      <c r="CY1" s="181" t="s">
        <v>646</v>
      </c>
      <c r="CZ1" s="181" t="s">
        <v>648</v>
      </c>
      <c r="DA1" s="181" t="s">
        <v>650</v>
      </c>
      <c r="DB1" s="181" t="s">
        <v>652</v>
      </c>
      <c r="DC1" s="190" t="s">
        <v>289</v>
      </c>
      <c r="DD1" s="181" t="s">
        <v>290</v>
      </c>
      <c r="DE1" s="181" t="s">
        <v>654</v>
      </c>
      <c r="DF1" s="181" t="s">
        <v>291</v>
      </c>
      <c r="DG1" s="181" t="s">
        <v>656</v>
      </c>
      <c r="DH1" s="181" t="s">
        <v>658</v>
      </c>
      <c r="DI1" s="181" t="s">
        <v>660</v>
      </c>
      <c r="DJ1" s="181" t="s">
        <v>662</v>
      </c>
      <c r="DK1" s="181" t="s">
        <v>664</v>
      </c>
      <c r="DL1" s="181" t="s">
        <v>666</v>
      </c>
      <c r="DM1" s="181" t="s">
        <v>668</v>
      </c>
      <c r="DN1" s="181" t="s">
        <v>292</v>
      </c>
      <c r="DO1" s="181" t="s">
        <v>670</v>
      </c>
      <c r="DP1" s="181" t="s">
        <v>672</v>
      </c>
      <c r="DQ1" s="181" t="s">
        <v>674</v>
      </c>
      <c r="DR1" s="190" t="s">
        <v>293</v>
      </c>
      <c r="DS1" s="181" t="s">
        <v>676</v>
      </c>
      <c r="DT1" s="181" t="s">
        <v>294</v>
      </c>
      <c r="DU1" s="181" t="s">
        <v>678</v>
      </c>
      <c r="DV1" s="181" t="s">
        <v>295</v>
      </c>
      <c r="DW1" s="181" t="s">
        <v>680</v>
      </c>
      <c r="DX1" s="181" t="s">
        <v>682</v>
      </c>
      <c r="DY1" s="181" t="s">
        <v>684</v>
      </c>
      <c r="DZ1" s="181" t="s">
        <v>686</v>
      </c>
      <c r="EA1" s="181" t="s">
        <v>688</v>
      </c>
      <c r="EB1" s="181" t="s">
        <v>690</v>
      </c>
      <c r="EC1" s="181" t="s">
        <v>692</v>
      </c>
      <c r="ED1" s="181" t="s">
        <v>694</v>
      </c>
      <c r="EE1" s="181" t="s">
        <v>696</v>
      </c>
      <c r="EF1" s="181" t="s">
        <v>698</v>
      </c>
      <c r="EG1" s="181" t="s">
        <v>700</v>
      </c>
      <c r="EH1" s="190" t="s">
        <v>296</v>
      </c>
      <c r="EI1" s="181" t="s">
        <v>702</v>
      </c>
      <c r="EJ1" s="181" t="s">
        <v>297</v>
      </c>
      <c r="EK1" s="181" t="s">
        <v>704</v>
      </c>
      <c r="EL1" s="181" t="s">
        <v>706</v>
      </c>
      <c r="EM1" s="181" t="s">
        <v>298</v>
      </c>
      <c r="EN1" s="181" t="s">
        <v>708</v>
      </c>
      <c r="EO1" s="181" t="s">
        <v>710</v>
      </c>
      <c r="EP1" s="181" t="s">
        <v>299</v>
      </c>
      <c r="EQ1" s="181" t="s">
        <v>712</v>
      </c>
      <c r="ER1" s="181" t="s">
        <v>714</v>
      </c>
      <c r="ES1" s="181" t="s">
        <v>716</v>
      </c>
      <c r="ET1" s="181" t="s">
        <v>300</v>
      </c>
      <c r="EU1" s="181" t="s">
        <v>718</v>
      </c>
      <c r="EV1" s="181" t="s">
        <v>720</v>
      </c>
      <c r="EW1" s="190" t="s">
        <v>301</v>
      </c>
      <c r="EX1" s="181" t="s">
        <v>302</v>
      </c>
      <c r="EY1" s="181" t="s">
        <v>722</v>
      </c>
      <c r="EZ1" s="181" t="s">
        <v>724</v>
      </c>
      <c r="FA1" s="181" t="s">
        <v>726</v>
      </c>
      <c r="FB1" s="181" t="s">
        <v>728</v>
      </c>
      <c r="FC1" s="181" t="s">
        <v>303</v>
      </c>
      <c r="FD1" s="181" t="s">
        <v>730</v>
      </c>
      <c r="FE1" s="181" t="s">
        <v>732</v>
      </c>
      <c r="FF1" s="181" t="s">
        <v>734</v>
      </c>
      <c r="FG1" s="181" t="s">
        <v>736</v>
      </c>
      <c r="FH1" s="181" t="s">
        <v>738</v>
      </c>
      <c r="FI1" s="181" t="s">
        <v>304</v>
      </c>
      <c r="FJ1" s="181" t="s">
        <v>741</v>
      </c>
      <c r="FK1" s="181" t="s">
        <v>305</v>
      </c>
      <c r="FL1" s="181" t="s">
        <v>744</v>
      </c>
      <c r="FM1" s="181" t="s">
        <v>745</v>
      </c>
      <c r="FN1" s="181" t="s">
        <v>747</v>
      </c>
      <c r="FO1" s="181" t="s">
        <v>306</v>
      </c>
      <c r="FP1" s="181" t="s">
        <v>750</v>
      </c>
      <c r="FQ1" s="181" t="s">
        <v>751</v>
      </c>
      <c r="FR1" s="181" t="s">
        <v>753</v>
      </c>
      <c r="FS1" s="181" t="s">
        <v>307</v>
      </c>
      <c r="FT1" s="181" t="s">
        <v>756</v>
      </c>
      <c r="FU1" s="181" t="s">
        <v>758</v>
      </c>
      <c r="FV1" s="181" t="s">
        <v>760</v>
      </c>
      <c r="FW1" s="190" t="s">
        <v>308</v>
      </c>
      <c r="FX1" s="190" t="s">
        <v>309</v>
      </c>
      <c r="FY1" s="181" t="s">
        <v>315</v>
      </c>
      <c r="FZ1" s="181" t="s">
        <v>762</v>
      </c>
      <c r="GA1" s="181" t="s">
        <v>764</v>
      </c>
      <c r="GB1" s="181" t="s">
        <v>766</v>
      </c>
      <c r="GC1" s="181" t="s">
        <v>768</v>
      </c>
      <c r="GD1" s="181" t="s">
        <v>770</v>
      </c>
      <c r="GE1" s="181" t="s">
        <v>772</v>
      </c>
      <c r="GF1" s="190" t="s">
        <v>310</v>
      </c>
      <c r="GG1" s="181" t="s">
        <v>316</v>
      </c>
      <c r="GH1" s="181" t="s">
        <v>774</v>
      </c>
      <c r="GI1" s="181" t="s">
        <v>776</v>
      </c>
      <c r="GJ1" s="181" t="s">
        <v>777</v>
      </c>
      <c r="GK1" s="181" t="s">
        <v>317</v>
      </c>
      <c r="GL1" s="181" t="s">
        <v>780</v>
      </c>
      <c r="GM1" s="181" t="s">
        <v>781</v>
      </c>
      <c r="GN1" s="190" t="s">
        <v>311</v>
      </c>
      <c r="GO1" s="181" t="s">
        <v>312</v>
      </c>
      <c r="GP1" s="181" t="s">
        <v>783</v>
      </c>
      <c r="GQ1" s="181" t="s">
        <v>785</v>
      </c>
      <c r="GR1" s="181" t="s">
        <v>787</v>
      </c>
      <c r="GS1" s="181" t="s">
        <v>789</v>
      </c>
      <c r="GT1" s="181" t="s">
        <v>791</v>
      </c>
      <c r="GU1" s="190" t="s">
        <v>313</v>
      </c>
      <c r="GV1" s="181" t="s">
        <v>314</v>
      </c>
      <c r="GW1" s="181" t="s">
        <v>793</v>
      </c>
      <c r="GX1" s="181" t="s">
        <v>795</v>
      </c>
      <c r="GY1" s="181" t="s">
        <v>797</v>
      </c>
      <c r="GZ1" s="181" t="s">
        <v>799</v>
      </c>
      <c r="HA1" s="181" t="s">
        <v>801</v>
      </c>
      <c r="HB1" s="181" t="s">
        <v>803</v>
      </c>
      <c r="HC1" s="178" t="s">
        <v>318</v>
      </c>
      <c r="HD1" s="190" t="s">
        <v>319</v>
      </c>
      <c r="HE1" s="181" t="s">
        <v>320</v>
      </c>
      <c r="HF1" s="181" t="s">
        <v>805</v>
      </c>
      <c r="HG1" s="181" t="s">
        <v>807</v>
      </c>
      <c r="HH1" s="181" t="s">
        <v>809</v>
      </c>
      <c r="HI1" s="181" t="s">
        <v>811</v>
      </c>
      <c r="HJ1" s="181" t="s">
        <v>321</v>
      </c>
      <c r="HK1" s="181" t="s">
        <v>814</v>
      </c>
      <c r="HL1" s="181" t="s">
        <v>338</v>
      </c>
      <c r="HM1" s="181" t="s">
        <v>852</v>
      </c>
      <c r="HN1" s="181" t="s">
        <v>854</v>
      </c>
      <c r="HO1" s="181" t="s">
        <v>856</v>
      </c>
      <c r="HP1" s="190" t="s">
        <v>322</v>
      </c>
      <c r="HQ1" s="181" t="s">
        <v>816</v>
      </c>
      <c r="HR1" s="181" t="s">
        <v>818</v>
      </c>
      <c r="HS1" s="181" t="s">
        <v>323</v>
      </c>
      <c r="HT1" s="181" t="s">
        <v>821</v>
      </c>
      <c r="HU1" s="181" t="s">
        <v>823</v>
      </c>
      <c r="HV1" s="181" t="s">
        <v>824</v>
      </c>
      <c r="HW1" s="181" t="s">
        <v>826</v>
      </c>
      <c r="HX1" s="190" t="s">
        <v>324</v>
      </c>
      <c r="HY1" s="181" t="s">
        <v>828</v>
      </c>
      <c r="HZ1" s="181" t="s">
        <v>830</v>
      </c>
      <c r="IA1" s="181" t="s">
        <v>832</v>
      </c>
      <c r="IB1" s="181" t="s">
        <v>325</v>
      </c>
      <c r="IC1" s="181" t="s">
        <v>834</v>
      </c>
      <c r="ID1" s="181" t="s">
        <v>836</v>
      </c>
      <c r="IE1" s="181" t="s">
        <v>326</v>
      </c>
      <c r="IF1" s="181" t="s">
        <v>838</v>
      </c>
      <c r="IG1" s="181" t="s">
        <v>840</v>
      </c>
      <c r="IH1" s="181" t="s">
        <v>327</v>
      </c>
      <c r="II1" s="181" t="s">
        <v>842</v>
      </c>
      <c r="IJ1" s="181" t="s">
        <v>844</v>
      </c>
      <c r="IK1" s="181" t="s">
        <v>846</v>
      </c>
      <c r="IL1" s="181" t="s">
        <v>848</v>
      </c>
      <c r="IM1" s="181" t="s">
        <v>328</v>
      </c>
      <c r="IN1" s="181" t="s">
        <v>850</v>
      </c>
      <c r="IO1" s="190" t="s">
        <v>329</v>
      </c>
      <c r="IP1" s="181" t="s">
        <v>858</v>
      </c>
      <c r="IQ1" s="181" t="s">
        <v>860</v>
      </c>
      <c r="IR1" s="181" t="s">
        <v>330</v>
      </c>
      <c r="IS1" s="181" t="s">
        <v>862</v>
      </c>
      <c r="IT1" s="181" t="s">
        <v>864</v>
      </c>
      <c r="IU1" s="181" t="s">
        <v>866</v>
      </c>
      <c r="IV1" s="190" t="s">
        <v>331</v>
      </c>
      <c r="IW1" s="181" t="s">
        <v>868</v>
      </c>
      <c r="IX1" s="181" t="s">
        <v>332</v>
      </c>
      <c r="IY1" s="181" t="s">
        <v>871</v>
      </c>
      <c r="IZ1" s="181" t="s">
        <v>873</v>
      </c>
      <c r="JA1" s="181" t="s">
        <v>875</v>
      </c>
      <c r="JB1" s="181" t="s">
        <v>877</v>
      </c>
      <c r="JC1" s="181" t="s">
        <v>879</v>
      </c>
      <c r="JD1" s="181" t="s">
        <v>881</v>
      </c>
      <c r="JE1" s="181" t="s">
        <v>333</v>
      </c>
      <c r="JF1" s="181" t="s">
        <v>884</v>
      </c>
      <c r="JG1" s="181" t="s">
        <v>886</v>
      </c>
      <c r="JH1" s="181" t="s">
        <v>888</v>
      </c>
      <c r="JI1" s="181" t="s">
        <v>890</v>
      </c>
      <c r="JJ1" s="181" t="s">
        <v>892</v>
      </c>
      <c r="JK1" s="181" t="s">
        <v>894</v>
      </c>
      <c r="JL1" s="181" t="s">
        <v>896</v>
      </c>
      <c r="JM1" s="181" t="s">
        <v>898</v>
      </c>
      <c r="JN1" s="181" t="s">
        <v>334</v>
      </c>
      <c r="JO1" s="181" t="s">
        <v>901</v>
      </c>
      <c r="JP1" s="181" t="s">
        <v>903</v>
      </c>
      <c r="JQ1" s="181" t="s">
        <v>905</v>
      </c>
      <c r="JR1" s="181" t="s">
        <v>907</v>
      </c>
      <c r="JS1" s="181" t="s">
        <v>908</v>
      </c>
      <c r="JT1" s="181" t="s">
        <v>910</v>
      </c>
      <c r="JU1" s="181" t="s">
        <v>912</v>
      </c>
      <c r="JV1" s="181" t="s">
        <v>914</v>
      </c>
      <c r="JW1" s="181" t="s">
        <v>916</v>
      </c>
      <c r="JX1" s="181" t="s">
        <v>918</v>
      </c>
      <c r="JY1" s="181" t="s">
        <v>920</v>
      </c>
      <c r="JZ1" s="181" t="s">
        <v>922</v>
      </c>
      <c r="KA1" s="181" t="s">
        <v>924</v>
      </c>
      <c r="KB1" s="181" t="s">
        <v>926</v>
      </c>
      <c r="KC1" s="181" t="s">
        <v>928</v>
      </c>
      <c r="KD1" s="181" t="s">
        <v>930</v>
      </c>
      <c r="KE1" s="181" t="s">
        <v>932</v>
      </c>
      <c r="KF1" s="181" t="s">
        <v>934</v>
      </c>
      <c r="KG1" s="181" t="s">
        <v>936</v>
      </c>
      <c r="KH1" s="181" t="s">
        <v>938</v>
      </c>
      <c r="KI1" s="181" t="s">
        <v>940</v>
      </c>
      <c r="KJ1" s="181" t="s">
        <v>942</v>
      </c>
      <c r="KK1" s="181" t="s">
        <v>944</v>
      </c>
      <c r="KL1" s="181" t="s">
        <v>946</v>
      </c>
      <c r="KM1" s="181" t="s">
        <v>948</v>
      </c>
      <c r="KN1" s="181" t="s">
        <v>950</v>
      </c>
      <c r="KO1" s="190" t="s">
        <v>335</v>
      </c>
      <c r="KP1" s="181" t="s">
        <v>952</v>
      </c>
      <c r="KQ1" s="181" t="s">
        <v>336</v>
      </c>
      <c r="KR1" s="181" t="s">
        <v>955</v>
      </c>
      <c r="KS1" s="181" t="s">
        <v>957</v>
      </c>
      <c r="KT1" s="181" t="s">
        <v>959</v>
      </c>
      <c r="KU1" s="181" t="s">
        <v>961</v>
      </c>
      <c r="KV1" s="181" t="s">
        <v>337</v>
      </c>
      <c r="KW1" s="181" t="s">
        <v>964</v>
      </c>
      <c r="KX1" s="181" t="s">
        <v>966</v>
      </c>
      <c r="KY1" s="181" t="s">
        <v>968</v>
      </c>
      <c r="KZ1" s="181" t="s">
        <v>970</v>
      </c>
      <c r="LA1" s="181" t="s">
        <v>972</v>
      </c>
      <c r="LB1" s="181" t="s">
        <v>974</v>
      </c>
      <c r="LC1" s="181" t="s">
        <v>976</v>
      </c>
      <c r="LD1" s="178" t="s">
        <v>339</v>
      </c>
      <c r="LE1" s="190" t="s">
        <v>340</v>
      </c>
      <c r="LF1" s="181" t="s">
        <v>341</v>
      </c>
      <c r="LG1" s="181" t="s">
        <v>355</v>
      </c>
      <c r="LH1" s="181" t="s">
        <v>978</v>
      </c>
      <c r="LI1" s="181" t="s">
        <v>980</v>
      </c>
      <c r="LJ1" s="181" t="s">
        <v>982</v>
      </c>
      <c r="LK1" s="181" t="s">
        <v>984</v>
      </c>
      <c r="LL1" s="181" t="s">
        <v>356</v>
      </c>
      <c r="LM1" s="181" t="s">
        <v>986</v>
      </c>
      <c r="LN1" s="181" t="s">
        <v>357</v>
      </c>
      <c r="LO1" s="181" t="s">
        <v>988</v>
      </c>
      <c r="LP1" s="181" t="s">
        <v>342</v>
      </c>
      <c r="LQ1" s="181" t="s">
        <v>990</v>
      </c>
      <c r="LR1" s="181" t="s">
        <v>358</v>
      </c>
      <c r="LS1" s="181" t="s">
        <v>992</v>
      </c>
      <c r="LT1" s="181" t="s">
        <v>994</v>
      </c>
      <c r="LU1" s="181" t="s">
        <v>359</v>
      </c>
      <c r="LV1" s="190" t="s">
        <v>343</v>
      </c>
      <c r="LW1" s="181" t="s">
        <v>344</v>
      </c>
      <c r="LX1" s="181" t="s">
        <v>996</v>
      </c>
      <c r="LY1" s="181" t="s">
        <v>998</v>
      </c>
      <c r="LZ1" s="181" t="s">
        <v>999</v>
      </c>
      <c r="MA1" s="181" t="s">
        <v>1001</v>
      </c>
      <c r="MB1" s="181" t="s">
        <v>1002</v>
      </c>
      <c r="MC1" s="181" t="s">
        <v>1004</v>
      </c>
      <c r="MD1" s="181" t="s">
        <v>1006</v>
      </c>
      <c r="ME1" s="181" t="s">
        <v>1008</v>
      </c>
      <c r="MF1" s="181" t="s">
        <v>1010</v>
      </c>
      <c r="MG1" s="181" t="s">
        <v>345</v>
      </c>
      <c r="MH1" s="181" t="s">
        <v>1013</v>
      </c>
      <c r="MI1" s="181" t="s">
        <v>1014</v>
      </c>
      <c r="MJ1" s="181" t="s">
        <v>1016</v>
      </c>
      <c r="MK1" s="181" t="s">
        <v>346</v>
      </c>
      <c r="ML1" s="181" t="s">
        <v>1019</v>
      </c>
      <c r="MM1" s="181" t="s">
        <v>1020</v>
      </c>
      <c r="MN1" s="181" t="s">
        <v>1022</v>
      </c>
      <c r="MO1" s="181" t="s">
        <v>1024</v>
      </c>
      <c r="MP1" s="181" t="s">
        <v>347</v>
      </c>
      <c r="MQ1" s="181" t="s">
        <v>1027</v>
      </c>
      <c r="MR1" s="181" t="s">
        <v>1029</v>
      </c>
      <c r="MS1" s="181" t="s">
        <v>1031</v>
      </c>
      <c r="MT1" s="181" t="s">
        <v>1033</v>
      </c>
      <c r="MU1" s="181" t="s">
        <v>348</v>
      </c>
      <c r="MV1" s="181" t="s">
        <v>1036</v>
      </c>
      <c r="MW1" s="181" t="s">
        <v>1038</v>
      </c>
      <c r="MX1" s="181" t="s">
        <v>1040</v>
      </c>
      <c r="MY1" s="181" t="s">
        <v>1042</v>
      </c>
      <c r="MZ1" s="181" t="s">
        <v>1044</v>
      </c>
      <c r="NA1" s="181" t="s">
        <v>1046</v>
      </c>
      <c r="NB1" s="181" t="s">
        <v>1048</v>
      </c>
      <c r="NC1" s="181" t="s">
        <v>1050</v>
      </c>
      <c r="ND1" s="181" t="s">
        <v>1052</v>
      </c>
      <c r="NE1" s="181" t="s">
        <v>1054</v>
      </c>
      <c r="NF1" s="181" t="s">
        <v>1056</v>
      </c>
      <c r="NG1" s="181" t="s">
        <v>1057</v>
      </c>
      <c r="NH1" s="190" t="s">
        <v>349</v>
      </c>
      <c r="NI1" s="181" t="s">
        <v>350</v>
      </c>
      <c r="NJ1" s="181" t="s">
        <v>1059</v>
      </c>
      <c r="NK1" s="181" t="s">
        <v>1061</v>
      </c>
      <c r="NL1" s="181" t="s">
        <v>1063</v>
      </c>
      <c r="NM1" s="181" t="s">
        <v>1065</v>
      </c>
      <c r="NN1" s="190" t="s">
        <v>351</v>
      </c>
      <c r="NO1" s="181" t="s">
        <v>352</v>
      </c>
      <c r="NP1" s="181" t="s">
        <v>1066</v>
      </c>
      <c r="NQ1" s="181" t="s">
        <v>353</v>
      </c>
      <c r="NR1" s="181" t="s">
        <v>1068</v>
      </c>
      <c r="NS1" s="181" t="s">
        <v>1070</v>
      </c>
      <c r="NT1" s="181" t="s">
        <v>354</v>
      </c>
      <c r="NU1" s="181" t="s">
        <v>1072</v>
      </c>
      <c r="NV1" s="178" t="s">
        <v>360</v>
      </c>
      <c r="NW1" s="190" t="s">
        <v>361</v>
      </c>
      <c r="NX1" s="181" t="s">
        <v>362</v>
      </c>
      <c r="NY1" s="181" t="s">
        <v>1075</v>
      </c>
      <c r="NZ1" s="181" t="s">
        <v>1077</v>
      </c>
      <c r="OA1" s="181" t="s">
        <v>363</v>
      </c>
      <c r="OB1" s="181" t="s">
        <v>373</v>
      </c>
      <c r="OC1" s="181" t="s">
        <v>1079</v>
      </c>
      <c r="OD1" s="181" t="s">
        <v>1081</v>
      </c>
      <c r="OE1" s="181" t="s">
        <v>1083</v>
      </c>
      <c r="OF1" s="181" t="s">
        <v>1085</v>
      </c>
      <c r="OG1" s="181" t="s">
        <v>1087</v>
      </c>
      <c r="OH1" s="181" t="s">
        <v>1089</v>
      </c>
      <c r="OI1" s="181" t="s">
        <v>1091</v>
      </c>
      <c r="OJ1" s="181" t="s">
        <v>1093</v>
      </c>
      <c r="OK1" s="181" t="s">
        <v>1095</v>
      </c>
      <c r="OL1" s="181" t="s">
        <v>1097</v>
      </c>
      <c r="OM1" s="181" t="s">
        <v>1099</v>
      </c>
      <c r="ON1" s="181" t="s">
        <v>1101</v>
      </c>
      <c r="OO1" s="181" t="s">
        <v>1103</v>
      </c>
      <c r="OP1" s="181" t="s">
        <v>1105</v>
      </c>
      <c r="OQ1" s="181" t="s">
        <v>1107</v>
      </c>
      <c r="OR1" s="181" t="s">
        <v>1109</v>
      </c>
      <c r="OS1" s="181" t="s">
        <v>1111</v>
      </c>
      <c r="OT1" s="181" t="s">
        <v>1113</v>
      </c>
      <c r="OU1" s="181" t="s">
        <v>1115</v>
      </c>
      <c r="OV1" s="181" t="s">
        <v>1117</v>
      </c>
      <c r="OW1" s="181" t="s">
        <v>1119</v>
      </c>
      <c r="OX1" s="181" t="s">
        <v>1121</v>
      </c>
      <c r="OY1" s="181" t="s">
        <v>374</v>
      </c>
      <c r="OZ1" s="181" t="s">
        <v>1124</v>
      </c>
      <c r="PA1" s="181" t="s">
        <v>1126</v>
      </c>
      <c r="PB1" s="181" t="s">
        <v>1127</v>
      </c>
      <c r="PC1" s="181" t="s">
        <v>1129</v>
      </c>
      <c r="PD1" s="181" t="s">
        <v>1131</v>
      </c>
      <c r="PE1" s="181" t="s">
        <v>1133</v>
      </c>
      <c r="PF1" s="181" t="s">
        <v>1135</v>
      </c>
      <c r="PG1" s="181" t="s">
        <v>1137</v>
      </c>
      <c r="PH1" s="181" t="s">
        <v>1139</v>
      </c>
      <c r="PI1" s="181" t="s">
        <v>1141</v>
      </c>
      <c r="PJ1" s="181" t="s">
        <v>1143</v>
      </c>
      <c r="PK1" s="181" t="s">
        <v>1145</v>
      </c>
      <c r="PL1" s="181" t="s">
        <v>1147</v>
      </c>
      <c r="PM1" s="181" t="s">
        <v>1149</v>
      </c>
      <c r="PN1" s="181" t="s">
        <v>1151</v>
      </c>
      <c r="PO1" s="181" t="s">
        <v>1153</v>
      </c>
      <c r="PP1" s="181" t="s">
        <v>1155</v>
      </c>
      <c r="PQ1" s="181" t="s">
        <v>1157</v>
      </c>
      <c r="PR1" s="181" t="s">
        <v>1159</v>
      </c>
      <c r="PS1" s="181" t="s">
        <v>1161</v>
      </c>
      <c r="PT1" s="181" t="s">
        <v>1163</v>
      </c>
      <c r="PU1" s="181" t="s">
        <v>1165</v>
      </c>
      <c r="PV1" s="181" t="s">
        <v>1167</v>
      </c>
      <c r="PW1" s="181" t="s">
        <v>1169</v>
      </c>
      <c r="PX1" s="181" t="s">
        <v>1171</v>
      </c>
      <c r="PY1" s="181" t="s">
        <v>1173</v>
      </c>
      <c r="PZ1" s="181" t="s">
        <v>364</v>
      </c>
      <c r="QA1" s="181" t="s">
        <v>1175</v>
      </c>
      <c r="QB1" s="181" t="s">
        <v>1177</v>
      </c>
      <c r="QC1" s="181" t="s">
        <v>1179</v>
      </c>
      <c r="QD1" s="181" t="s">
        <v>1181</v>
      </c>
      <c r="QE1" s="181" t="s">
        <v>1183</v>
      </c>
      <c r="QF1" s="190" t="s">
        <v>365</v>
      </c>
      <c r="QG1" s="181" t="s">
        <v>366</v>
      </c>
      <c r="QH1" s="181" t="s">
        <v>1185</v>
      </c>
      <c r="QI1" s="181" t="s">
        <v>1187</v>
      </c>
      <c r="QJ1" s="181" t="s">
        <v>1189</v>
      </c>
      <c r="QK1" s="181" t="s">
        <v>1191</v>
      </c>
      <c r="QL1" s="181" t="s">
        <v>1193</v>
      </c>
      <c r="QM1" s="181" t="s">
        <v>1195</v>
      </c>
      <c r="QN1" s="190" t="s">
        <v>367</v>
      </c>
      <c r="QO1" s="181" t="s">
        <v>1197</v>
      </c>
      <c r="QP1" s="181" t="s">
        <v>368</v>
      </c>
      <c r="QQ1" s="181" t="s">
        <v>375</v>
      </c>
      <c r="QR1" s="181" t="s">
        <v>1199</v>
      </c>
      <c r="QS1" s="181" t="s">
        <v>1201</v>
      </c>
      <c r="QT1" s="181" t="s">
        <v>1203</v>
      </c>
      <c r="QU1" s="181" t="s">
        <v>1205</v>
      </c>
      <c r="QV1" s="181" t="s">
        <v>1207</v>
      </c>
      <c r="QW1" s="181" t="s">
        <v>1209</v>
      </c>
      <c r="QX1" s="181" t="s">
        <v>1211</v>
      </c>
      <c r="QY1" s="181" t="s">
        <v>1213</v>
      </c>
      <c r="QZ1" s="181" t="s">
        <v>1215</v>
      </c>
      <c r="RA1" s="181" t="s">
        <v>1217</v>
      </c>
      <c r="RB1" s="181" t="s">
        <v>1219</v>
      </c>
      <c r="RC1" s="181" t="s">
        <v>1221</v>
      </c>
      <c r="RD1" s="181" t="s">
        <v>1223</v>
      </c>
      <c r="RE1" s="181" t="s">
        <v>1225</v>
      </c>
      <c r="RF1" s="190" t="s">
        <v>369</v>
      </c>
      <c r="RG1" s="181" t="s">
        <v>370</v>
      </c>
      <c r="RH1" s="181" t="s">
        <v>1227</v>
      </c>
      <c r="RI1" s="181" t="s">
        <v>1229</v>
      </c>
      <c r="RJ1" s="190" t="s">
        <v>371</v>
      </c>
      <c r="RK1" s="181" t="s">
        <v>372</v>
      </c>
      <c r="RL1" s="181" t="s">
        <v>1231</v>
      </c>
      <c r="RM1" s="181" t="s">
        <v>1232</v>
      </c>
      <c r="RN1" s="181" t="s">
        <v>1233</v>
      </c>
      <c r="RO1" s="181" t="s">
        <v>1234</v>
      </c>
      <c r="RP1" s="181" t="s">
        <v>1236</v>
      </c>
      <c r="RQ1" s="181" t="s">
        <v>1237</v>
      </c>
      <c r="RR1" s="181" t="s">
        <v>1239</v>
      </c>
      <c r="RS1" s="181" t="s">
        <v>1240</v>
      </c>
      <c r="RT1" s="178" t="s">
        <v>376</v>
      </c>
      <c r="RU1" s="190" t="s">
        <v>377</v>
      </c>
      <c r="RV1" s="181" t="s">
        <v>378</v>
      </c>
      <c r="RW1" s="181" t="s">
        <v>1242</v>
      </c>
      <c r="RX1" s="181" t="s">
        <v>1244</v>
      </c>
      <c r="RY1" s="181" t="s">
        <v>379</v>
      </c>
      <c r="RZ1" s="181" t="s">
        <v>1246</v>
      </c>
      <c r="SA1" s="181" t="s">
        <v>1248</v>
      </c>
      <c r="SB1" s="181" t="s">
        <v>1250</v>
      </c>
      <c r="SC1" s="181" t="s">
        <v>1252</v>
      </c>
      <c r="SD1" s="190" t="s">
        <v>380</v>
      </c>
      <c r="SE1" s="181" t="s">
        <v>381</v>
      </c>
      <c r="SF1" s="181" t="s">
        <v>1254</v>
      </c>
      <c r="SG1" s="181" t="s">
        <v>1256</v>
      </c>
      <c r="SH1" s="181" t="s">
        <v>1258</v>
      </c>
      <c r="SI1" s="181" t="s">
        <v>1260</v>
      </c>
      <c r="SJ1" s="181" t="s">
        <v>1262</v>
      </c>
      <c r="SK1" s="181" t="s">
        <v>1264</v>
      </c>
      <c r="SL1" s="181" t="s">
        <v>1266</v>
      </c>
      <c r="SM1" s="181" t="s">
        <v>1268</v>
      </c>
      <c r="SN1" s="181" t="s">
        <v>1270</v>
      </c>
      <c r="SO1" s="181" t="s">
        <v>1272</v>
      </c>
      <c r="SP1" s="181" t="s">
        <v>1274</v>
      </c>
      <c r="SQ1" s="181" t="s">
        <v>1276</v>
      </c>
      <c r="SR1" s="181" t="s">
        <v>1278</v>
      </c>
      <c r="SS1" s="181" t="s">
        <v>1280</v>
      </c>
      <c r="ST1" s="181" t="s">
        <v>1282</v>
      </c>
      <c r="SU1" s="178" t="s">
        <v>382</v>
      </c>
      <c r="SV1" s="190" t="s">
        <v>383</v>
      </c>
      <c r="SW1" s="181" t="s">
        <v>384</v>
      </c>
      <c r="SX1" s="181" t="s">
        <v>1284</v>
      </c>
      <c r="SY1" s="181" t="s">
        <v>1286</v>
      </c>
      <c r="SZ1" s="181" t="s">
        <v>1288</v>
      </c>
      <c r="TA1" s="181" t="s">
        <v>1290</v>
      </c>
      <c r="TB1" s="181" t="s">
        <v>1292</v>
      </c>
      <c r="TC1" s="181" t="s">
        <v>385</v>
      </c>
      <c r="TD1" s="181" t="s">
        <v>1294</v>
      </c>
      <c r="TE1" s="181" t="s">
        <v>1296</v>
      </c>
      <c r="TF1" s="181" t="s">
        <v>1298</v>
      </c>
      <c r="TG1" s="181" t="s">
        <v>1300</v>
      </c>
      <c r="TH1" s="181" t="s">
        <v>1302</v>
      </c>
      <c r="TI1" s="181" t="s">
        <v>1304</v>
      </c>
      <c r="TJ1" s="190" t="s">
        <v>386</v>
      </c>
      <c r="TK1" s="181" t="s">
        <v>387</v>
      </c>
      <c r="TL1" s="181" t="s">
        <v>388</v>
      </c>
      <c r="TM1" s="181" t="s">
        <v>1306</v>
      </c>
      <c r="TN1" s="181" t="s">
        <v>1308</v>
      </c>
      <c r="TO1" s="181" t="s">
        <v>1309</v>
      </c>
      <c r="TP1" s="181" t="s">
        <v>1311</v>
      </c>
      <c r="TQ1" s="181" t="s">
        <v>1313</v>
      </c>
      <c r="TR1" s="181" t="s">
        <v>1315</v>
      </c>
      <c r="TS1" s="181" t="s">
        <v>1317</v>
      </c>
      <c r="TT1" s="181" t="s">
        <v>1319</v>
      </c>
      <c r="TU1" s="181" t="s">
        <v>1321</v>
      </c>
      <c r="TV1" s="181" t="s">
        <v>1323</v>
      </c>
      <c r="TW1" s="181" t="s">
        <v>1325</v>
      </c>
      <c r="TX1" s="181" t="s">
        <v>1327</v>
      </c>
      <c r="TY1" s="181" t="s">
        <v>1329</v>
      </c>
      <c r="TZ1" s="181" t="s">
        <v>1331</v>
      </c>
      <c r="UA1" s="181" t="s">
        <v>1333</v>
      </c>
      <c r="UB1" s="181" t="s">
        <v>1335</v>
      </c>
      <c r="UC1" s="178" t="s">
        <v>1337</v>
      </c>
      <c r="UD1" s="181" t="s">
        <v>1339</v>
      </c>
      <c r="UE1" s="181" t="s">
        <v>1341</v>
      </c>
      <c r="UF1" s="181" t="s">
        <v>1343</v>
      </c>
      <c r="UG1" s="181" t="s">
        <v>1345</v>
      </c>
      <c r="UH1" s="181" t="s">
        <v>1347</v>
      </c>
      <c r="UI1" s="184"/>
    </row>
    <row r="2" spans="1:555" s="121" customFormat="1" hidden="1">
      <c r="A2" s="121" t="s">
        <v>1378</v>
      </c>
      <c r="B2" s="121" t="s">
        <v>1380</v>
      </c>
      <c r="C2" s="121" t="s">
        <v>483</v>
      </c>
      <c r="D2" s="121" t="s">
        <v>1379</v>
      </c>
      <c r="E2" s="121" t="s">
        <v>1381</v>
      </c>
      <c r="F2" s="121" t="s">
        <v>484</v>
      </c>
      <c r="G2" s="159" t="s">
        <v>1382</v>
      </c>
      <c r="H2" s="121" t="s">
        <v>1383</v>
      </c>
      <c r="I2" s="121" t="s">
        <v>1384</v>
      </c>
      <c r="J2" s="121" t="s">
        <v>1481</v>
      </c>
      <c r="K2" s="121" t="s">
        <v>1385</v>
      </c>
      <c r="L2" s="121" t="s">
        <v>1386</v>
      </c>
      <c r="M2" s="121" t="s">
        <v>1387</v>
      </c>
      <c r="N2" s="121" t="s">
        <v>1388</v>
      </c>
      <c r="O2" s="121" t="s">
        <v>1389</v>
      </c>
      <c r="R2" s="121" t="s">
        <v>137</v>
      </c>
      <c r="S2" s="121" t="s">
        <v>1469</v>
      </c>
      <c r="U2" s="121" t="s">
        <v>404</v>
      </c>
      <c r="V2" s="121" t="s">
        <v>422</v>
      </c>
      <c r="W2" s="121" t="s">
        <v>405</v>
      </c>
      <c r="X2" s="121" t="s">
        <v>406</v>
      </c>
      <c r="Y2" s="121" t="s">
        <v>407</v>
      </c>
      <c r="Z2" s="121" t="s">
        <v>408</v>
      </c>
      <c r="AA2" s="121" t="s">
        <v>409</v>
      </c>
      <c r="AB2" s="121" t="s">
        <v>410</v>
      </c>
      <c r="AC2" s="121" t="s">
        <v>411</v>
      </c>
      <c r="AD2" s="121" t="s">
        <v>412</v>
      </c>
      <c r="AE2" s="121" t="s">
        <v>413</v>
      </c>
      <c r="AF2" s="121" t="s">
        <v>414</v>
      </c>
      <c r="AH2" s="121" t="s">
        <v>432</v>
      </c>
      <c r="AI2" s="121" t="s">
        <v>433</v>
      </c>
      <c r="AJ2" s="121" t="s">
        <v>434</v>
      </c>
      <c r="AK2" s="121" t="s">
        <v>435</v>
      </c>
      <c r="AL2" s="121" t="s">
        <v>436</v>
      </c>
      <c r="AM2" s="121" t="s">
        <v>439</v>
      </c>
      <c r="AN2" s="121" t="s">
        <v>437</v>
      </c>
      <c r="AO2" s="121" t="s">
        <v>438</v>
      </c>
      <c r="AP2" s="121" t="s">
        <v>440</v>
      </c>
      <c r="AQ2" s="121" t="s">
        <v>441</v>
      </c>
      <c r="AR2" s="121" t="s">
        <v>442</v>
      </c>
      <c r="AS2" s="121" t="s">
        <v>443</v>
      </c>
      <c r="AT2" s="121" t="s">
        <v>444</v>
      </c>
      <c r="AU2" s="121" t="s">
        <v>445</v>
      </c>
      <c r="AV2" s="121" t="s">
        <v>446</v>
      </c>
      <c r="AW2" s="121" t="s">
        <v>447</v>
      </c>
      <c r="AX2" s="121" t="s">
        <v>448</v>
      </c>
      <c r="AY2" s="121" t="s">
        <v>449</v>
      </c>
      <c r="AZ2" s="121" t="s">
        <v>450</v>
      </c>
      <c r="BA2" s="121" t="s">
        <v>451</v>
      </c>
      <c r="BB2" s="121" t="s">
        <v>452</v>
      </c>
      <c r="BC2" s="121" t="s">
        <v>453</v>
      </c>
      <c r="BD2" s="121" t="s">
        <v>454</v>
      </c>
      <c r="BE2" s="121" t="s">
        <v>455</v>
      </c>
      <c r="BF2" s="121" t="s">
        <v>456</v>
      </c>
      <c r="BG2" s="121" t="s">
        <v>457</v>
      </c>
      <c r="BH2" s="121" t="s">
        <v>458</v>
      </c>
      <c r="BI2" s="121" t="s">
        <v>459</v>
      </c>
      <c r="BJ2" s="121" t="s">
        <v>460</v>
      </c>
      <c r="BK2" s="121" t="s">
        <v>461</v>
      </c>
      <c r="BL2" s="121" t="s">
        <v>462</v>
      </c>
      <c r="BM2" s="121" t="s">
        <v>463</v>
      </c>
      <c r="BN2" s="121" t="s">
        <v>464</v>
      </c>
      <c r="BO2" s="121" t="s">
        <v>465</v>
      </c>
      <c r="BP2" s="121" t="s">
        <v>466</v>
      </c>
      <c r="BQ2" s="121" t="s">
        <v>467</v>
      </c>
      <c r="BR2" s="121" t="s">
        <v>468</v>
      </c>
      <c r="BS2" s="121" t="s">
        <v>469</v>
      </c>
      <c r="BT2" s="121" t="s">
        <v>470</v>
      </c>
      <c r="BU2" s="121" t="s">
        <v>471</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394</v>
      </c>
      <c r="D5" s="198">
        <f>SUMIF(C:C,$C$8,D:D)</f>
        <v>7919403.9763320694</v>
      </c>
    </row>
    <row r="6" spans="1:555">
      <c r="C6" s="106"/>
      <c r="D6" s="106"/>
      <c r="E6" s="106"/>
      <c r="F6" s="106"/>
      <c r="G6" s="76"/>
      <c r="H6" s="106"/>
      <c r="I6" s="106"/>
    </row>
    <row r="7" spans="1:555" ht="15.75" thickBot="1">
      <c r="C7" s="106"/>
      <c r="D7" s="106"/>
      <c r="E7" s="106"/>
      <c r="F7" s="106"/>
      <c r="G7" s="76"/>
      <c r="H7" s="106"/>
      <c r="I7" s="106"/>
      <c r="K7" s="176"/>
    </row>
    <row r="8" spans="1:555" ht="15.75" thickBot="1">
      <c r="C8" s="156" t="s">
        <v>53</v>
      </c>
      <c r="D8" s="107">
        <f>SUM(F15:F15)</f>
        <v>0</v>
      </c>
      <c r="F8" s="70"/>
      <c r="G8" s="77"/>
      <c r="H8" s="70"/>
      <c r="I8" s="70"/>
    </row>
    <row r="9" spans="1:555">
      <c r="B9" s="93"/>
      <c r="C9" s="70"/>
      <c r="D9" s="31"/>
      <c r="E9" s="93"/>
      <c r="F9" s="93"/>
      <c r="G9" s="93"/>
      <c r="H9" s="74"/>
      <c r="I9" s="74"/>
      <c r="J9" s="74"/>
      <c r="K9" s="111"/>
    </row>
    <row r="10" spans="1:555">
      <c r="B10" s="93"/>
      <c r="C10" s="70"/>
      <c r="D10" s="31"/>
      <c r="E10" s="93"/>
      <c r="F10" s="93"/>
      <c r="G10" s="93"/>
      <c r="H10" s="74"/>
      <c r="I10" s="74"/>
      <c r="J10" s="74"/>
      <c r="K10" s="111"/>
    </row>
    <row r="11" spans="1:555" ht="15.75">
      <c r="B11" s="93"/>
      <c r="C11" s="205" t="s">
        <v>401</v>
      </c>
      <c r="D11" s="206"/>
      <c r="E11" s="93"/>
      <c r="F11" s="93"/>
      <c r="G11" s="93"/>
      <c r="H11" s="74"/>
      <c r="I11" s="74"/>
      <c r="J11" s="74"/>
      <c r="K11" s="111"/>
    </row>
    <row r="12" spans="1:555" ht="18.75">
      <c r="B12" s="93"/>
      <c r="C12" s="212" t="e">
        <f>IFERROR(VLOOKUP(D11,'1Desarrollo e Innov. Curricular'!$E:$F,2,FALSE),IFERROR(VLOOKUP(D11,'2 Investigación Científica'!$E:$F,2,FALSE),IFERROR(VLOOKUP(D11,'3Vinculación Univ. Sociedad'!$E:$F,2,FALSE),IFERROR(VLOOKUP(D11,'4Docencia y Profesorado Univers'!$E:$F,2,FALSE),IFERROR(VLOOKUP(D11,'5Estudiantes y Graduados'!$E:$F,2,FALSE),IFERROR(VLOOKUP(D11,'11Gestion Administrativa'!$E:$F,2,FALSE),IFERROR(VLOOKUP(D11,'13Gestión Académica'!$E:$F,2,FALSE),IFERROR(VLOOKUP(D11,'8Aseguramiento de la calidad'!$E:$F,2,FALSE),IFERROR(VLOOKUP(D11,'6Gestión del Conocimiento'!$E:$F,2,FALSE),IFERROR(VLOOKUP(D11,'15Gobernabilidad y Procesos...'!$E:$F,2,FALSE),IFERROR(VLOOKUP(D11,'12Gestión del Talento Humano'!$E:$F,2,FALSE),IFERROR(VLOOKUP(D11,'14Internacionalización de la ES'!$E:$F,2,FALSE),IFERROR(VLOOKUP(D11,'10Posgrado'!$E:$F,2,FALSE),IFERROR(VLOOKUP(D11,'9Cultura de Innovación Insti...'!$E:$F,2,FALSE),VLOOKUP(D11,'7Lo Esencial de la Reforma Univ'!$E:$F,2,0)))))))))))))))</f>
        <v>#N/A</v>
      </c>
      <c r="D12" s="31"/>
      <c r="E12" s="93"/>
      <c r="F12" s="93"/>
      <c r="G12" s="93"/>
      <c r="H12" s="74"/>
      <c r="I12" s="74"/>
      <c r="J12" s="74"/>
      <c r="K12" s="111"/>
    </row>
    <row r="13" spans="1:555" ht="15.75" thickBot="1">
      <c r="F13" s="93"/>
      <c r="G13" s="74"/>
      <c r="H13" s="74"/>
      <c r="I13" s="74"/>
    </row>
    <row r="14" spans="1:555" ht="30.75" thickBot="1">
      <c r="C14" s="128" t="s">
        <v>44</v>
      </c>
      <c r="D14" s="128" t="s">
        <v>55</v>
      </c>
      <c r="E14" s="135" t="s">
        <v>57</v>
      </c>
      <c r="F14" s="134" t="s">
        <v>27</v>
      </c>
      <c r="G14" s="132" t="s">
        <v>139</v>
      </c>
      <c r="H14" s="135" t="s">
        <v>46</v>
      </c>
      <c r="I14" s="132" t="s">
        <v>140</v>
      </c>
      <c r="J14" s="132" t="s">
        <v>420</v>
      </c>
      <c r="K14" s="132" t="s">
        <v>421</v>
      </c>
    </row>
    <row r="15" spans="1:555">
      <c r="C15" s="224" t="s">
        <v>451</v>
      </c>
      <c r="D15" s="225"/>
      <c r="E15" s="223">
        <f>HLOOKUP(C15,$AH$2:$BU$3,2,0)</f>
        <v>620</v>
      </c>
      <c r="F15" s="97">
        <f t="shared" ref="F15" si="0">D15*E15</f>
        <v>0</v>
      </c>
      <c r="G15" s="160" t="s">
        <v>137</v>
      </c>
      <c r="H15" s="141"/>
      <c r="I15" s="129" t="e">
        <f>VLOOKUP(H15,Presupuesto!$B$11:$C$565,2,0)</f>
        <v>#N/A</v>
      </c>
      <c r="J15" s="222" t="s">
        <v>1481</v>
      </c>
      <c r="K15" s="98" t="s">
        <v>404</v>
      </c>
    </row>
    <row r="17" spans="3:11">
      <c r="F17" s="90"/>
      <c r="G17" s="89"/>
      <c r="H17" s="90"/>
      <c r="I17" s="90"/>
    </row>
    <row r="18" spans="3:11" ht="15.75" thickBot="1">
      <c r="F18" s="90"/>
      <c r="G18" s="89"/>
      <c r="H18" s="90"/>
      <c r="I18" s="90"/>
    </row>
    <row r="19" spans="3:11" ht="15.75" thickBot="1">
      <c r="C19" s="156" t="s">
        <v>53</v>
      </c>
      <c r="D19" s="107">
        <f>SUM(F26:F33)</f>
        <v>16280</v>
      </c>
      <c r="E19" s="423"/>
      <c r="F19" s="70"/>
      <c r="G19" s="77"/>
      <c r="H19" s="70"/>
      <c r="I19" s="70"/>
      <c r="J19" s="423"/>
      <c r="K19" s="423"/>
    </row>
    <row r="20" spans="3:11">
      <c r="C20" s="70"/>
      <c r="D20" s="421"/>
      <c r="E20" s="424"/>
      <c r="F20" s="424"/>
      <c r="G20" s="424"/>
      <c r="H20" s="422"/>
      <c r="I20" s="422"/>
      <c r="J20" s="422"/>
      <c r="K20" s="437"/>
    </row>
    <row r="21" spans="3:11">
      <c r="C21" s="70"/>
      <c r="D21" s="421"/>
      <c r="E21" s="424"/>
      <c r="F21" s="424"/>
      <c r="G21" s="424"/>
      <c r="H21" s="422"/>
      <c r="I21" s="422"/>
      <c r="J21" s="422"/>
      <c r="K21" s="437"/>
    </row>
    <row r="22" spans="3:11" ht="15.75">
      <c r="C22" s="446" t="s">
        <v>401</v>
      </c>
      <c r="D22" s="447" t="s">
        <v>1510</v>
      </c>
      <c r="E22" s="424"/>
      <c r="F22" s="424"/>
      <c r="G22" s="424"/>
      <c r="H22" s="422"/>
      <c r="I22" s="422"/>
      <c r="J22" s="422"/>
      <c r="K22" s="437"/>
    </row>
    <row r="23" spans="3:11" ht="18.75">
      <c r="C23" s="448" t="str">
        <f>IFERROR(VLOOKUP(D22,'1Desarrollo e Innov. Curricular'!$E:$F,2,FALSE),IFERROR(VLOOKUP(D22,'2 Investigación Científica'!$E:$F,2,FALSE),IFERROR(VLOOKUP(D22,'3Vinculación Univ. Sociedad'!$E:$F,2,FALSE),IFERROR(VLOOKUP(D22,'4Docencia y Profesorado Univers'!$E:$F,2,FALSE),IFERROR(VLOOKUP(D22,'5Estudiantes y Graduados'!$E:$F,2,FALSE),IFERROR(VLOOKUP(D22,'11Gestion Administrativa'!$E:$F,2,FALSE),IFERROR(VLOOKUP(D22,'13Gestión Académica'!$E:$F,2,FALSE),IFERROR(VLOOKUP(D22,'8Aseguramiento de la calidad'!$E:$F,2,FALSE),IFERROR(VLOOKUP(D22,'6Gestión del Conocimiento'!$E:$F,2,FALSE),IFERROR(VLOOKUP(D22,'15Gobernabilidad y Procesos...'!$E:$F,2,FALSE),IFERROR(VLOOKUP(D22,'12Gestión del Talento Humano'!$E:$F,2,FALSE),IFERROR(VLOOKUP(D22,'14Internacionalización de la ES'!$E:$F,2,FALSE),IFERROR(VLOOKUP(D22,'10Posgrado'!$E:$F,2,FALSE),IFERROR(VLOOKUP(D22,'9Cultura de Innovación Insti...'!$E:$F,2,FALSE),VLOOKUP(D22,'7Lo Esencial de la Reforma Univ'!$E:$F,2,0)))))))))))))))</f>
        <v>Comienzo de diagnostico para ver el nuevo potencial de carreras técnicas a ofertar en UNAH-TEC-DANLI</v>
      </c>
      <c r="D23" s="421"/>
      <c r="E23" s="424"/>
      <c r="F23" s="424"/>
      <c r="G23" s="424"/>
      <c r="H23" s="422"/>
      <c r="I23" s="422"/>
      <c r="J23" s="422"/>
      <c r="K23" s="437"/>
    </row>
    <row r="24" spans="3:11" ht="15.75" thickBot="1">
      <c r="C24" s="423"/>
      <c r="D24" s="423"/>
      <c r="E24" s="423"/>
      <c r="F24" s="424"/>
      <c r="G24" s="422"/>
      <c r="H24" s="422"/>
      <c r="I24" s="422"/>
      <c r="J24" s="423"/>
      <c r="K24" s="423"/>
    </row>
    <row r="25" spans="3:11" ht="30.75" thickBot="1">
      <c r="C25" s="128" t="s">
        <v>44</v>
      </c>
      <c r="D25" s="128" t="s">
        <v>55</v>
      </c>
      <c r="E25" s="135" t="s">
        <v>57</v>
      </c>
      <c r="F25" s="134" t="s">
        <v>27</v>
      </c>
      <c r="G25" s="132" t="s">
        <v>139</v>
      </c>
      <c r="H25" s="135" t="s">
        <v>46</v>
      </c>
      <c r="I25" s="132" t="s">
        <v>140</v>
      </c>
      <c r="J25" s="132" t="s">
        <v>420</v>
      </c>
      <c r="K25" s="132" t="s">
        <v>421</v>
      </c>
    </row>
    <row r="26" spans="3:11">
      <c r="C26" s="428" t="s">
        <v>49</v>
      </c>
      <c r="D26" s="442">
        <v>36</v>
      </c>
      <c r="E26" s="122">
        <v>130</v>
      </c>
      <c r="F26" s="426">
        <f t="shared" ref="F26:F33" si="1">D26*E26</f>
        <v>4680</v>
      </c>
      <c r="G26" s="160" t="s">
        <v>137</v>
      </c>
      <c r="H26" s="427" t="s">
        <v>805</v>
      </c>
      <c r="I26" s="129" t="str">
        <f>VLOOKUP(H26,Presupuesto!$B$11:$C$565,2,0)</f>
        <v>ALIMENTOS B EBIDAS PARA PERSONAS</v>
      </c>
      <c r="J26" s="427" t="s">
        <v>1378</v>
      </c>
      <c r="K26" s="427" t="s">
        <v>422</v>
      </c>
    </row>
    <row r="27" spans="3:11">
      <c r="C27" s="428" t="s">
        <v>1522</v>
      </c>
      <c r="D27" s="442">
        <v>20</v>
      </c>
      <c r="E27" s="122">
        <v>100</v>
      </c>
      <c r="F27" s="426">
        <f t="shared" si="1"/>
        <v>2000</v>
      </c>
      <c r="G27" s="160" t="s">
        <v>137</v>
      </c>
      <c r="H27" s="336" t="s">
        <v>884</v>
      </c>
      <c r="I27" s="129" t="str">
        <f>VLOOKUP(H27,Presupuesto!$B$11:$C$565,2,0)</f>
        <v>GASOLINA</v>
      </c>
      <c r="J27" s="427" t="s">
        <v>1378</v>
      </c>
      <c r="K27" s="427" t="s">
        <v>422</v>
      </c>
    </row>
    <row r="28" spans="3:11">
      <c r="C28" s="428" t="s">
        <v>429</v>
      </c>
      <c r="D28" s="442">
        <v>50</v>
      </c>
      <c r="E28" s="122">
        <v>50</v>
      </c>
      <c r="F28" s="426">
        <f t="shared" si="1"/>
        <v>2500</v>
      </c>
      <c r="G28" s="160" t="s">
        <v>137</v>
      </c>
      <c r="H28" s="427" t="s">
        <v>834</v>
      </c>
      <c r="I28" s="129" t="str">
        <f>VLOOKUP(H28,Presupuesto!$B$11:$C$565,2,0)</f>
        <v>PRODUCTOS PAPEL Y CARTON</v>
      </c>
      <c r="J28" s="427" t="s">
        <v>1378</v>
      </c>
      <c r="K28" s="427" t="s">
        <v>422</v>
      </c>
    </row>
    <row r="29" spans="3:11">
      <c r="C29" s="428" t="s">
        <v>51</v>
      </c>
      <c r="D29" s="442">
        <v>5</v>
      </c>
      <c r="E29" s="122">
        <v>85</v>
      </c>
      <c r="F29" s="426">
        <f t="shared" si="1"/>
        <v>425</v>
      </c>
      <c r="G29" s="160" t="s">
        <v>137</v>
      </c>
      <c r="H29" s="427" t="s">
        <v>834</v>
      </c>
      <c r="I29" s="129" t="str">
        <f>VLOOKUP(H29,Presupuesto!$B$11:$C$565,2,0)</f>
        <v>PRODUCTOS PAPEL Y CARTON</v>
      </c>
      <c r="J29" s="427" t="s">
        <v>1378</v>
      </c>
      <c r="K29" s="427" t="s">
        <v>422</v>
      </c>
    </row>
    <row r="30" spans="3:11">
      <c r="C30" s="428" t="s">
        <v>131</v>
      </c>
      <c r="D30" s="442">
        <v>50</v>
      </c>
      <c r="E30" s="122">
        <v>6</v>
      </c>
      <c r="F30" s="426">
        <f t="shared" si="1"/>
        <v>300</v>
      </c>
      <c r="G30" s="160" t="s">
        <v>137</v>
      </c>
      <c r="H30" s="427" t="s">
        <v>955</v>
      </c>
      <c r="I30" s="129" t="str">
        <f>VLOOKUP(H30,Presupuesto!$B$11:$C$565,2,0)</f>
        <v>UTILES DE ESCRITORIO, OFICINA Y ENSE¥ANZA</v>
      </c>
      <c r="J30" s="427" t="s">
        <v>1378</v>
      </c>
      <c r="K30" s="427" t="s">
        <v>411</v>
      </c>
    </row>
    <row r="31" spans="3:11" s="423" customFormat="1">
      <c r="C31" s="428" t="s">
        <v>1523</v>
      </c>
      <c r="D31" s="442">
        <v>6</v>
      </c>
      <c r="E31" s="122">
        <v>800</v>
      </c>
      <c r="F31" s="426">
        <f t="shared" si="1"/>
        <v>4800</v>
      </c>
      <c r="G31" s="160" t="s">
        <v>137</v>
      </c>
      <c r="H31" s="427" t="s">
        <v>303</v>
      </c>
      <c r="I31" s="129" t="str">
        <f>VLOOKUP(H31,Presupuesto!$B$11:$C$565,2,0)</f>
        <v>IMPRENTA, PUBLIC. Y REPRODUC. (25300-00)</v>
      </c>
      <c r="J31" s="427" t="s">
        <v>1378</v>
      </c>
      <c r="K31" s="427" t="s">
        <v>411</v>
      </c>
    </row>
    <row r="32" spans="3:11">
      <c r="C32" s="428" t="s">
        <v>34</v>
      </c>
      <c r="D32" s="442">
        <v>5</v>
      </c>
      <c r="E32" s="122">
        <v>15</v>
      </c>
      <c r="F32" s="426">
        <f t="shared" si="1"/>
        <v>75</v>
      </c>
      <c r="G32" s="160" t="s">
        <v>137</v>
      </c>
      <c r="H32" s="427" t="s">
        <v>955</v>
      </c>
      <c r="I32" s="129" t="str">
        <f>VLOOKUP(H32,Presupuesto!$B$11:$C$565,2,0)</f>
        <v>UTILES DE ESCRITORIO, OFICINA Y ENSE¥ANZA</v>
      </c>
      <c r="J32" s="427" t="s">
        <v>1378</v>
      </c>
      <c r="K32" s="427" t="s">
        <v>422</v>
      </c>
    </row>
    <row r="33" spans="3:11">
      <c r="C33" s="140" t="s">
        <v>1521</v>
      </c>
      <c r="D33" s="442">
        <v>1500</v>
      </c>
      <c r="E33" s="122">
        <v>1</v>
      </c>
      <c r="F33" s="426">
        <f t="shared" si="1"/>
        <v>1500</v>
      </c>
      <c r="G33" s="160" t="s">
        <v>137</v>
      </c>
      <c r="H33" s="141" t="s">
        <v>730</v>
      </c>
      <c r="I33" s="129" t="str">
        <f>VLOOKUP(H33,Presupuesto!$B$11:$C$565,2,0)</f>
        <v>SERVICIOS DE IMPRENTA PUBLIC.Y REPRODUCCION</v>
      </c>
      <c r="J33" s="427" t="s">
        <v>1378</v>
      </c>
      <c r="K33" s="427" t="s">
        <v>422</v>
      </c>
    </row>
    <row r="36" spans="3:11" ht="15.75" thickBot="1"/>
    <row r="37" spans="3:11" s="423" customFormat="1" ht="15.75" thickBot="1">
      <c r="C37" s="156" t="s">
        <v>53</v>
      </c>
      <c r="D37" s="107">
        <f>SUM(F44:F50)</f>
        <v>90400</v>
      </c>
      <c r="F37" s="70"/>
      <c r="G37" s="77"/>
      <c r="H37" s="70"/>
      <c r="I37" s="70"/>
    </row>
    <row r="38" spans="3:11" s="423" customFormat="1">
      <c r="C38" s="70"/>
      <c r="D38" s="421"/>
      <c r="E38" s="424"/>
      <c r="F38" s="424"/>
      <c r="G38" s="424"/>
      <c r="H38" s="422"/>
      <c r="I38" s="422"/>
      <c r="J38" s="422"/>
      <c r="K38" s="437"/>
    </row>
    <row r="39" spans="3:11" s="423" customFormat="1">
      <c r="C39" s="70"/>
      <c r="D39" s="421"/>
      <c r="E39" s="424"/>
      <c r="F39" s="424"/>
      <c r="G39" s="424"/>
      <c r="H39" s="422"/>
      <c r="I39" s="422"/>
      <c r="J39" s="422"/>
      <c r="K39" s="437"/>
    </row>
    <row r="40" spans="3:11" s="423" customFormat="1" ht="15.75">
      <c r="C40" s="446" t="s">
        <v>401</v>
      </c>
      <c r="D40" s="447" t="s">
        <v>1602</v>
      </c>
      <c r="E40" s="424"/>
      <c r="F40" s="424"/>
      <c r="G40" s="424"/>
      <c r="H40" s="422"/>
      <c r="I40" s="422"/>
      <c r="J40" s="422"/>
      <c r="K40" s="437"/>
    </row>
    <row r="41" spans="3:11" s="423" customFormat="1" ht="18.75">
      <c r="C41" s="448" t="str">
        <f>IFERROR(VLOOKUP(D40,'1Desarrollo e Innov. Curricular'!$E:$F,2,FALSE),IFERROR(VLOOKUP(D40,'2 Investigación Científica'!$E:$F,2,FALSE),IFERROR(VLOOKUP(D40,'3Vinculación Univ. Sociedad'!$E:$F,2,FALSE),IFERROR(VLOOKUP(D40,'4Docencia y Profesorado Univers'!$E:$F,2,FALSE),IFERROR(VLOOKUP(D40,'5Estudiantes y Graduados'!$E:$F,2,FALSE),IFERROR(VLOOKUP(D40,'11Gestion Administrativa'!$E:$F,2,FALSE),IFERROR(VLOOKUP(D40,'13Gestión Académica'!$E:$F,2,FALSE),IFERROR(VLOOKUP(D40,'8Aseguramiento de la calidad'!$E:$F,2,FALSE),IFERROR(VLOOKUP(D40,'6Gestión del Conocimiento'!$E:$F,2,FALSE),IFERROR(VLOOKUP(D40,'15Gobernabilidad y Procesos...'!$E:$F,2,FALSE),IFERROR(VLOOKUP(D40,'12Gestión del Talento Humano'!$E:$F,2,FALSE),IFERROR(VLOOKUP(D40,'14Internacionalización de la ES'!$E:$F,2,FALSE),IFERROR(VLOOKUP(D40,'10Posgrado'!$E:$F,2,FALSE),IFERROR(VLOOKUP(D40,'9Cultura de Innovación Insti...'!$E:$F,2,FALSE),VLOOKUP(D40,'7Lo Esencial de la Reforma Univ'!$E:$F,2,0)))))))))))))))</f>
        <v xml:space="preserve">Finalizacion de Equipamiento y acondicionamiento del laboratorio de enfermería. </v>
      </c>
      <c r="D41" s="421"/>
      <c r="E41" s="424"/>
      <c r="F41" s="424"/>
      <c r="G41" s="424"/>
      <c r="H41" s="422"/>
      <c r="I41" s="422"/>
      <c r="J41" s="422"/>
      <c r="K41" s="437"/>
    </row>
    <row r="42" spans="3:11" s="423" customFormat="1" ht="15.75" thickBot="1">
      <c r="F42" s="424"/>
      <c r="G42" s="422"/>
      <c r="H42" s="422"/>
      <c r="I42" s="422"/>
    </row>
    <row r="43" spans="3:11" s="423" customFormat="1" ht="30.75" thickBot="1">
      <c r="C43" s="128" t="s">
        <v>44</v>
      </c>
      <c r="D43" s="128" t="s">
        <v>55</v>
      </c>
      <c r="E43" s="135" t="s">
        <v>57</v>
      </c>
      <c r="F43" s="134" t="s">
        <v>27</v>
      </c>
      <c r="G43" s="132" t="s">
        <v>139</v>
      </c>
      <c r="H43" s="135" t="s">
        <v>46</v>
      </c>
      <c r="I43" s="132" t="s">
        <v>140</v>
      </c>
      <c r="J43" s="132" t="s">
        <v>420</v>
      </c>
      <c r="K43" s="132" t="s">
        <v>421</v>
      </c>
    </row>
    <row r="44" spans="3:11" s="423" customFormat="1">
      <c r="C44" s="95" t="s">
        <v>63</v>
      </c>
      <c r="D44" s="442">
        <v>8</v>
      </c>
      <c r="E44" s="425">
        <v>2800</v>
      </c>
      <c r="F44" s="426">
        <f t="shared" ref="F44:F50" si="2">D44*E44</f>
        <v>22400</v>
      </c>
      <c r="G44" s="160" t="s">
        <v>1469</v>
      </c>
      <c r="H44" s="427" t="s">
        <v>996</v>
      </c>
      <c r="I44" s="129" t="str">
        <f>VLOOKUP(H44,Presupuesto!$B$11:$C$565,2,0)</f>
        <v>MUEBLES VARIOS DE OFICINA</v>
      </c>
      <c r="J44" s="427" t="s">
        <v>1385</v>
      </c>
      <c r="K44" s="427" t="s">
        <v>422</v>
      </c>
    </row>
    <row r="45" spans="3:11" s="423" customFormat="1">
      <c r="C45" s="428" t="s">
        <v>66</v>
      </c>
      <c r="D45" s="442">
        <v>1</v>
      </c>
      <c r="E45" s="429">
        <v>6000</v>
      </c>
      <c r="F45" s="426">
        <f t="shared" si="2"/>
        <v>6000</v>
      </c>
      <c r="G45" s="160" t="s">
        <v>1469</v>
      </c>
      <c r="H45" s="430" t="s">
        <v>998</v>
      </c>
      <c r="I45" s="129" t="str">
        <f>VLOOKUP(H45,Presupuesto!$B$11:$C$565,2,0)</f>
        <v>MUEBLES VARIOS DE OFICINA</v>
      </c>
      <c r="J45" s="427" t="s">
        <v>1385</v>
      </c>
      <c r="K45" s="427" t="s">
        <v>422</v>
      </c>
    </row>
    <row r="46" spans="3:11" s="423" customFormat="1">
      <c r="C46" s="428" t="s">
        <v>67</v>
      </c>
      <c r="D46" s="442">
        <v>7</v>
      </c>
      <c r="E46" s="429">
        <v>3000</v>
      </c>
      <c r="F46" s="426">
        <f t="shared" si="2"/>
        <v>21000</v>
      </c>
      <c r="G46" s="160" t="s">
        <v>1469</v>
      </c>
      <c r="H46" s="430" t="s">
        <v>998</v>
      </c>
      <c r="I46" s="129" t="str">
        <f>VLOOKUP(H46,Presupuesto!$B$11:$C$565,2,0)</f>
        <v>MUEBLES VARIOS DE OFICINA</v>
      </c>
      <c r="J46" s="427" t="s">
        <v>1385</v>
      </c>
      <c r="K46" s="427" t="s">
        <v>422</v>
      </c>
    </row>
    <row r="47" spans="3:11" s="423" customFormat="1">
      <c r="C47" s="428" t="s">
        <v>68</v>
      </c>
      <c r="D47" s="442">
        <v>1</v>
      </c>
      <c r="E47" s="429">
        <v>10000</v>
      </c>
      <c r="F47" s="426">
        <f t="shared" si="2"/>
        <v>10000</v>
      </c>
      <c r="G47" s="160" t="s">
        <v>1469</v>
      </c>
      <c r="H47" s="430" t="s">
        <v>998</v>
      </c>
      <c r="I47" s="129" t="str">
        <f>VLOOKUP(H47,Presupuesto!$B$11:$C$565,2,0)</f>
        <v>MUEBLES VARIOS DE OFICINA</v>
      </c>
      <c r="J47" s="427" t="s">
        <v>1385</v>
      </c>
      <c r="K47" s="427" t="s">
        <v>422</v>
      </c>
    </row>
    <row r="48" spans="3:11" s="423" customFormat="1">
      <c r="C48" s="428" t="s">
        <v>69</v>
      </c>
      <c r="D48" s="442">
        <v>2</v>
      </c>
      <c r="E48" s="429">
        <v>3500</v>
      </c>
      <c r="F48" s="426">
        <f t="shared" si="2"/>
        <v>7000</v>
      </c>
      <c r="G48" s="160" t="s">
        <v>1469</v>
      </c>
      <c r="H48" s="430" t="s">
        <v>996</v>
      </c>
      <c r="I48" s="129" t="str">
        <f>VLOOKUP(H48,Presupuesto!$B$11:$C$565,2,0)</f>
        <v>MUEBLES VARIOS DE OFICINA</v>
      </c>
      <c r="J48" s="427" t="s">
        <v>1385</v>
      </c>
      <c r="K48" s="427" t="s">
        <v>411</v>
      </c>
    </row>
    <row r="49" spans="3:11" s="423" customFormat="1">
      <c r="C49" s="428" t="s">
        <v>1609</v>
      </c>
      <c r="D49" s="442">
        <v>3</v>
      </c>
      <c r="E49" s="429">
        <v>4000</v>
      </c>
      <c r="F49" s="426">
        <f t="shared" si="2"/>
        <v>12000</v>
      </c>
      <c r="G49" s="160" t="s">
        <v>1469</v>
      </c>
      <c r="H49" s="430" t="s">
        <v>998</v>
      </c>
      <c r="I49" s="129" t="str">
        <f>VLOOKUP(H49,Presupuesto!$B$11:$C$565,2,0)</f>
        <v>MUEBLES VARIOS DE OFICINA</v>
      </c>
      <c r="J49" s="427" t="s">
        <v>1385</v>
      </c>
      <c r="K49" s="427" t="s">
        <v>411</v>
      </c>
    </row>
    <row r="50" spans="3:11" s="423" customFormat="1">
      <c r="C50" s="428" t="s">
        <v>71</v>
      </c>
      <c r="D50" s="442">
        <v>1</v>
      </c>
      <c r="E50" s="429">
        <v>12000</v>
      </c>
      <c r="F50" s="426">
        <f t="shared" si="2"/>
        <v>12000</v>
      </c>
      <c r="G50" s="160" t="s">
        <v>1469</v>
      </c>
      <c r="H50" s="430" t="s">
        <v>998</v>
      </c>
      <c r="I50" s="129" t="str">
        <f>VLOOKUP(H50,Presupuesto!$B$11:$C$565,2,0)</f>
        <v>MUEBLES VARIOS DE OFICINA</v>
      </c>
      <c r="J50" s="427" t="s">
        <v>1385</v>
      </c>
      <c r="K50" s="427" t="s">
        <v>422</v>
      </c>
    </row>
    <row r="52" spans="3:11" ht="15.75" thickBot="1"/>
    <row r="53" spans="3:11" s="423" customFormat="1" ht="15.75" thickBot="1">
      <c r="C53" s="156" t="s">
        <v>53</v>
      </c>
      <c r="D53" s="107">
        <f>SUM(F60:F63)</f>
        <v>31000</v>
      </c>
      <c r="F53" s="70"/>
      <c r="G53" s="77"/>
      <c r="H53" s="70"/>
      <c r="I53" s="70"/>
    </row>
    <row r="54" spans="3:11" s="423" customFormat="1">
      <c r="C54" s="70"/>
      <c r="D54" s="421"/>
      <c r="E54" s="424"/>
      <c r="F54" s="424"/>
      <c r="G54" s="424"/>
      <c r="H54" s="422"/>
      <c r="I54" s="422"/>
      <c r="J54" s="422"/>
      <c r="K54" s="437"/>
    </row>
    <row r="55" spans="3:11" s="423" customFormat="1">
      <c r="C55" s="70"/>
      <c r="D55" s="421"/>
      <c r="E55" s="424"/>
      <c r="F55" s="424"/>
      <c r="G55" s="424"/>
      <c r="H55" s="422"/>
      <c r="I55" s="422"/>
      <c r="J55" s="422"/>
      <c r="K55" s="437"/>
    </row>
    <row r="56" spans="3:11" s="423" customFormat="1" ht="15.75">
      <c r="C56" s="446" t="s">
        <v>401</v>
      </c>
      <c r="D56" s="447" t="s">
        <v>1701</v>
      </c>
      <c r="E56" s="424"/>
      <c r="F56" s="424"/>
      <c r="G56" s="424"/>
      <c r="H56" s="422"/>
      <c r="I56" s="422"/>
      <c r="J56" s="422"/>
      <c r="K56" s="437"/>
    </row>
    <row r="57" spans="3:11" s="423" customFormat="1" ht="18.75">
      <c r="C57" s="448" t="str">
        <f>IFERROR(VLOOKUP(D56,'1Desarrollo e Innov. Curricular'!$E:$F,2,FALSE),IFERROR(VLOOKUP(D56,'2 Investigación Científica'!$E:$F,2,FALSE),IFERROR(VLOOKUP(D56,'3Vinculación Univ. Sociedad'!$E:$F,2,FALSE),IFERROR(VLOOKUP(D56,'4Docencia y Profesorado Univers'!$E:$F,2,FALSE),IFERROR(VLOOKUP(D56,'5Estudiantes y Graduados'!$E:$F,2,FALSE),IFERROR(VLOOKUP(D56,'11Gestion Administrativa'!$E:$F,2,FALSE),IFERROR(VLOOKUP(D56,'13Gestión Académica'!$E:$F,2,FALSE),IFERROR(VLOOKUP(D56,'8Aseguramiento de la calidad'!$E:$F,2,FALSE),IFERROR(VLOOKUP(D56,'6Gestión del Conocimiento'!$E:$F,2,FALSE),IFERROR(VLOOKUP(D56,'15Gobernabilidad y Procesos...'!$E:$F,2,FALSE),IFERROR(VLOOKUP(D56,'12Gestión del Talento Humano'!$E:$F,2,FALSE),IFERROR(VLOOKUP(D56,'14Internacionalización de la ES'!$E:$F,2,FALSE),IFERROR(VLOOKUP(D56,'10Posgrado'!$E:$F,2,FALSE),IFERROR(VLOOKUP(D56,'9Cultura de Innovación Insti...'!$E:$F,2,FALSE),VLOOKUP(D56,'7Lo Esencial de la Reforma Univ'!$E:$F,2,0)))))))))))))))</f>
        <v xml:space="preserve">Desarrollar 2 congresos de Enfermería en los meses de mayo y noviembre </v>
      </c>
      <c r="D57" s="421"/>
      <c r="E57" s="424"/>
      <c r="F57" s="424"/>
      <c r="G57" s="424"/>
      <c r="H57" s="422"/>
      <c r="I57" s="422"/>
      <c r="J57" s="422"/>
      <c r="K57" s="437"/>
    </row>
    <row r="58" spans="3:11" s="423" customFormat="1" ht="15.75" thickBot="1">
      <c r="F58" s="424"/>
      <c r="G58" s="422"/>
      <c r="H58" s="422"/>
      <c r="I58" s="422"/>
    </row>
    <row r="59" spans="3:11" s="423" customFormat="1" ht="30.75" thickBot="1">
      <c r="C59" s="128" t="s">
        <v>44</v>
      </c>
      <c r="D59" s="128" t="s">
        <v>55</v>
      </c>
      <c r="E59" s="135" t="s">
        <v>57</v>
      </c>
      <c r="F59" s="134" t="s">
        <v>27</v>
      </c>
      <c r="G59" s="132" t="s">
        <v>139</v>
      </c>
      <c r="H59" s="135" t="s">
        <v>46</v>
      </c>
      <c r="I59" s="132" t="s">
        <v>140</v>
      </c>
      <c r="J59" s="132" t="s">
        <v>420</v>
      </c>
      <c r="K59" s="132" t="s">
        <v>421</v>
      </c>
    </row>
    <row r="60" spans="3:11" s="423" customFormat="1">
      <c r="C60" s="140" t="s">
        <v>1584</v>
      </c>
      <c r="D60" s="442">
        <v>2</v>
      </c>
      <c r="E60" s="122">
        <v>4000</v>
      </c>
      <c r="F60" s="426">
        <f t="shared" ref="F60:F63" si="3">D60*E60</f>
        <v>8000</v>
      </c>
      <c r="G60" s="160" t="s">
        <v>1469</v>
      </c>
      <c r="H60" s="124" t="s">
        <v>674</v>
      </c>
      <c r="I60" s="129" t="str">
        <f>VLOOKUP(H60,Presupuesto!$B$11:$C$565,2,0)</f>
        <v>OTROS ALQUILERES</v>
      </c>
      <c r="J60" s="427" t="s">
        <v>1380</v>
      </c>
      <c r="K60" s="427" t="s">
        <v>407</v>
      </c>
    </row>
    <row r="61" spans="3:11" s="423" customFormat="1">
      <c r="C61" s="140" t="s">
        <v>1585</v>
      </c>
      <c r="D61" s="442">
        <v>2</v>
      </c>
      <c r="E61" s="122">
        <v>3500</v>
      </c>
      <c r="F61" s="426">
        <f t="shared" si="3"/>
        <v>7000</v>
      </c>
      <c r="G61" s="160" t="s">
        <v>1469</v>
      </c>
      <c r="H61" s="124" t="s">
        <v>674</v>
      </c>
      <c r="I61" s="129" t="str">
        <f>VLOOKUP(H61,Presupuesto!$B$11:$C$565,2,0)</f>
        <v>OTROS ALQUILERES</v>
      </c>
      <c r="J61" s="427" t="s">
        <v>1380</v>
      </c>
      <c r="K61" s="427" t="s">
        <v>407</v>
      </c>
    </row>
    <row r="62" spans="3:11" s="423" customFormat="1">
      <c r="C62" s="140" t="s">
        <v>1586</v>
      </c>
      <c r="D62" s="442">
        <v>2</v>
      </c>
      <c r="E62" s="122">
        <v>2000</v>
      </c>
      <c r="F62" s="426">
        <f t="shared" si="3"/>
        <v>4000</v>
      </c>
      <c r="G62" s="160" t="s">
        <v>1469</v>
      </c>
      <c r="H62" s="124" t="s">
        <v>674</v>
      </c>
      <c r="I62" s="129" t="str">
        <f>VLOOKUP(H62,Presupuesto!$B$11:$C$565,2,0)</f>
        <v>OTROS ALQUILERES</v>
      </c>
      <c r="J62" s="427" t="s">
        <v>1380</v>
      </c>
      <c r="K62" s="427" t="s">
        <v>407</v>
      </c>
    </row>
    <row r="63" spans="3:11" s="423" customFormat="1" ht="15.75" thickBot="1">
      <c r="C63" s="146" t="s">
        <v>1587</v>
      </c>
      <c r="D63" s="478">
        <v>2</v>
      </c>
      <c r="E63" s="102">
        <v>6000</v>
      </c>
      <c r="F63" s="433">
        <f t="shared" si="3"/>
        <v>12000</v>
      </c>
      <c r="G63" s="479" t="s">
        <v>1469</v>
      </c>
      <c r="H63" s="480" t="s">
        <v>674</v>
      </c>
      <c r="I63" s="131" t="str">
        <f>VLOOKUP(H63,Presupuesto!$B$11:$C$565,2,0)</f>
        <v>OTROS ALQUILERES</v>
      </c>
      <c r="J63" s="438" t="s">
        <v>1380</v>
      </c>
      <c r="K63" s="438" t="s">
        <v>407</v>
      </c>
    </row>
    <row r="64" spans="3:11" s="423" customFormat="1">
      <c r="C64" s="481"/>
      <c r="D64" s="482"/>
      <c r="E64" s="483"/>
      <c r="F64" s="484"/>
      <c r="G64" s="485"/>
      <c r="H64" s="486"/>
      <c r="I64" s="484"/>
      <c r="J64" s="486"/>
      <c r="K64" s="486"/>
    </row>
    <row r="65" spans="3:11" s="154" customFormat="1">
      <c r="C65" s="371"/>
      <c r="D65" s="373"/>
      <c r="E65" s="374"/>
      <c r="F65" s="374"/>
      <c r="G65" s="375"/>
      <c r="H65" s="372"/>
      <c r="I65" s="374"/>
      <c r="J65" s="372"/>
      <c r="K65" s="372"/>
    </row>
    <row r="66" spans="3:11" s="154" customFormat="1">
      <c r="C66" s="371"/>
      <c r="D66" s="373"/>
      <c r="E66" s="374"/>
      <c r="F66" s="374"/>
      <c r="G66" s="375"/>
      <c r="H66" s="372"/>
      <c r="I66" s="374"/>
      <c r="J66" s="372"/>
      <c r="K66" s="372"/>
    </row>
    <row r="67" spans="3:11" s="154" customFormat="1">
      <c r="C67" s="371"/>
      <c r="D67" s="373"/>
      <c r="E67" s="374"/>
      <c r="F67" s="374"/>
      <c r="G67" s="375"/>
      <c r="H67" s="372"/>
      <c r="I67" s="374"/>
      <c r="J67" s="372"/>
      <c r="K67" s="372"/>
    </row>
    <row r="68" spans="3:11" s="423" customFormat="1" ht="15.75" thickBot="1">
      <c r="C68" s="471"/>
      <c r="D68" s="472"/>
      <c r="E68" s="473"/>
      <c r="F68" s="474"/>
      <c r="G68" s="475"/>
      <c r="H68" s="476"/>
      <c r="I68" s="474"/>
      <c r="J68" s="477"/>
      <c r="K68" s="477"/>
    </row>
    <row r="69" spans="3:11" ht="15.75" thickBot="1">
      <c r="C69" s="156" t="s">
        <v>53</v>
      </c>
      <c r="D69" s="107">
        <f>SUM(F76:F81)</f>
        <v>162800</v>
      </c>
      <c r="E69" s="423"/>
      <c r="F69" s="70"/>
      <c r="G69" s="77"/>
      <c r="H69" s="70"/>
      <c r="I69" s="70"/>
      <c r="J69" s="423"/>
      <c r="K69" s="423"/>
    </row>
    <row r="70" spans="3:11">
      <c r="C70" s="70"/>
      <c r="D70" s="421"/>
      <c r="E70" s="424"/>
      <c r="F70" s="424"/>
      <c r="G70" s="424"/>
      <c r="H70" s="422"/>
      <c r="I70" s="422"/>
      <c r="J70" s="422"/>
      <c r="K70" s="437"/>
    </row>
    <row r="71" spans="3:11">
      <c r="C71" s="70"/>
      <c r="D71" s="421"/>
      <c r="E71" s="424"/>
      <c r="F71" s="424"/>
      <c r="G71" s="424"/>
      <c r="H71" s="422"/>
      <c r="I71" s="422"/>
      <c r="J71" s="422"/>
      <c r="K71" s="437"/>
    </row>
    <row r="72" spans="3:11" ht="15.75">
      <c r="C72" s="446" t="s">
        <v>401</v>
      </c>
      <c r="D72" s="447" t="s">
        <v>1698</v>
      </c>
      <c r="E72" s="424"/>
      <c r="F72" s="424"/>
      <c r="G72" s="424"/>
      <c r="H72" s="422"/>
      <c r="I72" s="422"/>
      <c r="J72" s="422"/>
      <c r="K72" s="437"/>
    </row>
    <row r="73" spans="3:11" ht="18.75">
      <c r="C73" s="448" t="str">
        <f>IFERROR(VLOOKUP(D72,'1Desarrollo e Innov. Curricular'!$E:$F,2,FALSE),IFERROR(VLOOKUP(D72,'2 Investigación Científica'!$E:$F,2,FALSE),IFERROR(VLOOKUP(D72,'3Vinculación Univ. Sociedad'!$E:$F,2,FALSE),IFERROR(VLOOKUP(D72,'4Docencia y Profesorado Univers'!$E:$F,2,FALSE),IFERROR(VLOOKUP(D72,'5Estudiantes y Graduados'!$E:$F,2,FALSE),IFERROR(VLOOKUP(D72,'11Gestion Administrativa'!$E:$F,2,FALSE),IFERROR(VLOOKUP(D72,'13Gestión Académica'!$E:$F,2,FALSE),IFERROR(VLOOKUP(D72,'8Aseguramiento de la calidad'!$E:$F,2,FALSE),IFERROR(VLOOKUP(D72,'6Gestión del Conocimiento'!$E:$F,2,FALSE),IFERROR(VLOOKUP(D72,'15Gobernabilidad y Procesos...'!$E:$F,2,FALSE),IFERROR(VLOOKUP(D72,'12Gestión del Talento Humano'!$E:$F,2,FALSE),IFERROR(VLOOKUP(D72,'14Internacionalización de la ES'!$E:$F,2,FALSE),IFERROR(VLOOKUP(D72,'10Posgrado'!$E:$F,2,FALSE),IFERROR(VLOOKUP(D72,'9Cultura de Innovación Insti...'!$E:$F,2,FALSE),VLOOKUP(D72,'7Lo Esencial de la Reforma Univ'!$E:$F,2,0)))))))))))))))</f>
        <v xml:space="preserve">Promover la publicación y difusión de resultados de investigaciones en congresos y publicación en libros, manuales  y revistas  </v>
      </c>
      <c r="D73" s="421"/>
      <c r="E73" s="424"/>
      <c r="F73" s="424"/>
      <c r="G73" s="424"/>
      <c r="H73" s="422"/>
      <c r="I73" s="422"/>
      <c r="J73" s="422"/>
      <c r="K73" s="437"/>
    </row>
    <row r="74" spans="3:11" ht="15.75" thickBot="1">
      <c r="C74" s="423"/>
      <c r="D74" s="423"/>
      <c r="E74" s="423"/>
      <c r="F74" s="424"/>
      <c r="G74" s="422"/>
      <c r="H74" s="422"/>
      <c r="I74" s="422"/>
      <c r="J74" s="423"/>
      <c r="K74" s="423"/>
    </row>
    <row r="75" spans="3:11" ht="30.75" thickBot="1">
      <c r="C75" s="128" t="s">
        <v>44</v>
      </c>
      <c r="D75" s="128" t="s">
        <v>55</v>
      </c>
      <c r="E75" s="135" t="s">
        <v>57</v>
      </c>
      <c r="F75" s="134" t="s">
        <v>27</v>
      </c>
      <c r="G75" s="132" t="s">
        <v>139</v>
      </c>
      <c r="H75" s="135" t="s">
        <v>46</v>
      </c>
      <c r="I75" s="132" t="s">
        <v>140</v>
      </c>
      <c r="J75" s="132" t="s">
        <v>420</v>
      </c>
      <c r="K75" s="132" t="s">
        <v>421</v>
      </c>
    </row>
    <row r="76" spans="3:11" ht="15.75" thickBot="1">
      <c r="C76" s="224" t="s">
        <v>440</v>
      </c>
      <c r="D76" s="225">
        <v>7</v>
      </c>
      <c r="E76" s="223">
        <f t="shared" ref="E76:E77" si="4">HLOOKUP(C76,$AH$2:$BU$3,2,0)</f>
        <v>2000</v>
      </c>
      <c r="F76" s="426">
        <f t="shared" ref="F76:F77" si="5">D76*E76</f>
        <v>14000</v>
      </c>
      <c r="G76" s="160" t="s">
        <v>1469</v>
      </c>
      <c r="H76" s="141" t="s">
        <v>774</v>
      </c>
      <c r="I76" s="129" t="str">
        <f>VLOOKUP(H76,Presupuesto!$B$11:$C$565,2,0)</f>
        <v>VIATICOS NACIONALES</v>
      </c>
      <c r="J76" s="449" t="s">
        <v>1380</v>
      </c>
      <c r="K76" s="427" t="s">
        <v>404</v>
      </c>
    </row>
    <row r="77" spans="3:11">
      <c r="C77" s="224" t="s">
        <v>442</v>
      </c>
      <c r="D77" s="225">
        <v>12</v>
      </c>
      <c r="E77" s="223">
        <f t="shared" si="4"/>
        <v>1150</v>
      </c>
      <c r="F77" s="426">
        <f t="shared" si="5"/>
        <v>13800</v>
      </c>
      <c r="G77" s="160" t="s">
        <v>1469</v>
      </c>
      <c r="H77" s="141" t="s">
        <v>774</v>
      </c>
      <c r="I77" s="129" t="str">
        <f>VLOOKUP(H77,Presupuesto!$B$11:$C$565,2,0)</f>
        <v>VIATICOS NACIONALES</v>
      </c>
      <c r="J77" s="449" t="s">
        <v>1380</v>
      </c>
      <c r="K77" s="427" t="s">
        <v>422</v>
      </c>
    </row>
    <row r="78" spans="3:11">
      <c r="C78" s="461" t="s">
        <v>1554</v>
      </c>
      <c r="D78" s="442">
        <v>1</v>
      </c>
      <c r="E78" s="117">
        <v>48000</v>
      </c>
      <c r="F78" s="426">
        <f t="shared" ref="F78:F81" si="6">D78*E78</f>
        <v>48000</v>
      </c>
      <c r="G78" s="160" t="s">
        <v>1469</v>
      </c>
      <c r="H78" s="141" t="s">
        <v>756</v>
      </c>
      <c r="I78" s="129" t="str">
        <f>VLOOKUP(H78,Presupuesto!$B$11:$C$565,2,0)</f>
        <v>OTROS SERVICIOS COMERCIALES Y FINANCIEROS</v>
      </c>
      <c r="J78" s="449" t="s">
        <v>1380</v>
      </c>
      <c r="K78" s="427" t="s">
        <v>422</v>
      </c>
    </row>
    <row r="79" spans="3:11">
      <c r="C79" s="461" t="s">
        <v>1556</v>
      </c>
      <c r="D79" s="442">
        <v>1</v>
      </c>
      <c r="E79" s="117">
        <v>48000</v>
      </c>
      <c r="F79" s="426">
        <f t="shared" si="6"/>
        <v>48000</v>
      </c>
      <c r="G79" s="160" t="s">
        <v>1469</v>
      </c>
      <c r="H79" s="141" t="s">
        <v>756</v>
      </c>
      <c r="I79" s="129" t="str">
        <f>VLOOKUP(H79,Presupuesto!$B$11:$C$565,2,0)</f>
        <v>OTROS SERVICIOS COMERCIALES Y FINANCIEROS</v>
      </c>
      <c r="J79" s="449" t="s">
        <v>1380</v>
      </c>
      <c r="K79" s="427" t="s">
        <v>422</v>
      </c>
    </row>
    <row r="80" spans="3:11">
      <c r="C80" s="461" t="s">
        <v>1555</v>
      </c>
      <c r="D80" s="442">
        <v>2</v>
      </c>
      <c r="E80" s="117">
        <v>12000</v>
      </c>
      <c r="F80" s="426">
        <f t="shared" si="6"/>
        <v>24000</v>
      </c>
      <c r="G80" s="160" t="s">
        <v>1469</v>
      </c>
      <c r="H80" s="141" t="s">
        <v>756</v>
      </c>
      <c r="I80" s="129" t="str">
        <f>VLOOKUP(H80,Presupuesto!$B$11:$C$565,2,0)</f>
        <v>OTROS SERVICIOS COMERCIALES Y FINANCIEROS</v>
      </c>
      <c r="J80" s="449" t="s">
        <v>1380</v>
      </c>
      <c r="K80" s="427" t="s">
        <v>422</v>
      </c>
    </row>
    <row r="81" spans="3:11">
      <c r="C81" s="140" t="s">
        <v>1557</v>
      </c>
      <c r="D81" s="442">
        <v>1</v>
      </c>
      <c r="E81" s="122">
        <v>15000</v>
      </c>
      <c r="F81" s="426">
        <f t="shared" si="6"/>
        <v>15000</v>
      </c>
      <c r="G81" s="160" t="s">
        <v>1469</v>
      </c>
      <c r="H81" s="141" t="s">
        <v>762</v>
      </c>
      <c r="I81" s="129" t="str">
        <f>VLOOKUP(H81,Presupuesto!$B$11:$C$565,2,0)</f>
        <v>PASAJES NACIONALES</v>
      </c>
      <c r="J81" s="449" t="s">
        <v>1380</v>
      </c>
      <c r="K81" s="427" t="s">
        <v>411</v>
      </c>
    </row>
    <row r="86" spans="3:11" ht="15.75" thickBot="1"/>
    <row r="87" spans="3:11" ht="15.75" thickBot="1">
      <c r="C87" s="156" t="s">
        <v>53</v>
      </c>
      <c r="D87" s="107">
        <f>SUM(F94:F97)</f>
        <v>12900</v>
      </c>
      <c r="E87" s="423"/>
      <c r="F87" s="70"/>
      <c r="G87" s="77"/>
      <c r="H87" s="70"/>
      <c r="I87" s="70"/>
      <c r="J87" s="423"/>
      <c r="K87" s="423"/>
    </row>
    <row r="88" spans="3:11">
      <c r="C88" s="70"/>
      <c r="D88" s="421"/>
      <c r="E88" s="424"/>
      <c r="F88" s="424"/>
      <c r="G88" s="424"/>
      <c r="H88" s="422"/>
      <c r="I88" s="422"/>
      <c r="J88" s="422"/>
      <c r="K88" s="437"/>
    </row>
    <row r="89" spans="3:11">
      <c r="C89" s="70"/>
      <c r="D89" s="421"/>
      <c r="E89" s="424"/>
      <c r="F89" s="424"/>
      <c r="G89" s="424"/>
      <c r="H89" s="422"/>
      <c r="I89" s="422"/>
      <c r="J89" s="422"/>
      <c r="K89" s="437"/>
    </row>
    <row r="90" spans="3:11" ht="15.75">
      <c r="C90" s="446" t="s">
        <v>401</v>
      </c>
      <c r="D90" s="447" t="s">
        <v>1885</v>
      </c>
      <c r="E90" s="424"/>
      <c r="F90" s="424"/>
      <c r="G90" s="424"/>
      <c r="H90" s="422"/>
      <c r="I90" s="422"/>
      <c r="J90" s="422"/>
      <c r="K90" s="437"/>
    </row>
    <row r="91" spans="3:11" ht="18.75">
      <c r="C91" s="448" t="str">
        <f>IFERROR(VLOOKUP(D90,'1Desarrollo e Innov. Curricular'!$E:$F,2,FALSE),IFERROR(VLOOKUP(D90,'2 Investigación Científica'!$E:$F,2,FALSE),IFERROR(VLOOKUP(D90,'3Vinculación Univ. Sociedad'!$E:$F,2,FALSE),IFERROR(VLOOKUP(D90,'4Docencia y Profesorado Univers'!$E:$F,2,FALSE),IFERROR(VLOOKUP(D90,'5Estudiantes y Graduados'!$E:$F,2,FALSE),IFERROR(VLOOKUP(D90,'11Gestion Administrativa'!$E:$F,2,FALSE),IFERROR(VLOOKUP(D90,'13Gestión Académica'!$E:$F,2,FALSE),IFERROR(VLOOKUP(D90,'8Aseguramiento de la calidad'!$E:$F,2,FALSE),IFERROR(VLOOKUP(D90,'6Gestión del Conocimiento'!$E:$F,2,FALSE),IFERROR(VLOOKUP(D90,'15Gobernabilidad y Procesos...'!$E:$F,2,FALSE),IFERROR(VLOOKUP(D90,'12Gestión del Talento Humano'!$E:$F,2,FALSE),IFERROR(VLOOKUP(D90,'14Internacionalización de la ES'!$E:$F,2,FALSE),IFERROR(VLOOKUP(D90,'10Posgrado'!$E:$F,2,FALSE),IFERROR(VLOOKUP(D90,'9Cultura de Innovación Insti...'!$E:$F,2,FALSE),VLOOKUP(D90,'7Lo Esencial de la Reforma Univ'!$E:$F,2,0)))))))))))))))</f>
        <v xml:space="preserve">Realizar un diagnostico de las necesidades de nuevas carreras que demanda la Región </v>
      </c>
      <c r="D91" s="421"/>
      <c r="E91" s="424"/>
      <c r="F91" s="424"/>
      <c r="G91" s="424"/>
      <c r="H91" s="422"/>
      <c r="I91" s="422"/>
      <c r="J91" s="422"/>
      <c r="K91" s="437"/>
    </row>
    <row r="92" spans="3:11" ht="15.75" thickBot="1">
      <c r="C92" s="423"/>
      <c r="D92" s="423"/>
      <c r="E92" s="423"/>
      <c r="F92" s="424"/>
      <c r="G92" s="422"/>
      <c r="H92" s="422"/>
      <c r="I92" s="422"/>
      <c r="J92" s="423"/>
      <c r="K92" s="423"/>
    </row>
    <row r="93" spans="3:11" ht="30.75" thickBot="1">
      <c r="C93" s="128" t="s">
        <v>44</v>
      </c>
      <c r="D93" s="128" t="s">
        <v>55</v>
      </c>
      <c r="E93" s="135" t="s">
        <v>57</v>
      </c>
      <c r="F93" s="134" t="s">
        <v>27</v>
      </c>
      <c r="G93" s="132" t="s">
        <v>139</v>
      </c>
      <c r="H93" s="135" t="s">
        <v>46</v>
      </c>
      <c r="I93" s="132" t="s">
        <v>140</v>
      </c>
      <c r="J93" s="132" t="s">
        <v>420</v>
      </c>
      <c r="K93" s="132" t="s">
        <v>421</v>
      </c>
    </row>
    <row r="94" spans="3:11">
      <c r="C94" s="224" t="s">
        <v>442</v>
      </c>
      <c r="D94" s="225">
        <v>6</v>
      </c>
      <c r="E94" s="223">
        <f>HLOOKUP(C94,$AH$2:$BU$3,2,0)</f>
        <v>1150</v>
      </c>
      <c r="F94" s="426">
        <f t="shared" ref="F94:F97" si="7">D94*E94</f>
        <v>6900</v>
      </c>
      <c r="G94" s="160" t="s">
        <v>137</v>
      </c>
      <c r="H94" s="141" t="s">
        <v>316</v>
      </c>
      <c r="I94" s="129" t="str">
        <f>VLOOKUP(H94,Presupuesto!$B$11:$C$565,2,0)</f>
        <v>VIATICOS NACIONALES Y OTROS GASTOS DE VIAJE PROYECTO FORTALECIMIENTO ORG. ESTUDI (26200-72)</v>
      </c>
      <c r="J94" s="449" t="s">
        <v>484</v>
      </c>
      <c r="K94" s="427" t="s">
        <v>404</v>
      </c>
    </row>
    <row r="95" spans="3:11">
      <c r="C95" s="140" t="s">
        <v>1521</v>
      </c>
      <c r="D95" s="442">
        <v>2000</v>
      </c>
      <c r="E95" s="122">
        <v>1</v>
      </c>
      <c r="F95" s="426">
        <f t="shared" si="7"/>
        <v>2000</v>
      </c>
      <c r="G95" s="160" t="s">
        <v>137</v>
      </c>
      <c r="H95" s="141" t="s">
        <v>730</v>
      </c>
      <c r="I95" s="129" t="str">
        <f>VLOOKUP(H95,Presupuesto!$B$11:$C$565,2,0)</f>
        <v>SERVICIOS DE IMPRENTA PUBLIC.Y REPRODUCCION</v>
      </c>
      <c r="J95" s="449" t="s">
        <v>484</v>
      </c>
      <c r="K95" s="427" t="s">
        <v>422</v>
      </c>
    </row>
    <row r="96" spans="3:11">
      <c r="C96" s="140" t="s">
        <v>1889</v>
      </c>
      <c r="D96" s="442">
        <v>4</v>
      </c>
      <c r="E96" s="122">
        <v>100</v>
      </c>
      <c r="F96" s="426">
        <f t="shared" si="7"/>
        <v>400</v>
      </c>
      <c r="G96" s="160" t="s">
        <v>137</v>
      </c>
      <c r="H96" s="141" t="s">
        <v>828</v>
      </c>
      <c r="I96" s="129" t="str">
        <f>VLOOKUP(H96,Presupuesto!$B$11:$C$565,2,0)</f>
        <v>PAPEL DE ESCRITORIO</v>
      </c>
      <c r="J96" s="449" t="s">
        <v>484</v>
      </c>
      <c r="K96" s="427" t="s">
        <v>422</v>
      </c>
    </row>
    <row r="97" spans="3:11">
      <c r="C97" s="140" t="s">
        <v>1888</v>
      </c>
      <c r="D97" s="442">
        <v>36</v>
      </c>
      <c r="E97" s="122">
        <v>100</v>
      </c>
      <c r="F97" s="426">
        <f t="shared" si="7"/>
        <v>3600</v>
      </c>
      <c r="G97" s="160" t="s">
        <v>137</v>
      </c>
      <c r="H97" s="141" t="s">
        <v>884</v>
      </c>
      <c r="I97" s="129" t="str">
        <f>VLOOKUP(H97,Presupuesto!$B$11:$C$565,2,0)</f>
        <v>GASOLINA</v>
      </c>
      <c r="J97" s="449" t="s">
        <v>484</v>
      </c>
      <c r="K97" s="427" t="s">
        <v>422</v>
      </c>
    </row>
    <row r="101" spans="3:11" ht="15.75" thickBot="1"/>
    <row r="102" spans="3:11" ht="15.75" thickBot="1">
      <c r="C102" s="156" t="s">
        <v>53</v>
      </c>
      <c r="D102" s="107">
        <f>SUM(F109:F111)</f>
        <v>67370</v>
      </c>
      <c r="E102" s="423"/>
      <c r="F102" s="70"/>
      <c r="G102" s="77"/>
      <c r="H102" s="70"/>
      <c r="I102" s="70"/>
      <c r="J102" s="423"/>
      <c r="K102" s="423"/>
    </row>
    <row r="103" spans="3:11">
      <c r="C103" s="70"/>
      <c r="D103" s="421"/>
      <c r="E103" s="424"/>
      <c r="F103" s="424"/>
      <c r="G103" s="424"/>
      <c r="H103" s="422"/>
      <c r="I103" s="422"/>
      <c r="J103" s="422"/>
      <c r="K103" s="437"/>
    </row>
    <row r="104" spans="3:11">
      <c r="C104" s="70"/>
      <c r="D104" s="421"/>
      <c r="E104" s="424"/>
      <c r="F104" s="424"/>
      <c r="G104" s="424"/>
      <c r="H104" s="422"/>
      <c r="I104" s="422"/>
      <c r="J104" s="422"/>
      <c r="K104" s="437"/>
    </row>
    <row r="105" spans="3:11" ht="15.75">
      <c r="C105" s="446" t="s">
        <v>401</v>
      </c>
      <c r="D105" s="447" t="s">
        <v>1886</v>
      </c>
      <c r="E105" s="424"/>
      <c r="F105" s="424"/>
      <c r="G105" s="424"/>
      <c r="H105" s="422"/>
      <c r="I105" s="422"/>
      <c r="J105" s="422"/>
      <c r="K105" s="437"/>
    </row>
    <row r="106" spans="3:11" ht="18.75">
      <c r="C106" s="448" t="str">
        <f>IFERROR(VLOOKUP(D105,'1Desarrollo e Innov. Curricular'!$E:$F,2,FALSE),IFERROR(VLOOKUP(D105,'2 Investigación Científica'!$E:$F,2,FALSE),IFERROR(VLOOKUP(D105,'3Vinculación Univ. Sociedad'!$E:$F,2,FALSE),IFERROR(VLOOKUP(D105,'4Docencia y Profesorado Univers'!$E:$F,2,FALSE),IFERROR(VLOOKUP(D105,'5Estudiantes y Graduados'!$E:$F,2,FALSE),IFERROR(VLOOKUP(D105,'11Gestion Administrativa'!$E:$F,2,FALSE),IFERROR(VLOOKUP(D105,'13Gestión Académica'!$E:$F,2,FALSE),IFERROR(VLOOKUP(D105,'8Aseguramiento de la calidad'!$E:$F,2,FALSE),IFERROR(VLOOKUP(D105,'6Gestión del Conocimiento'!$E:$F,2,FALSE),IFERROR(VLOOKUP(D105,'15Gobernabilidad y Procesos...'!$E:$F,2,FALSE),IFERROR(VLOOKUP(D105,'12Gestión del Talento Humano'!$E:$F,2,FALSE),IFERROR(VLOOKUP(D105,'14Internacionalización de la ES'!$E:$F,2,FALSE),IFERROR(VLOOKUP(D105,'10Posgrado'!$E:$F,2,FALSE),IFERROR(VLOOKUP(D105,'9Cultura de Innovación Insti...'!$E:$F,2,FALSE),VLOOKUP(D105,'7Lo Esencial de la Reforma Univ'!$E:$F,2,0)))))))))))))))</f>
        <v xml:space="preserve">Busqueda de convenios con universidades de Nicaragua para realizar encuentros culturales y academico </v>
      </c>
      <c r="D106" s="421"/>
      <c r="E106" s="424"/>
      <c r="F106" s="424"/>
      <c r="G106" s="424"/>
      <c r="H106" s="422"/>
      <c r="I106" s="422"/>
      <c r="J106" s="422"/>
      <c r="K106" s="437"/>
    </row>
    <row r="107" spans="3:11" ht="15.75" thickBot="1">
      <c r="C107" s="423"/>
      <c r="D107" s="423"/>
      <c r="E107" s="423"/>
      <c r="F107" s="424"/>
      <c r="G107" s="422"/>
      <c r="H107" s="422"/>
      <c r="I107" s="422"/>
      <c r="J107" s="423"/>
      <c r="K107" s="423"/>
    </row>
    <row r="108" spans="3:11" ht="30.75" thickBot="1">
      <c r="C108" s="128" t="s">
        <v>44</v>
      </c>
      <c r="D108" s="128" t="s">
        <v>55</v>
      </c>
      <c r="E108" s="135" t="s">
        <v>57</v>
      </c>
      <c r="F108" s="134" t="s">
        <v>27</v>
      </c>
      <c r="G108" s="132" t="s">
        <v>139</v>
      </c>
      <c r="H108" s="135" t="s">
        <v>46</v>
      </c>
      <c r="I108" s="132" t="s">
        <v>140</v>
      </c>
      <c r="J108" s="132" t="s">
        <v>420</v>
      </c>
      <c r="K108" s="132" t="s">
        <v>421</v>
      </c>
    </row>
    <row r="109" spans="3:11" ht="15.75" thickBot="1">
      <c r="C109" s="224" t="s">
        <v>458</v>
      </c>
      <c r="D109" s="225">
        <v>3</v>
      </c>
      <c r="E109" s="223">
        <f>HLOOKUP(C109,$AH$2:$BU$3,2,0)</f>
        <v>5670</v>
      </c>
      <c r="F109" s="426">
        <f t="shared" ref="F109:F111" si="8">D109*E109</f>
        <v>17010</v>
      </c>
      <c r="G109" s="160" t="s">
        <v>1469</v>
      </c>
      <c r="H109" s="141" t="s">
        <v>316</v>
      </c>
      <c r="I109" s="129" t="str">
        <f>VLOOKUP(H109,Presupuesto!$B$11:$C$565,2,0)</f>
        <v>VIATICOS NACIONALES Y OTROS GASTOS DE VIAJE PROYECTO FORTALECIMIENTO ORG. ESTUDI (26200-72)</v>
      </c>
      <c r="J109" s="449" t="s">
        <v>484</v>
      </c>
      <c r="K109" s="427" t="s">
        <v>404</v>
      </c>
    </row>
    <row r="110" spans="3:11" s="423" customFormat="1">
      <c r="C110" s="224" t="s">
        <v>462</v>
      </c>
      <c r="D110" s="225">
        <v>9</v>
      </c>
      <c r="E110" s="223">
        <f>HLOOKUP(C110,$AH$2:$BU$3,2,0)</f>
        <v>5040</v>
      </c>
      <c r="F110" s="426">
        <f t="shared" ref="F110" si="9">D110*E110</f>
        <v>45360</v>
      </c>
      <c r="G110" s="160" t="s">
        <v>1469</v>
      </c>
      <c r="H110" s="141" t="s">
        <v>316</v>
      </c>
      <c r="I110" s="129" t="str">
        <f>VLOOKUP(H110,Presupuesto!$B$11:$C$565,2,0)</f>
        <v>VIATICOS NACIONALES Y OTROS GASTOS DE VIAJE PROYECTO FORTALECIMIENTO ORG. ESTUDI (26200-72)</v>
      </c>
      <c r="J110" s="449" t="s">
        <v>484</v>
      </c>
      <c r="K110" s="427" t="s">
        <v>404</v>
      </c>
    </row>
    <row r="111" spans="3:11">
      <c r="C111" s="140" t="s">
        <v>1890</v>
      </c>
      <c r="D111" s="442">
        <v>50</v>
      </c>
      <c r="E111" s="122">
        <v>100</v>
      </c>
      <c r="F111" s="426">
        <f t="shared" si="8"/>
        <v>5000</v>
      </c>
      <c r="G111" s="160" t="s">
        <v>1469</v>
      </c>
      <c r="H111" s="141" t="s">
        <v>884</v>
      </c>
      <c r="I111" s="129" t="str">
        <f>VLOOKUP(H111,Presupuesto!$B$11:$C$565,2,0)</f>
        <v>GASOLINA</v>
      </c>
      <c r="J111" s="449" t="s">
        <v>484</v>
      </c>
      <c r="K111" s="427" t="s">
        <v>422</v>
      </c>
    </row>
    <row r="114" spans="3:11" ht="15.75" thickBot="1"/>
    <row r="115" spans="3:11" ht="15.75" thickBot="1">
      <c r="C115" s="156" t="s">
        <v>53</v>
      </c>
      <c r="D115" s="107">
        <f>SUM(F122:F125)</f>
        <v>86400</v>
      </c>
      <c r="E115" s="423"/>
      <c r="F115" s="70"/>
      <c r="G115" s="77"/>
      <c r="H115" s="70"/>
      <c r="I115" s="70"/>
      <c r="J115" s="423"/>
      <c r="K115" s="423"/>
    </row>
    <row r="116" spans="3:11">
      <c r="C116" s="70"/>
      <c r="D116" s="421"/>
      <c r="E116" s="424"/>
      <c r="F116" s="424"/>
      <c r="G116" s="424"/>
      <c r="H116" s="422"/>
      <c r="I116" s="422"/>
      <c r="J116" s="422"/>
      <c r="K116" s="437"/>
    </row>
    <row r="117" spans="3:11">
      <c r="C117" s="70"/>
      <c r="D117" s="421"/>
      <c r="E117" s="424"/>
      <c r="F117" s="424"/>
      <c r="G117" s="424"/>
      <c r="H117" s="422"/>
      <c r="I117" s="422"/>
      <c r="J117" s="422"/>
      <c r="K117" s="437"/>
    </row>
    <row r="118" spans="3:11" ht="15.75">
      <c r="C118" s="446" t="s">
        <v>401</v>
      </c>
      <c r="D118" s="447" t="s">
        <v>1898</v>
      </c>
      <c r="E118" s="424"/>
      <c r="F118" s="424"/>
      <c r="G118" s="424"/>
      <c r="H118" s="422"/>
      <c r="I118" s="422"/>
      <c r="J118" s="422"/>
      <c r="K118" s="437"/>
    </row>
    <row r="119" spans="3:11" ht="18.75">
      <c r="C119" s="448" t="str">
        <f>IFERROR(VLOOKUP(D118,'1Desarrollo e Innov. Curricular'!$E:$F,2,FALSE),IFERROR(VLOOKUP(D118,'2 Investigación Científica'!$E:$F,2,FALSE),IFERROR(VLOOKUP(D118,'3Vinculación Univ. Sociedad'!$E:$F,2,FALSE),IFERROR(VLOOKUP(D118,'4Docencia y Profesorado Univers'!$E:$F,2,FALSE),IFERROR(VLOOKUP(D118,'5Estudiantes y Graduados'!$E:$F,2,FALSE),IFERROR(VLOOKUP(D118,'11Gestion Administrativa'!$E:$F,2,FALSE),IFERROR(VLOOKUP(D118,'13Gestión Académica'!$E:$F,2,FALSE),IFERROR(VLOOKUP(D118,'8Aseguramiento de la calidad'!$E:$F,2,FALSE),IFERROR(VLOOKUP(D118,'6Gestión del Conocimiento'!$E:$F,2,FALSE),IFERROR(VLOOKUP(D118,'15Gobernabilidad y Procesos...'!$E:$F,2,FALSE),IFERROR(VLOOKUP(D118,'12Gestión del Talento Humano'!$E:$F,2,FALSE),IFERROR(VLOOKUP(D118,'14Internacionalización de la ES'!$E:$F,2,FALSE),IFERROR(VLOOKUP(D118,'10Posgrado'!$E:$F,2,FALSE),IFERROR(VLOOKUP(D118,'9Cultura de Innovación Insti...'!$E:$F,2,FALSE),VLOOKUP(D118,'7Lo Esencial de la Reforma Univ'!$E:$F,2,0)))))))))))))))</f>
        <v>Los estudiantes de la red del  voluntariado cultural participen en encuentro sobre la experiencia del año académico Lucila Gamero de Medina</v>
      </c>
      <c r="D119" s="421"/>
      <c r="E119" s="424"/>
      <c r="F119" s="424"/>
      <c r="G119" s="424"/>
      <c r="H119" s="422"/>
      <c r="I119" s="422"/>
      <c r="J119" s="422"/>
      <c r="K119" s="437"/>
    </row>
    <row r="120" spans="3:11" ht="15.75" thickBot="1">
      <c r="C120" s="423"/>
      <c r="D120" s="423"/>
      <c r="E120" s="423"/>
      <c r="F120" s="424"/>
      <c r="G120" s="422"/>
      <c r="H120" s="422"/>
      <c r="I120" s="422"/>
      <c r="J120" s="423"/>
      <c r="K120" s="423"/>
    </row>
    <row r="121" spans="3:11" ht="30.75" thickBot="1">
      <c r="C121" s="128" t="s">
        <v>44</v>
      </c>
      <c r="D121" s="128" t="s">
        <v>55</v>
      </c>
      <c r="E121" s="135" t="s">
        <v>57</v>
      </c>
      <c r="F121" s="134" t="s">
        <v>27</v>
      </c>
      <c r="G121" s="132" t="s">
        <v>139</v>
      </c>
      <c r="H121" s="135" t="s">
        <v>46</v>
      </c>
      <c r="I121" s="132" t="s">
        <v>140</v>
      </c>
      <c r="J121" s="132" t="s">
        <v>420</v>
      </c>
      <c r="K121" s="132" t="s">
        <v>421</v>
      </c>
    </row>
    <row r="122" spans="3:11" ht="15.75" thickBot="1">
      <c r="C122" s="224" t="s">
        <v>444</v>
      </c>
      <c r="D122" s="225">
        <v>40</v>
      </c>
      <c r="E122" s="223">
        <f>HLOOKUP(C122,$AH$2:$BU$3,2,0)</f>
        <v>1750</v>
      </c>
      <c r="F122" s="426">
        <f t="shared" ref="F122:F125" si="10">D122*E122</f>
        <v>70000</v>
      </c>
      <c r="G122" s="160" t="s">
        <v>1469</v>
      </c>
      <c r="H122" s="141" t="s">
        <v>316</v>
      </c>
      <c r="I122" s="129" t="str">
        <f>VLOOKUP(H122,Presupuesto!$B$11:$C$565,2,0)</f>
        <v>VIATICOS NACIONALES Y OTROS GASTOS DE VIAJE PROYECTO FORTALECIMIENTO ORG. ESTUDI (26200-72)</v>
      </c>
      <c r="J122" s="449" t="s">
        <v>1382</v>
      </c>
      <c r="K122" s="427" t="s">
        <v>404</v>
      </c>
    </row>
    <row r="123" spans="3:11" s="423" customFormat="1" ht="15.75" thickBot="1">
      <c r="C123" s="224" t="s">
        <v>440</v>
      </c>
      <c r="D123" s="225">
        <v>4</v>
      </c>
      <c r="E123" s="223">
        <f>HLOOKUP(C123,$AH$2:$BU$3,2,0)</f>
        <v>2000</v>
      </c>
      <c r="F123" s="426">
        <f t="shared" ref="F123:F124" si="11">D123*E123</f>
        <v>8000</v>
      </c>
      <c r="G123" s="160" t="s">
        <v>1469</v>
      </c>
      <c r="H123" s="141" t="s">
        <v>316</v>
      </c>
      <c r="I123" s="129" t="str">
        <f>VLOOKUP(H123,Presupuesto!$B$11:$C$565,2,0)</f>
        <v>VIATICOS NACIONALES Y OTROS GASTOS DE VIAJE PROYECTO FORTALECIMIENTO ORG. ESTUDI (26200-72)</v>
      </c>
      <c r="J123" s="449" t="s">
        <v>1382</v>
      </c>
      <c r="K123" s="427" t="s">
        <v>404</v>
      </c>
    </row>
    <row r="124" spans="3:11" s="423" customFormat="1">
      <c r="C124" s="224" t="s">
        <v>448</v>
      </c>
      <c r="D124" s="225">
        <v>2</v>
      </c>
      <c r="E124" s="223">
        <f>HLOOKUP(C124,$AH$2:$BU$3,2,0)</f>
        <v>1200</v>
      </c>
      <c r="F124" s="426">
        <f t="shared" si="11"/>
        <v>2400</v>
      </c>
      <c r="G124" s="160" t="s">
        <v>1469</v>
      </c>
      <c r="H124" s="141" t="s">
        <v>316</v>
      </c>
      <c r="I124" s="129" t="str">
        <f>VLOOKUP(H124,Presupuesto!$B$11:$C$565,2,0)</f>
        <v>VIATICOS NACIONALES Y OTROS GASTOS DE VIAJE PROYECTO FORTALECIMIENTO ORG. ESTUDI (26200-72)</v>
      </c>
      <c r="J124" s="449" t="s">
        <v>1382</v>
      </c>
      <c r="K124" s="427" t="s">
        <v>404</v>
      </c>
    </row>
    <row r="125" spans="3:11">
      <c r="C125" s="140" t="s">
        <v>1890</v>
      </c>
      <c r="D125" s="442">
        <v>60</v>
      </c>
      <c r="E125" s="122">
        <v>100</v>
      </c>
      <c r="F125" s="426">
        <f t="shared" si="10"/>
        <v>6000</v>
      </c>
      <c r="G125" s="160" t="s">
        <v>1469</v>
      </c>
      <c r="H125" s="141" t="s">
        <v>886</v>
      </c>
      <c r="I125" s="129" t="str">
        <f>VLOOKUP(H125,Presupuesto!$B$11:$C$565,2,0)</f>
        <v>DIESEL</v>
      </c>
      <c r="J125" s="449" t="s">
        <v>1382</v>
      </c>
      <c r="K125" s="427" t="s">
        <v>422</v>
      </c>
    </row>
    <row r="131" spans="3:11" ht="15.75" thickBot="1"/>
    <row r="132" spans="3:11" ht="15.75" thickBot="1">
      <c r="C132" s="156" t="s">
        <v>53</v>
      </c>
      <c r="D132" s="107">
        <f>SUM(F139:F298)</f>
        <v>6477253.9763320694</v>
      </c>
      <c r="E132" s="423"/>
      <c r="F132" s="70"/>
      <c r="G132" s="77"/>
      <c r="H132" s="70"/>
      <c r="I132" s="70"/>
      <c r="J132" s="423"/>
      <c r="K132" s="423"/>
    </row>
    <row r="133" spans="3:11">
      <c r="C133" s="70"/>
      <c r="D133" s="421"/>
      <c r="E133" s="424"/>
      <c r="F133" s="424"/>
      <c r="G133" s="424"/>
      <c r="H133" s="422"/>
      <c r="I133" s="422"/>
      <c r="J133" s="422"/>
      <c r="K133" s="437"/>
    </row>
    <row r="134" spans="3:11">
      <c r="C134" s="70"/>
      <c r="D134" s="421"/>
      <c r="E134" s="424"/>
      <c r="F134" s="424"/>
      <c r="G134" s="424"/>
      <c r="H134" s="422"/>
      <c r="I134" s="422"/>
      <c r="J134" s="422"/>
      <c r="K134" s="437"/>
    </row>
    <row r="135" spans="3:11" ht="15.75">
      <c r="C135" s="446" t="s">
        <v>401</v>
      </c>
      <c r="D135" s="447" t="s">
        <v>1976</v>
      </c>
      <c r="E135" s="424"/>
      <c r="F135" s="424"/>
      <c r="G135" s="424"/>
      <c r="H135" s="422"/>
      <c r="I135" s="422"/>
      <c r="J135" s="422"/>
      <c r="K135" s="437"/>
    </row>
    <row r="136" spans="3:11" ht="18.75">
      <c r="C136" s="448" t="str">
        <f>IFERROR(VLOOKUP(D135,'1Desarrollo e Innov. Curricular'!$E:$F,2,FALSE),IFERROR(VLOOKUP(D135,'2 Investigación Científica'!$E:$F,2,FALSE),IFERROR(VLOOKUP(D135,'3Vinculación Univ. Sociedad'!$E:$F,2,FALSE),IFERROR(VLOOKUP(D135,'4Docencia y Profesorado Univers'!$E:$F,2,FALSE),IFERROR(VLOOKUP(D135,'5Estudiantes y Graduados'!$E:$F,2,FALSE),IFERROR(VLOOKUP(D135,'11Gestion Administrativa'!$E:$F,2,FALSE),IFERROR(VLOOKUP(D135,'13Gestión Académica'!$E:$F,2,FALSE),IFERROR(VLOOKUP(D135,'8Aseguramiento de la calidad'!$E:$F,2,FALSE),IFERROR(VLOOKUP(D135,'6Gestión del Conocimiento'!$E:$F,2,FALSE),IFERROR(VLOOKUP(D135,'15Gobernabilidad y Procesos...'!$E:$F,2,FALSE),IFERROR(VLOOKUP(D135,'12Gestión del Talento Humano'!$E:$F,2,FALSE),IFERROR(VLOOKUP(D135,'14Internacionalización de la ES'!$E:$F,2,FALSE),IFERROR(VLOOKUP(D135,'10Posgrado'!$E:$F,2,FALSE),IFERROR(VLOOKUP(D135,'9Cultura de Innovación Insti...'!$E:$F,2,FALSE),VLOOKUP(D135,'7Lo Esencial de la Reforma Univ'!$E:$F,2,0)))))))))))))))</f>
        <v xml:space="preserve">Construcción y equipamiento de la planta piloto de la carrera de Ing. Agroindustrial </v>
      </c>
      <c r="D136" s="421"/>
      <c r="E136" s="424"/>
      <c r="F136" s="424"/>
      <c r="G136" s="424"/>
      <c r="H136" s="422"/>
      <c r="I136" s="422"/>
      <c r="J136" s="422"/>
      <c r="K136" s="437"/>
    </row>
    <row r="137" spans="3:11" ht="15.75" thickBot="1">
      <c r="C137" s="423"/>
      <c r="D137" s="423"/>
      <c r="E137" s="423"/>
      <c r="F137" s="424"/>
      <c r="G137" s="422"/>
      <c r="H137" s="422"/>
      <c r="I137" s="422"/>
      <c r="J137" s="423"/>
      <c r="K137" s="423"/>
    </row>
    <row r="138" spans="3:11" ht="30.75" thickBot="1">
      <c r="C138" s="128" t="s">
        <v>44</v>
      </c>
      <c r="D138" s="128" t="s">
        <v>55</v>
      </c>
      <c r="E138" s="135" t="s">
        <v>57</v>
      </c>
      <c r="F138" s="134" t="s">
        <v>27</v>
      </c>
      <c r="G138" s="132" t="s">
        <v>139</v>
      </c>
      <c r="H138" s="135" t="s">
        <v>46</v>
      </c>
      <c r="I138" s="132" t="s">
        <v>140</v>
      </c>
      <c r="J138" s="132" t="s">
        <v>420</v>
      </c>
      <c r="K138" s="132" t="s">
        <v>421</v>
      </c>
    </row>
    <row r="139" spans="3:11">
      <c r="C139" s="224" t="s">
        <v>432</v>
      </c>
      <c r="D139" s="225"/>
      <c r="E139" s="223">
        <f>HLOOKUP(C139,$AH$2:$BU$3,2,0)</f>
        <v>2500</v>
      </c>
      <c r="F139" s="426">
        <f t="shared" ref="F139:F158" si="12">D139*E139</f>
        <v>0</v>
      </c>
      <c r="G139" s="160"/>
      <c r="H139" s="141"/>
      <c r="I139" s="129" t="e">
        <f>VLOOKUP(H139,Presupuesto!$B$11:$C$565,2,0)</f>
        <v>#N/A</v>
      </c>
      <c r="J139" s="449"/>
      <c r="K139" s="427"/>
    </row>
    <row r="140" spans="3:11" ht="15.75">
      <c r="C140" s="567" t="s">
        <v>2020</v>
      </c>
      <c r="D140" s="590"/>
      <c r="E140" s="590"/>
      <c r="F140" s="590"/>
      <c r="G140" s="590"/>
      <c r="H140" s="590"/>
      <c r="I140" s="591"/>
      <c r="J140" s="449"/>
      <c r="K140" s="427" t="s">
        <v>422</v>
      </c>
    </row>
    <row r="141" spans="3:11">
      <c r="C141" s="566" t="s">
        <v>2011</v>
      </c>
      <c r="D141" s="564">
        <v>5</v>
      </c>
      <c r="E141" s="565">
        <v>2854.5</v>
      </c>
      <c r="F141" s="426">
        <f t="shared" si="12"/>
        <v>14272.5</v>
      </c>
      <c r="G141" s="160" t="s">
        <v>1469</v>
      </c>
      <c r="H141" s="141" t="s">
        <v>1016</v>
      </c>
      <c r="I141" s="129" t="str">
        <f>VLOOKUP(H141,Presupuesto!$B$11:$C$565,2,0)</f>
        <v>EQUIPO MEDICO Y LABORATORIO</v>
      </c>
      <c r="J141" s="449" t="s">
        <v>1385</v>
      </c>
      <c r="K141" s="427" t="s">
        <v>422</v>
      </c>
    </row>
    <row r="142" spans="3:11">
      <c r="C142" s="566" t="s">
        <v>2012</v>
      </c>
      <c r="D142" s="564">
        <v>1</v>
      </c>
      <c r="E142" s="565">
        <v>584439.73272299999</v>
      </c>
      <c r="F142" s="426">
        <f t="shared" si="12"/>
        <v>584439.73272299999</v>
      </c>
      <c r="G142" s="160" t="s">
        <v>1469</v>
      </c>
      <c r="H142" s="141" t="s">
        <v>1016</v>
      </c>
      <c r="I142" s="129" t="str">
        <f>VLOOKUP(H142,Presupuesto!$B$11:$C$565,2,0)</f>
        <v>EQUIPO MEDICO Y LABORATORIO</v>
      </c>
      <c r="J142" s="449" t="s">
        <v>1385</v>
      </c>
      <c r="K142" s="427" t="s">
        <v>422</v>
      </c>
    </row>
    <row r="143" spans="3:11">
      <c r="C143" s="566" t="s">
        <v>2013</v>
      </c>
      <c r="D143" s="564">
        <v>1</v>
      </c>
      <c r="E143" s="565">
        <v>794946.18445000006</v>
      </c>
      <c r="F143" s="426">
        <f t="shared" si="12"/>
        <v>794946.18445000006</v>
      </c>
      <c r="G143" s="160" t="s">
        <v>1469</v>
      </c>
      <c r="H143" s="141" t="s">
        <v>1016</v>
      </c>
      <c r="I143" s="129" t="str">
        <f>VLOOKUP(H143,Presupuesto!$B$11:$C$565,2,0)</f>
        <v>EQUIPO MEDICO Y LABORATORIO</v>
      </c>
      <c r="J143" s="449" t="s">
        <v>1385</v>
      </c>
      <c r="K143" s="427" t="s">
        <v>422</v>
      </c>
    </row>
    <row r="144" spans="3:11">
      <c r="C144" s="566" t="s">
        <v>2014</v>
      </c>
      <c r="D144" s="564">
        <v>1</v>
      </c>
      <c r="E144" s="565">
        <v>137124.54331400001</v>
      </c>
      <c r="F144" s="426">
        <f t="shared" si="12"/>
        <v>137124.54331400001</v>
      </c>
      <c r="G144" s="160" t="s">
        <v>1469</v>
      </c>
      <c r="H144" s="141" t="s">
        <v>1016</v>
      </c>
      <c r="I144" s="129" t="str">
        <f>VLOOKUP(H144,Presupuesto!$B$11:$C$565,2,0)</f>
        <v>EQUIPO MEDICO Y LABORATORIO</v>
      </c>
      <c r="J144" s="449" t="s">
        <v>1385</v>
      </c>
      <c r="K144" s="427" t="s">
        <v>411</v>
      </c>
    </row>
    <row r="145" spans="3:11">
      <c r="C145" s="566" t="s">
        <v>2015</v>
      </c>
      <c r="D145" s="564">
        <v>1</v>
      </c>
      <c r="E145" s="565">
        <v>411048</v>
      </c>
      <c r="F145" s="426">
        <f t="shared" si="12"/>
        <v>411048</v>
      </c>
      <c r="G145" s="160" t="s">
        <v>1469</v>
      </c>
      <c r="H145" s="141" t="s">
        <v>1016</v>
      </c>
      <c r="I145" s="129" t="str">
        <f>VLOOKUP(H145,Presupuesto!$B$11:$C$565,2,0)</f>
        <v>EQUIPO MEDICO Y LABORATORIO</v>
      </c>
      <c r="J145" s="449" t="s">
        <v>1385</v>
      </c>
      <c r="K145" s="427" t="s">
        <v>422</v>
      </c>
    </row>
    <row r="146" spans="3:11">
      <c r="C146" s="566" t="s">
        <v>2016</v>
      </c>
      <c r="D146" s="564">
        <v>1</v>
      </c>
      <c r="E146" s="565">
        <v>106568</v>
      </c>
      <c r="F146" s="426">
        <f t="shared" si="12"/>
        <v>106568</v>
      </c>
      <c r="G146" s="160" t="s">
        <v>1469</v>
      </c>
      <c r="H146" s="141" t="s">
        <v>1016</v>
      </c>
      <c r="I146" s="129" t="str">
        <f>VLOOKUP(H146,Presupuesto!$B$11:$C$565,2,0)</f>
        <v>EQUIPO MEDICO Y LABORATORIO</v>
      </c>
      <c r="J146" s="449" t="s">
        <v>1385</v>
      </c>
      <c r="K146" s="427" t="s">
        <v>422</v>
      </c>
    </row>
    <row r="147" spans="3:11">
      <c r="C147" s="566" t="s">
        <v>2017</v>
      </c>
      <c r="D147" s="564">
        <v>1</v>
      </c>
      <c r="E147" s="565">
        <v>1903</v>
      </c>
      <c r="F147" s="426">
        <f t="shared" si="12"/>
        <v>1903</v>
      </c>
      <c r="G147" s="160" t="s">
        <v>1469</v>
      </c>
      <c r="H147" s="141" t="s">
        <v>1016</v>
      </c>
      <c r="I147" s="129" t="str">
        <f>VLOOKUP(H147,Presupuesto!$B$11:$C$565,2,0)</f>
        <v>EQUIPO MEDICO Y LABORATORIO</v>
      </c>
      <c r="J147" s="449" t="s">
        <v>1385</v>
      </c>
      <c r="K147" s="427" t="s">
        <v>422</v>
      </c>
    </row>
    <row r="148" spans="3:11">
      <c r="C148" s="566" t="s">
        <v>2018</v>
      </c>
      <c r="D148" s="564">
        <v>1</v>
      </c>
      <c r="E148" s="565">
        <v>38060</v>
      </c>
      <c r="F148" s="426">
        <f t="shared" si="12"/>
        <v>38060</v>
      </c>
      <c r="G148" s="160" t="s">
        <v>1469</v>
      </c>
      <c r="H148" s="141" t="s">
        <v>1016</v>
      </c>
      <c r="I148" s="129" t="str">
        <f>VLOOKUP(H148,Presupuesto!$B$11:$C$565,2,0)</f>
        <v>EQUIPO MEDICO Y LABORATORIO</v>
      </c>
      <c r="J148" s="449" t="s">
        <v>1385</v>
      </c>
      <c r="K148" s="427" t="s">
        <v>422</v>
      </c>
    </row>
    <row r="149" spans="3:11">
      <c r="C149" s="566" t="s">
        <v>2019</v>
      </c>
      <c r="D149" s="564">
        <v>1</v>
      </c>
      <c r="E149" s="565">
        <v>45333.509793541562</v>
      </c>
      <c r="F149" s="426">
        <f t="shared" si="12"/>
        <v>45333.509793541562</v>
      </c>
      <c r="G149" s="160" t="s">
        <v>1469</v>
      </c>
      <c r="H149" s="141" t="s">
        <v>1016</v>
      </c>
      <c r="I149" s="129" t="str">
        <f>VLOOKUP(H149,Presupuesto!$B$11:$C$565,2,0)</f>
        <v>EQUIPO MEDICO Y LABORATORIO</v>
      </c>
      <c r="J149" s="449" t="s">
        <v>1385</v>
      </c>
      <c r="K149" s="427" t="s">
        <v>422</v>
      </c>
    </row>
    <row r="150" spans="3:11" s="423" customFormat="1">
      <c r="C150" s="140"/>
      <c r="D150" s="442"/>
      <c r="E150" s="122"/>
      <c r="F150" s="426"/>
      <c r="G150" s="160"/>
      <c r="H150" s="141"/>
      <c r="I150" s="592"/>
      <c r="J150" s="449"/>
      <c r="K150" s="427"/>
    </row>
    <row r="151" spans="3:11" s="423" customFormat="1">
      <c r="C151" s="568" t="s">
        <v>2021</v>
      </c>
      <c r="D151" s="569"/>
      <c r="E151" s="570"/>
      <c r="F151" s="570"/>
      <c r="G151" s="570"/>
      <c r="H151" s="590"/>
      <c r="I151" s="591"/>
      <c r="J151" s="449"/>
      <c r="K151" s="427"/>
    </row>
    <row r="152" spans="3:11" s="423" customFormat="1">
      <c r="C152" s="566" t="s">
        <v>2022</v>
      </c>
      <c r="D152" s="564">
        <v>1</v>
      </c>
      <c r="E152" s="565">
        <v>37679.4</v>
      </c>
      <c r="F152" s="426">
        <f t="shared" si="12"/>
        <v>37679.4</v>
      </c>
      <c r="G152" s="160" t="s">
        <v>1469</v>
      </c>
      <c r="H152" s="141" t="s">
        <v>1016</v>
      </c>
      <c r="I152" s="129" t="str">
        <f>VLOOKUP(H152,Presupuesto!$B$11:$C$565,2,0)</f>
        <v>EQUIPO MEDICO Y LABORATORIO</v>
      </c>
      <c r="J152" s="449" t="s">
        <v>1385</v>
      </c>
      <c r="K152" s="427"/>
    </row>
    <row r="153" spans="3:11" s="423" customFormat="1">
      <c r="C153" s="566" t="s">
        <v>2023</v>
      </c>
      <c r="D153" s="564">
        <v>1</v>
      </c>
      <c r="E153" s="565">
        <v>81829</v>
      </c>
      <c r="F153" s="426">
        <f t="shared" si="12"/>
        <v>81829</v>
      </c>
      <c r="G153" s="160" t="s">
        <v>1469</v>
      </c>
      <c r="H153" s="141" t="s">
        <v>1016</v>
      </c>
      <c r="I153" s="129" t="str">
        <f>VLOOKUP(H153,Presupuesto!$B$11:$C$565,2,0)</f>
        <v>EQUIPO MEDICO Y LABORATORIO</v>
      </c>
      <c r="J153" s="449" t="s">
        <v>1385</v>
      </c>
      <c r="K153" s="427"/>
    </row>
    <row r="154" spans="3:11" s="423" customFormat="1">
      <c r="C154" s="566" t="s">
        <v>2024</v>
      </c>
      <c r="D154" s="564">
        <v>1</v>
      </c>
      <c r="E154" s="565">
        <v>5709</v>
      </c>
      <c r="F154" s="426">
        <f t="shared" si="12"/>
        <v>5709</v>
      </c>
      <c r="G154" s="160" t="s">
        <v>1469</v>
      </c>
      <c r="H154" s="141" t="s">
        <v>1016</v>
      </c>
      <c r="I154" s="129" t="str">
        <f>VLOOKUP(H154,Presupuesto!$B$11:$C$565,2,0)</f>
        <v>EQUIPO MEDICO Y LABORATORIO</v>
      </c>
      <c r="J154" s="449" t="s">
        <v>1385</v>
      </c>
      <c r="K154" s="427"/>
    </row>
    <row r="155" spans="3:11" s="423" customFormat="1">
      <c r="C155" s="566" t="s">
        <v>2025</v>
      </c>
      <c r="D155" s="564">
        <v>1</v>
      </c>
      <c r="E155" s="565">
        <v>34254</v>
      </c>
      <c r="F155" s="426">
        <f t="shared" si="12"/>
        <v>34254</v>
      </c>
      <c r="G155" s="160" t="s">
        <v>1469</v>
      </c>
      <c r="H155" s="141" t="s">
        <v>1016</v>
      </c>
      <c r="I155" s="129" t="str">
        <f>VLOOKUP(H155,Presupuesto!$B$11:$C$565,2,0)</f>
        <v>EQUIPO MEDICO Y LABORATORIO</v>
      </c>
      <c r="J155" s="449" t="s">
        <v>1385</v>
      </c>
      <c r="K155" s="427"/>
    </row>
    <row r="156" spans="3:11" s="423" customFormat="1">
      <c r="C156" s="566" t="s">
        <v>2026</v>
      </c>
      <c r="D156" s="571">
        <v>1</v>
      </c>
      <c r="E156" s="572">
        <v>66605</v>
      </c>
      <c r="F156" s="426">
        <f t="shared" si="12"/>
        <v>66605</v>
      </c>
      <c r="G156" s="160" t="s">
        <v>1469</v>
      </c>
      <c r="H156" s="141" t="s">
        <v>1016</v>
      </c>
      <c r="I156" s="129" t="str">
        <f>VLOOKUP(H156,Presupuesto!$B$11:$C$565,2,0)</f>
        <v>EQUIPO MEDICO Y LABORATORIO</v>
      </c>
      <c r="J156" s="449" t="s">
        <v>1385</v>
      </c>
      <c r="K156" s="427"/>
    </row>
    <row r="157" spans="3:11" s="423" customFormat="1">
      <c r="C157" s="566" t="s">
        <v>2027</v>
      </c>
      <c r="D157" s="564">
        <v>1</v>
      </c>
      <c r="E157" s="565">
        <v>55187</v>
      </c>
      <c r="F157" s="426">
        <f t="shared" si="12"/>
        <v>55187</v>
      </c>
      <c r="G157" s="160" t="s">
        <v>1469</v>
      </c>
      <c r="H157" s="141" t="s">
        <v>1016</v>
      </c>
      <c r="I157" s="129" t="str">
        <f>VLOOKUP(H157,Presupuesto!$B$11:$C$565,2,0)</f>
        <v>EQUIPO MEDICO Y LABORATORIO</v>
      </c>
      <c r="J157" s="449" t="s">
        <v>1385</v>
      </c>
      <c r="K157" s="427"/>
    </row>
    <row r="158" spans="3:11" s="423" customFormat="1">
      <c r="C158" s="566" t="s">
        <v>2028</v>
      </c>
      <c r="D158" s="564">
        <v>1</v>
      </c>
      <c r="E158" s="565">
        <v>28545</v>
      </c>
      <c r="F158" s="426">
        <f t="shared" si="12"/>
        <v>28545</v>
      </c>
      <c r="G158" s="160" t="s">
        <v>1469</v>
      </c>
      <c r="H158" s="141" t="s">
        <v>1016</v>
      </c>
      <c r="I158" s="129" t="str">
        <f>VLOOKUP(H158,Presupuesto!$B$11:$C$565,2,0)</f>
        <v>EQUIPO MEDICO Y LABORATORIO</v>
      </c>
      <c r="J158" s="449" t="s">
        <v>1385</v>
      </c>
      <c r="K158" s="427"/>
    </row>
    <row r="159" spans="3:11" s="423" customFormat="1">
      <c r="C159" s="140"/>
      <c r="D159" s="442"/>
      <c r="E159" s="122"/>
      <c r="F159" s="426"/>
      <c r="G159" s="160"/>
      <c r="H159" s="141"/>
      <c r="I159" s="592"/>
      <c r="J159" s="449"/>
      <c r="K159" s="427"/>
    </row>
    <row r="160" spans="3:11" s="423" customFormat="1">
      <c r="C160" s="568" t="s">
        <v>2029</v>
      </c>
      <c r="D160" s="569"/>
      <c r="E160" s="570"/>
      <c r="F160" s="570"/>
      <c r="G160" s="570"/>
      <c r="H160" s="590"/>
      <c r="I160" s="591"/>
      <c r="J160" s="449"/>
      <c r="K160" s="427"/>
    </row>
    <row r="161" spans="3:11" s="423" customFormat="1">
      <c r="C161" s="566" t="s">
        <v>2030</v>
      </c>
      <c r="D161" s="564">
        <v>1</v>
      </c>
      <c r="E161" s="565">
        <v>57090</v>
      </c>
      <c r="F161" s="426">
        <f t="shared" ref="F161:F220" si="13">D161*E161</f>
        <v>57090</v>
      </c>
      <c r="G161" s="160" t="s">
        <v>1469</v>
      </c>
      <c r="H161" s="141" t="s">
        <v>1016</v>
      </c>
      <c r="I161" s="129" t="str">
        <f>VLOOKUP(H161,Presupuesto!$B$11:$C$565,2,0)</f>
        <v>EQUIPO MEDICO Y LABORATORIO</v>
      </c>
      <c r="J161" s="449" t="s">
        <v>1385</v>
      </c>
      <c r="K161" s="427"/>
    </row>
    <row r="162" spans="3:11" s="423" customFormat="1">
      <c r="C162" s="566"/>
      <c r="D162" s="564"/>
      <c r="E162" s="565"/>
      <c r="F162" s="426"/>
      <c r="G162" s="160"/>
      <c r="H162" s="141"/>
      <c r="I162" s="592"/>
      <c r="J162" s="449"/>
      <c r="K162" s="427"/>
    </row>
    <row r="163" spans="3:11" s="423" customFormat="1">
      <c r="C163" s="573" t="s">
        <v>2031</v>
      </c>
      <c r="D163" s="574"/>
      <c r="E163" s="575"/>
      <c r="F163" s="575"/>
      <c r="G163" s="575"/>
      <c r="H163" s="590"/>
      <c r="I163" s="591"/>
      <c r="J163" s="449"/>
      <c r="K163" s="427"/>
    </row>
    <row r="164" spans="3:11" s="423" customFormat="1">
      <c r="C164" s="566" t="s">
        <v>2032</v>
      </c>
      <c r="D164" s="564">
        <v>2</v>
      </c>
      <c r="E164" s="565">
        <v>55187</v>
      </c>
      <c r="F164" s="426">
        <f t="shared" si="13"/>
        <v>110374</v>
      </c>
      <c r="G164" s="160" t="s">
        <v>1469</v>
      </c>
      <c r="H164" s="141" t="s">
        <v>1016</v>
      </c>
      <c r="I164" s="129" t="str">
        <f>VLOOKUP(H164,Presupuesto!$B$11:$C$565,2,0)</f>
        <v>EQUIPO MEDICO Y LABORATORIO</v>
      </c>
      <c r="J164" s="449" t="s">
        <v>1385</v>
      </c>
      <c r="K164" s="427"/>
    </row>
    <row r="165" spans="3:11" s="423" customFormat="1">
      <c r="C165" s="566" t="s">
        <v>2033</v>
      </c>
      <c r="D165" s="564">
        <v>1</v>
      </c>
      <c r="E165" s="565">
        <v>152240</v>
      </c>
      <c r="F165" s="426">
        <f t="shared" si="13"/>
        <v>152240</v>
      </c>
      <c r="G165" s="160" t="s">
        <v>1469</v>
      </c>
      <c r="H165" s="141" t="s">
        <v>1016</v>
      </c>
      <c r="I165" s="129" t="str">
        <f>VLOOKUP(H165,Presupuesto!$B$11:$C$565,2,0)</f>
        <v>EQUIPO MEDICO Y LABORATORIO</v>
      </c>
      <c r="J165" s="449" t="s">
        <v>1385</v>
      </c>
      <c r="K165" s="427"/>
    </row>
    <row r="166" spans="3:11" s="423" customFormat="1">
      <c r="C166" s="566" t="s">
        <v>2034</v>
      </c>
      <c r="D166" s="564">
        <v>1</v>
      </c>
      <c r="E166" s="565">
        <v>71362.5</v>
      </c>
      <c r="F166" s="426">
        <f t="shared" si="13"/>
        <v>71362.5</v>
      </c>
      <c r="G166" s="160" t="s">
        <v>1469</v>
      </c>
      <c r="H166" s="141" t="s">
        <v>1016</v>
      </c>
      <c r="I166" s="129" t="str">
        <f>VLOOKUP(H166,Presupuesto!$B$11:$C$565,2,0)</f>
        <v>EQUIPO MEDICO Y LABORATORIO</v>
      </c>
      <c r="J166" s="449" t="s">
        <v>1385</v>
      </c>
      <c r="K166" s="427"/>
    </row>
    <row r="167" spans="3:11" s="423" customFormat="1">
      <c r="C167" s="566" t="s">
        <v>2035</v>
      </c>
      <c r="D167" s="564">
        <v>10</v>
      </c>
      <c r="E167" s="565">
        <v>380.6</v>
      </c>
      <c r="F167" s="426">
        <f t="shared" si="13"/>
        <v>3806</v>
      </c>
      <c r="G167" s="160" t="s">
        <v>1469</v>
      </c>
      <c r="H167" s="141" t="s">
        <v>1016</v>
      </c>
      <c r="I167" s="129" t="str">
        <f>VLOOKUP(H167,Presupuesto!$B$11:$C$565,2,0)</f>
        <v>EQUIPO MEDICO Y LABORATORIO</v>
      </c>
      <c r="J167" s="449" t="s">
        <v>1385</v>
      </c>
      <c r="K167" s="427"/>
    </row>
    <row r="168" spans="3:11" s="423" customFormat="1">
      <c r="C168" s="566" t="s">
        <v>2036</v>
      </c>
      <c r="D168" s="564">
        <v>5</v>
      </c>
      <c r="E168" s="565">
        <v>285.45000000000005</v>
      </c>
      <c r="F168" s="426">
        <f t="shared" si="13"/>
        <v>1427.2500000000002</v>
      </c>
      <c r="G168" s="160" t="s">
        <v>1469</v>
      </c>
      <c r="H168" s="141" t="s">
        <v>1016</v>
      </c>
      <c r="I168" s="129" t="str">
        <f>VLOOKUP(H168,Presupuesto!$B$11:$C$565,2,0)</f>
        <v>EQUIPO MEDICO Y LABORATORIO</v>
      </c>
      <c r="J168" s="449" t="s">
        <v>1385</v>
      </c>
      <c r="K168" s="427"/>
    </row>
    <row r="169" spans="3:11" s="423" customFormat="1">
      <c r="C169" s="566" t="s">
        <v>2037</v>
      </c>
      <c r="D169" s="564">
        <v>1</v>
      </c>
      <c r="E169" s="565">
        <v>72314</v>
      </c>
      <c r="F169" s="426">
        <f t="shared" si="13"/>
        <v>72314</v>
      </c>
      <c r="G169" s="160" t="s">
        <v>1469</v>
      </c>
      <c r="H169" s="141" t="s">
        <v>1016</v>
      </c>
      <c r="I169" s="129" t="str">
        <f>VLOOKUP(H169,Presupuesto!$B$11:$C$565,2,0)</f>
        <v>EQUIPO MEDICO Y LABORATORIO</v>
      </c>
      <c r="J169" s="449" t="s">
        <v>1385</v>
      </c>
      <c r="K169" s="427"/>
    </row>
    <row r="170" spans="3:11" s="423" customFormat="1">
      <c r="C170" s="140"/>
      <c r="D170" s="442"/>
      <c r="E170" s="122"/>
      <c r="F170" s="426"/>
      <c r="G170" s="160"/>
      <c r="H170" s="141"/>
      <c r="I170" s="592"/>
      <c r="J170" s="449"/>
      <c r="K170" s="427"/>
    </row>
    <row r="171" spans="3:11" s="423" customFormat="1">
      <c r="C171" s="576" t="s">
        <v>2038</v>
      </c>
      <c r="D171" s="569"/>
      <c r="E171" s="570"/>
      <c r="F171" s="570"/>
      <c r="G171" s="570"/>
      <c r="H171" s="590"/>
      <c r="I171" s="591"/>
      <c r="J171" s="449"/>
      <c r="K171" s="427"/>
    </row>
    <row r="172" spans="3:11" s="423" customFormat="1">
      <c r="C172" s="577" t="s">
        <v>2039</v>
      </c>
      <c r="D172" s="564">
        <v>2</v>
      </c>
      <c r="E172" s="565">
        <v>5328.4000000000005</v>
      </c>
      <c r="F172" s="426">
        <f t="shared" si="13"/>
        <v>10656.800000000001</v>
      </c>
      <c r="G172" s="160" t="s">
        <v>1469</v>
      </c>
      <c r="H172" s="141" t="s">
        <v>1016</v>
      </c>
      <c r="I172" s="129" t="str">
        <f>VLOOKUP(H172,Presupuesto!$B$11:$C$565,2,0)</f>
        <v>EQUIPO MEDICO Y LABORATORIO</v>
      </c>
      <c r="J172" s="449" t="s">
        <v>1385</v>
      </c>
      <c r="K172" s="427"/>
    </row>
    <row r="173" spans="3:11" s="423" customFormat="1">
      <c r="C173" s="566" t="s">
        <v>2040</v>
      </c>
      <c r="D173" s="564">
        <v>1</v>
      </c>
      <c r="E173" s="565">
        <v>951.5</v>
      </c>
      <c r="F173" s="426">
        <f t="shared" si="13"/>
        <v>951.5</v>
      </c>
      <c r="G173" s="160" t="s">
        <v>1469</v>
      </c>
      <c r="H173" s="141" t="s">
        <v>1016</v>
      </c>
      <c r="I173" s="129" t="str">
        <f>VLOOKUP(H173,Presupuesto!$B$11:$C$565,2,0)</f>
        <v>EQUIPO MEDICO Y LABORATORIO</v>
      </c>
      <c r="J173" s="449" t="s">
        <v>1385</v>
      </c>
      <c r="K173" s="427"/>
    </row>
    <row r="174" spans="3:11" s="423" customFormat="1">
      <c r="C174" s="566" t="s">
        <v>2041</v>
      </c>
      <c r="D174" s="564">
        <v>1</v>
      </c>
      <c r="E174" s="565">
        <v>951.5</v>
      </c>
      <c r="F174" s="426">
        <f t="shared" si="13"/>
        <v>951.5</v>
      </c>
      <c r="G174" s="160" t="s">
        <v>1469</v>
      </c>
      <c r="H174" s="141" t="s">
        <v>1016</v>
      </c>
      <c r="I174" s="129" t="str">
        <f>VLOOKUP(H174,Presupuesto!$B$11:$C$565,2,0)</f>
        <v>EQUIPO MEDICO Y LABORATORIO</v>
      </c>
      <c r="J174" s="449" t="s">
        <v>1385</v>
      </c>
      <c r="K174" s="427"/>
    </row>
    <row r="175" spans="3:11" s="423" customFormat="1">
      <c r="C175" s="566" t="s">
        <v>2042</v>
      </c>
      <c r="D175" s="564">
        <v>1</v>
      </c>
      <c r="E175" s="565">
        <v>951.5</v>
      </c>
      <c r="F175" s="426">
        <f t="shared" si="13"/>
        <v>951.5</v>
      </c>
      <c r="G175" s="160" t="s">
        <v>1469</v>
      </c>
      <c r="H175" s="141" t="s">
        <v>1016</v>
      </c>
      <c r="I175" s="129" t="str">
        <f>VLOOKUP(H175,Presupuesto!$B$11:$C$565,2,0)</f>
        <v>EQUIPO MEDICO Y LABORATORIO</v>
      </c>
      <c r="J175" s="449" t="s">
        <v>1385</v>
      </c>
      <c r="K175" s="427"/>
    </row>
    <row r="176" spans="3:11" s="423" customFormat="1">
      <c r="C176" s="566" t="s">
        <v>2043</v>
      </c>
      <c r="D176" s="564">
        <v>1</v>
      </c>
      <c r="E176" s="565">
        <v>951.5</v>
      </c>
      <c r="F176" s="426">
        <f t="shared" si="13"/>
        <v>951.5</v>
      </c>
      <c r="G176" s="160" t="s">
        <v>1469</v>
      </c>
      <c r="H176" s="141" t="s">
        <v>1016</v>
      </c>
      <c r="I176" s="129" t="str">
        <f>VLOOKUP(H176,Presupuesto!$B$11:$C$565,2,0)</f>
        <v>EQUIPO MEDICO Y LABORATORIO</v>
      </c>
      <c r="J176" s="449" t="s">
        <v>1385</v>
      </c>
      <c r="K176" s="427"/>
    </row>
    <row r="177" spans="3:11" s="423" customFormat="1">
      <c r="C177" s="566" t="s">
        <v>2044</v>
      </c>
      <c r="D177" s="564">
        <v>1</v>
      </c>
      <c r="E177" s="565">
        <v>951.5</v>
      </c>
      <c r="F177" s="426">
        <f t="shared" si="13"/>
        <v>951.5</v>
      </c>
      <c r="G177" s="160" t="s">
        <v>1469</v>
      </c>
      <c r="H177" s="141" t="s">
        <v>1016</v>
      </c>
      <c r="I177" s="129" t="str">
        <f>VLOOKUP(H177,Presupuesto!$B$11:$C$565,2,0)</f>
        <v>EQUIPO MEDICO Y LABORATORIO</v>
      </c>
      <c r="J177" s="449" t="s">
        <v>1385</v>
      </c>
      <c r="K177" s="427"/>
    </row>
    <row r="178" spans="3:11" s="423" customFormat="1">
      <c r="C178" s="566" t="s">
        <v>2045</v>
      </c>
      <c r="D178" s="564">
        <v>1</v>
      </c>
      <c r="E178" s="565">
        <v>951.5</v>
      </c>
      <c r="F178" s="426">
        <f t="shared" si="13"/>
        <v>951.5</v>
      </c>
      <c r="G178" s="160" t="s">
        <v>1469</v>
      </c>
      <c r="H178" s="141" t="s">
        <v>1016</v>
      </c>
      <c r="I178" s="129" t="str">
        <f>VLOOKUP(H178,Presupuesto!$B$11:$C$565,2,0)</f>
        <v>EQUIPO MEDICO Y LABORATORIO</v>
      </c>
      <c r="J178" s="449" t="s">
        <v>1385</v>
      </c>
      <c r="K178" s="427"/>
    </row>
    <row r="179" spans="3:11" s="423" customFormat="1">
      <c r="C179" s="140"/>
      <c r="D179" s="442"/>
      <c r="E179" s="122"/>
      <c r="F179" s="426"/>
      <c r="G179" s="160"/>
      <c r="H179" s="141"/>
      <c r="I179" s="592"/>
      <c r="J179" s="449"/>
      <c r="K179" s="427"/>
    </row>
    <row r="180" spans="3:11" s="423" customFormat="1">
      <c r="C180" s="568" t="s">
        <v>2046</v>
      </c>
      <c r="D180" s="569"/>
      <c r="E180" s="570"/>
      <c r="F180" s="570"/>
      <c r="G180" s="570"/>
      <c r="H180" s="590"/>
      <c r="I180" s="591"/>
      <c r="J180" s="449"/>
      <c r="K180" s="427"/>
    </row>
    <row r="181" spans="3:11" s="423" customFormat="1">
      <c r="C181" s="566" t="s">
        <v>2047</v>
      </c>
      <c r="D181" s="564">
        <v>1</v>
      </c>
      <c r="E181" s="565">
        <v>489016.80256000004</v>
      </c>
      <c r="F181" s="426">
        <f t="shared" si="13"/>
        <v>489016.80256000004</v>
      </c>
      <c r="G181" s="160" t="s">
        <v>1469</v>
      </c>
      <c r="H181" s="141" t="s">
        <v>1016</v>
      </c>
      <c r="I181" s="129" t="str">
        <f>VLOOKUP(H181,Presupuesto!$B$11:$C$565,2,0)</f>
        <v>EQUIPO MEDICO Y LABORATORIO</v>
      </c>
      <c r="J181" s="449" t="s">
        <v>1385</v>
      </c>
      <c r="K181" s="427"/>
    </row>
    <row r="182" spans="3:11" s="423" customFormat="1">
      <c r="C182" s="566" t="s">
        <v>2048</v>
      </c>
      <c r="D182" s="564">
        <v>4</v>
      </c>
      <c r="E182" s="565">
        <v>22836</v>
      </c>
      <c r="F182" s="426">
        <f t="shared" si="13"/>
        <v>91344</v>
      </c>
      <c r="G182" s="160" t="s">
        <v>1469</v>
      </c>
      <c r="H182" s="141" t="s">
        <v>1016</v>
      </c>
      <c r="I182" s="129" t="str">
        <f>VLOOKUP(H182,Presupuesto!$B$11:$C$565,2,0)</f>
        <v>EQUIPO MEDICO Y LABORATORIO</v>
      </c>
      <c r="J182" s="449" t="s">
        <v>1385</v>
      </c>
      <c r="K182" s="427"/>
    </row>
    <row r="183" spans="3:11" s="423" customFormat="1">
      <c r="C183" s="566" t="s">
        <v>2049</v>
      </c>
      <c r="D183" s="564">
        <v>1</v>
      </c>
      <c r="E183" s="565">
        <v>6660.5</v>
      </c>
      <c r="F183" s="426">
        <f t="shared" si="13"/>
        <v>6660.5</v>
      </c>
      <c r="G183" s="160" t="s">
        <v>1469</v>
      </c>
      <c r="H183" s="141" t="s">
        <v>1016</v>
      </c>
      <c r="I183" s="129" t="str">
        <f>VLOOKUP(H183,Presupuesto!$B$11:$C$565,2,0)</f>
        <v>EQUIPO MEDICO Y LABORATORIO</v>
      </c>
      <c r="J183" s="449" t="s">
        <v>1385</v>
      </c>
      <c r="K183" s="427"/>
    </row>
    <row r="184" spans="3:11" s="423" customFormat="1">
      <c r="C184" s="566" t="s">
        <v>2050</v>
      </c>
      <c r="D184" s="564">
        <v>1</v>
      </c>
      <c r="E184" s="565">
        <v>90667.019587083123</v>
      </c>
      <c r="F184" s="426">
        <f t="shared" si="13"/>
        <v>90667.019587083123</v>
      </c>
      <c r="G184" s="160" t="s">
        <v>1469</v>
      </c>
      <c r="H184" s="141" t="s">
        <v>1016</v>
      </c>
      <c r="I184" s="129" t="str">
        <f>VLOOKUP(H184,Presupuesto!$B$11:$C$565,2,0)</f>
        <v>EQUIPO MEDICO Y LABORATORIO</v>
      </c>
      <c r="J184" s="449" t="s">
        <v>1385</v>
      </c>
      <c r="K184" s="427"/>
    </row>
    <row r="185" spans="3:11" s="423" customFormat="1">
      <c r="C185" s="566" t="s">
        <v>2051</v>
      </c>
      <c r="D185" s="564">
        <v>1</v>
      </c>
      <c r="E185" s="565">
        <v>95150</v>
      </c>
      <c r="F185" s="426">
        <f t="shared" si="13"/>
        <v>95150</v>
      </c>
      <c r="G185" s="160" t="s">
        <v>1469</v>
      </c>
      <c r="H185" s="141" t="s">
        <v>1016</v>
      </c>
      <c r="I185" s="129" t="str">
        <f>VLOOKUP(H185,Presupuesto!$B$11:$C$565,2,0)</f>
        <v>EQUIPO MEDICO Y LABORATORIO</v>
      </c>
      <c r="J185" s="449" t="s">
        <v>1385</v>
      </c>
      <c r="K185" s="427"/>
    </row>
    <row r="186" spans="3:11" s="423" customFormat="1">
      <c r="C186" s="566" t="s">
        <v>2052</v>
      </c>
      <c r="D186" s="564">
        <v>1</v>
      </c>
      <c r="E186" s="565">
        <v>282075.17204870301</v>
      </c>
      <c r="F186" s="426">
        <f t="shared" si="13"/>
        <v>282075.17204870301</v>
      </c>
      <c r="G186" s="160" t="s">
        <v>1469</v>
      </c>
      <c r="H186" s="141" t="s">
        <v>1016</v>
      </c>
      <c r="I186" s="129" t="str">
        <f>VLOOKUP(H186,Presupuesto!$B$11:$C$565,2,0)</f>
        <v>EQUIPO MEDICO Y LABORATORIO</v>
      </c>
      <c r="J186" s="449" t="s">
        <v>1385</v>
      </c>
      <c r="K186" s="427"/>
    </row>
    <row r="187" spans="3:11" s="423" customFormat="1">
      <c r="C187" s="566" t="s">
        <v>2053</v>
      </c>
      <c r="D187" s="564">
        <v>1</v>
      </c>
      <c r="E187" s="565">
        <v>11418</v>
      </c>
      <c r="F187" s="426">
        <f t="shared" si="13"/>
        <v>11418</v>
      </c>
      <c r="G187" s="160" t="s">
        <v>1469</v>
      </c>
      <c r="H187" s="141" t="s">
        <v>1016</v>
      </c>
      <c r="I187" s="129" t="str">
        <f>VLOOKUP(H187,Presupuesto!$B$11:$C$565,2,0)</f>
        <v>EQUIPO MEDICO Y LABORATORIO</v>
      </c>
      <c r="J187" s="449" t="s">
        <v>1385</v>
      </c>
      <c r="K187" s="427"/>
    </row>
    <row r="188" spans="3:11" s="423" customFormat="1">
      <c r="C188" s="566" t="s">
        <v>2054</v>
      </c>
      <c r="D188" s="564">
        <v>2</v>
      </c>
      <c r="E188" s="565">
        <v>1903</v>
      </c>
      <c r="F188" s="426">
        <f t="shared" si="13"/>
        <v>3806</v>
      </c>
      <c r="G188" s="160" t="s">
        <v>1469</v>
      </c>
      <c r="H188" s="141" t="s">
        <v>1016</v>
      </c>
      <c r="I188" s="129" t="str">
        <f>VLOOKUP(H188,Presupuesto!$B$11:$C$565,2,0)</f>
        <v>EQUIPO MEDICO Y LABORATORIO</v>
      </c>
      <c r="J188" s="449" t="s">
        <v>1385</v>
      </c>
      <c r="K188" s="427"/>
    </row>
    <row r="189" spans="3:11" s="423" customFormat="1">
      <c r="C189" s="578" t="s">
        <v>2055</v>
      </c>
      <c r="D189" s="564">
        <v>1</v>
      </c>
      <c r="E189" s="565">
        <v>211556.37903652727</v>
      </c>
      <c r="F189" s="426">
        <f t="shared" si="13"/>
        <v>211556.37903652727</v>
      </c>
      <c r="G189" s="160" t="s">
        <v>1469</v>
      </c>
      <c r="H189" s="141" t="s">
        <v>1016</v>
      </c>
      <c r="I189" s="129" t="str">
        <f>VLOOKUP(H189,Presupuesto!$B$11:$C$565,2,0)</f>
        <v>EQUIPO MEDICO Y LABORATORIO</v>
      </c>
      <c r="J189" s="449" t="s">
        <v>1385</v>
      </c>
      <c r="K189" s="427"/>
    </row>
    <row r="190" spans="3:11" s="423" customFormat="1">
      <c r="C190" s="566" t="s">
        <v>2056</v>
      </c>
      <c r="D190" s="564">
        <v>1</v>
      </c>
      <c r="E190" s="565">
        <v>38060</v>
      </c>
      <c r="F190" s="426">
        <f t="shared" si="13"/>
        <v>38060</v>
      </c>
      <c r="G190" s="160" t="s">
        <v>1469</v>
      </c>
      <c r="H190" s="141" t="s">
        <v>1016</v>
      </c>
      <c r="I190" s="129" t="str">
        <f>VLOOKUP(H190,Presupuesto!$B$11:$C$565,2,0)</f>
        <v>EQUIPO MEDICO Y LABORATORIO</v>
      </c>
      <c r="J190" s="449" t="s">
        <v>1385</v>
      </c>
      <c r="K190" s="427"/>
    </row>
    <row r="191" spans="3:11" s="423" customFormat="1">
      <c r="C191" s="566" t="s">
        <v>2057</v>
      </c>
      <c r="D191" s="564">
        <v>2</v>
      </c>
      <c r="E191" s="565">
        <v>1903</v>
      </c>
      <c r="F191" s="426">
        <f t="shared" si="13"/>
        <v>3806</v>
      </c>
      <c r="G191" s="160" t="s">
        <v>1469</v>
      </c>
      <c r="H191" s="141" t="s">
        <v>1016</v>
      </c>
      <c r="I191" s="129" t="str">
        <f>VLOOKUP(H191,Presupuesto!$B$11:$C$565,2,0)</f>
        <v>EQUIPO MEDICO Y LABORATORIO</v>
      </c>
      <c r="J191" s="449" t="s">
        <v>1385</v>
      </c>
      <c r="K191" s="427"/>
    </row>
    <row r="192" spans="3:11" s="423" customFormat="1">
      <c r="C192" s="566" t="s">
        <v>2058</v>
      </c>
      <c r="D192" s="564">
        <v>1</v>
      </c>
      <c r="E192" s="565">
        <v>5423.55</v>
      </c>
      <c r="F192" s="426">
        <f t="shared" si="13"/>
        <v>5423.55</v>
      </c>
      <c r="G192" s="160" t="s">
        <v>1469</v>
      </c>
      <c r="H192" s="141" t="s">
        <v>1016</v>
      </c>
      <c r="I192" s="129" t="str">
        <f>VLOOKUP(H192,Presupuesto!$B$11:$C$565,2,0)</f>
        <v>EQUIPO MEDICO Y LABORATORIO</v>
      </c>
      <c r="J192" s="449" t="s">
        <v>1385</v>
      </c>
      <c r="K192" s="427"/>
    </row>
    <row r="193" spans="3:11" s="423" customFormat="1">
      <c r="C193" s="566" t="s">
        <v>2059</v>
      </c>
      <c r="D193" s="571">
        <v>1</v>
      </c>
      <c r="E193" s="572">
        <v>152240</v>
      </c>
      <c r="F193" s="426">
        <f t="shared" si="13"/>
        <v>152240</v>
      </c>
      <c r="G193" s="160" t="s">
        <v>1469</v>
      </c>
      <c r="H193" s="141" t="s">
        <v>1016</v>
      </c>
      <c r="I193" s="129" t="str">
        <f>VLOOKUP(H193,Presupuesto!$B$11:$C$565,2,0)</f>
        <v>EQUIPO MEDICO Y LABORATORIO</v>
      </c>
      <c r="J193" s="449" t="s">
        <v>1385</v>
      </c>
      <c r="K193" s="427"/>
    </row>
    <row r="194" spans="3:11" s="423" customFormat="1">
      <c r="C194" s="566" t="s">
        <v>2060</v>
      </c>
      <c r="D194" s="564">
        <v>1</v>
      </c>
      <c r="E194" s="565">
        <v>573278.75</v>
      </c>
      <c r="F194" s="426">
        <f t="shared" si="13"/>
        <v>573278.75</v>
      </c>
      <c r="G194" s="160" t="s">
        <v>1469</v>
      </c>
      <c r="H194" s="141" t="s">
        <v>1016</v>
      </c>
      <c r="I194" s="129" t="str">
        <f>VLOOKUP(H194,Presupuesto!$B$11:$C$565,2,0)</f>
        <v>EQUIPO MEDICO Y LABORATORIO</v>
      </c>
      <c r="J194" s="449" t="s">
        <v>1385</v>
      </c>
      <c r="K194" s="427"/>
    </row>
    <row r="195" spans="3:11" s="423" customFormat="1">
      <c r="C195" s="566" t="s">
        <v>2061</v>
      </c>
      <c r="D195" s="564">
        <v>1</v>
      </c>
      <c r="E195" s="565">
        <v>57090</v>
      </c>
      <c r="F195" s="426">
        <f t="shared" si="13"/>
        <v>57090</v>
      </c>
      <c r="G195" s="160" t="s">
        <v>1469</v>
      </c>
      <c r="H195" s="141" t="s">
        <v>1016</v>
      </c>
      <c r="I195" s="129" t="str">
        <f>VLOOKUP(H195,Presupuesto!$B$11:$C$565,2,0)</f>
        <v>EQUIPO MEDICO Y LABORATORIO</v>
      </c>
      <c r="J195" s="449" t="s">
        <v>1385</v>
      </c>
      <c r="K195" s="427"/>
    </row>
    <row r="196" spans="3:11" s="423" customFormat="1">
      <c r="C196" s="566" t="s">
        <v>2062</v>
      </c>
      <c r="D196" s="564">
        <v>1</v>
      </c>
      <c r="E196" s="565">
        <v>11418</v>
      </c>
      <c r="F196" s="426">
        <f t="shared" si="13"/>
        <v>11418</v>
      </c>
      <c r="G196" s="160" t="s">
        <v>1469</v>
      </c>
      <c r="H196" s="141" t="s">
        <v>1016</v>
      </c>
      <c r="I196" s="129" t="str">
        <f>VLOOKUP(H196,Presupuesto!$B$11:$C$565,2,0)</f>
        <v>EQUIPO MEDICO Y LABORATORIO</v>
      </c>
      <c r="J196" s="449" t="s">
        <v>1385</v>
      </c>
      <c r="K196" s="427"/>
    </row>
    <row r="197" spans="3:11" s="423" customFormat="1">
      <c r="C197" s="566" t="s">
        <v>2063</v>
      </c>
      <c r="D197" s="564">
        <v>1</v>
      </c>
      <c r="E197" s="579">
        <v>38060</v>
      </c>
      <c r="F197" s="426">
        <f t="shared" si="13"/>
        <v>38060</v>
      </c>
      <c r="G197" s="160" t="s">
        <v>1469</v>
      </c>
      <c r="H197" s="141" t="s">
        <v>1016</v>
      </c>
      <c r="I197" s="129" t="str">
        <f>VLOOKUP(H197,Presupuesto!$B$11:$C$565,2,0)</f>
        <v>EQUIPO MEDICO Y LABORATORIO</v>
      </c>
      <c r="J197" s="449" t="s">
        <v>1385</v>
      </c>
      <c r="K197" s="427"/>
    </row>
    <row r="198" spans="3:11" s="423" customFormat="1">
      <c r="C198" s="566" t="s">
        <v>2064</v>
      </c>
      <c r="D198" s="564">
        <v>1</v>
      </c>
      <c r="E198" s="565">
        <v>9515</v>
      </c>
      <c r="F198" s="426">
        <f t="shared" si="13"/>
        <v>9515</v>
      </c>
      <c r="G198" s="160" t="s">
        <v>1469</v>
      </c>
      <c r="H198" s="141" t="s">
        <v>1016</v>
      </c>
      <c r="I198" s="129" t="str">
        <f>VLOOKUP(H198,Presupuesto!$B$11:$C$565,2,0)</f>
        <v>EQUIPO MEDICO Y LABORATORIO</v>
      </c>
      <c r="J198" s="449" t="s">
        <v>1385</v>
      </c>
      <c r="K198" s="427"/>
    </row>
    <row r="199" spans="3:11" s="423" customFormat="1">
      <c r="C199" s="566" t="s">
        <v>2065</v>
      </c>
      <c r="D199" s="564">
        <v>1</v>
      </c>
      <c r="E199" s="565">
        <v>6660.5</v>
      </c>
      <c r="F199" s="426">
        <f t="shared" si="13"/>
        <v>6660.5</v>
      </c>
      <c r="G199" s="160" t="s">
        <v>1469</v>
      </c>
      <c r="H199" s="141" t="s">
        <v>1016</v>
      </c>
      <c r="I199" s="129" t="str">
        <f>VLOOKUP(H199,Presupuesto!$B$11:$C$565,2,0)</f>
        <v>EQUIPO MEDICO Y LABORATORIO</v>
      </c>
      <c r="J199" s="449" t="s">
        <v>1385</v>
      </c>
      <c r="K199" s="427"/>
    </row>
    <row r="200" spans="3:11" s="423" customFormat="1">
      <c r="C200" s="566" t="s">
        <v>2066</v>
      </c>
      <c r="D200" s="564">
        <v>1</v>
      </c>
      <c r="E200" s="565">
        <v>114180</v>
      </c>
      <c r="F200" s="426">
        <f t="shared" si="13"/>
        <v>114180</v>
      </c>
      <c r="G200" s="160" t="s">
        <v>1469</v>
      </c>
      <c r="H200" s="141" t="s">
        <v>1016</v>
      </c>
      <c r="I200" s="129" t="str">
        <f>VLOOKUP(H200,Presupuesto!$B$11:$C$565,2,0)</f>
        <v>EQUIPO MEDICO Y LABORATORIO</v>
      </c>
      <c r="J200" s="449" t="s">
        <v>1385</v>
      </c>
      <c r="K200" s="427"/>
    </row>
    <row r="201" spans="3:11" s="423" customFormat="1">
      <c r="C201" s="566" t="s">
        <v>2067</v>
      </c>
      <c r="D201" s="564">
        <v>1</v>
      </c>
      <c r="E201" s="565">
        <v>2854.5</v>
      </c>
      <c r="F201" s="426">
        <f t="shared" si="13"/>
        <v>2854.5</v>
      </c>
      <c r="G201" s="160" t="s">
        <v>1469</v>
      </c>
      <c r="H201" s="141" t="s">
        <v>1016</v>
      </c>
      <c r="I201" s="129" t="str">
        <f>VLOOKUP(H201,Presupuesto!$B$11:$C$565,2,0)</f>
        <v>EQUIPO MEDICO Y LABORATORIO</v>
      </c>
      <c r="J201" s="449" t="s">
        <v>1385</v>
      </c>
      <c r="K201" s="427"/>
    </row>
    <row r="202" spans="3:11" s="423" customFormat="1">
      <c r="C202" s="566" t="s">
        <v>2068</v>
      </c>
      <c r="D202" s="580">
        <v>4</v>
      </c>
      <c r="E202" s="581">
        <v>9515</v>
      </c>
      <c r="F202" s="426">
        <f t="shared" si="13"/>
        <v>38060</v>
      </c>
      <c r="G202" s="160" t="s">
        <v>1469</v>
      </c>
      <c r="H202" s="141" t="s">
        <v>1016</v>
      </c>
      <c r="I202" s="129" t="str">
        <f>VLOOKUP(H202,Presupuesto!$B$11:$C$565,2,0)</f>
        <v>EQUIPO MEDICO Y LABORATORIO</v>
      </c>
      <c r="J202" s="449" t="s">
        <v>1385</v>
      </c>
      <c r="K202" s="427"/>
    </row>
    <row r="203" spans="3:11" s="423" customFormat="1">
      <c r="C203" s="566" t="s">
        <v>2069</v>
      </c>
      <c r="D203" s="564">
        <v>10</v>
      </c>
      <c r="E203" s="565">
        <v>570.90000000000009</v>
      </c>
      <c r="F203" s="426">
        <f t="shared" si="13"/>
        <v>5709.0000000000009</v>
      </c>
      <c r="G203" s="160" t="s">
        <v>1469</v>
      </c>
      <c r="H203" s="141" t="s">
        <v>1016</v>
      </c>
      <c r="I203" s="129" t="str">
        <f>VLOOKUP(H203,Presupuesto!$B$11:$C$565,2,0)</f>
        <v>EQUIPO MEDICO Y LABORATORIO</v>
      </c>
      <c r="J203" s="449" t="s">
        <v>1385</v>
      </c>
      <c r="K203" s="427"/>
    </row>
    <row r="204" spans="3:11" s="423" customFormat="1">
      <c r="C204" s="140"/>
      <c r="D204" s="442"/>
      <c r="E204" s="122"/>
      <c r="F204" s="426"/>
      <c r="G204" s="160"/>
      <c r="H204" s="141"/>
      <c r="I204" s="592"/>
      <c r="J204" s="449"/>
      <c r="K204" s="427"/>
    </row>
    <row r="205" spans="3:11" s="423" customFormat="1">
      <c r="C205" s="568" t="s">
        <v>2070</v>
      </c>
      <c r="D205" s="569"/>
      <c r="E205" s="570"/>
      <c r="F205" s="570"/>
      <c r="G205" s="570"/>
      <c r="H205" s="590"/>
      <c r="I205" s="591"/>
      <c r="J205" s="449"/>
      <c r="K205" s="427"/>
    </row>
    <row r="206" spans="3:11" s="423" customFormat="1">
      <c r="C206" s="566" t="s">
        <v>2071</v>
      </c>
      <c r="D206" s="564">
        <v>1</v>
      </c>
      <c r="E206" s="565">
        <v>133.21</v>
      </c>
      <c r="F206" s="426">
        <f t="shared" si="13"/>
        <v>133.21</v>
      </c>
      <c r="G206" s="160" t="s">
        <v>1469</v>
      </c>
      <c r="H206" s="141" t="s">
        <v>1016</v>
      </c>
      <c r="I206" s="129" t="str">
        <f>VLOOKUP(H206,Presupuesto!$B$11:$C$565,2,0)</f>
        <v>EQUIPO MEDICO Y LABORATORIO</v>
      </c>
      <c r="J206" s="449" t="s">
        <v>1385</v>
      </c>
      <c r="K206" s="427"/>
    </row>
    <row r="207" spans="3:11" s="423" customFormat="1">
      <c r="C207" s="566" t="s">
        <v>2072</v>
      </c>
      <c r="D207" s="564">
        <v>1</v>
      </c>
      <c r="E207" s="565">
        <v>3044.8</v>
      </c>
      <c r="F207" s="426">
        <f t="shared" si="13"/>
        <v>3044.8</v>
      </c>
      <c r="G207" s="160" t="s">
        <v>1469</v>
      </c>
      <c r="H207" s="141" t="s">
        <v>1016</v>
      </c>
      <c r="I207" s="129" t="str">
        <f>VLOOKUP(H207,Presupuesto!$B$11:$C$565,2,0)</f>
        <v>EQUIPO MEDICO Y LABORATORIO</v>
      </c>
      <c r="J207" s="449" t="s">
        <v>1385</v>
      </c>
      <c r="K207" s="427"/>
    </row>
    <row r="208" spans="3:11" s="423" customFormat="1">
      <c r="C208" s="566" t="s">
        <v>2073</v>
      </c>
      <c r="D208" s="564">
        <v>1</v>
      </c>
      <c r="E208" s="565">
        <v>456.72</v>
      </c>
      <c r="F208" s="426">
        <f t="shared" si="13"/>
        <v>456.72</v>
      </c>
      <c r="G208" s="160" t="s">
        <v>1469</v>
      </c>
      <c r="H208" s="141" t="s">
        <v>1016</v>
      </c>
      <c r="I208" s="129" t="str">
        <f>VLOOKUP(H208,Presupuesto!$B$11:$C$565,2,0)</f>
        <v>EQUIPO MEDICO Y LABORATORIO</v>
      </c>
      <c r="J208" s="449" t="s">
        <v>1385</v>
      </c>
      <c r="K208" s="427"/>
    </row>
    <row r="209" spans="3:11" s="423" customFormat="1">
      <c r="C209" s="566" t="s">
        <v>2074</v>
      </c>
      <c r="D209" s="564">
        <v>2</v>
      </c>
      <c r="E209" s="565">
        <v>66.605000000000004</v>
      </c>
      <c r="F209" s="426">
        <f t="shared" si="13"/>
        <v>133.21</v>
      </c>
      <c r="G209" s="160" t="s">
        <v>1469</v>
      </c>
      <c r="H209" s="141" t="s">
        <v>1016</v>
      </c>
      <c r="I209" s="129" t="str">
        <f>VLOOKUP(H209,Presupuesto!$B$11:$C$565,2,0)</f>
        <v>EQUIPO MEDICO Y LABORATORIO</v>
      </c>
      <c r="J209" s="449" t="s">
        <v>1385</v>
      </c>
      <c r="K209" s="427"/>
    </row>
    <row r="210" spans="3:11" s="423" customFormat="1">
      <c r="C210" s="566" t="s">
        <v>2075</v>
      </c>
      <c r="D210" s="564">
        <v>2</v>
      </c>
      <c r="E210" s="565">
        <v>85.635000000000005</v>
      </c>
      <c r="F210" s="426">
        <f t="shared" si="13"/>
        <v>171.27</v>
      </c>
      <c r="G210" s="160" t="s">
        <v>1469</v>
      </c>
      <c r="H210" s="141" t="s">
        <v>1016</v>
      </c>
      <c r="I210" s="129" t="str">
        <f>VLOOKUP(H210,Presupuesto!$B$11:$C$565,2,0)</f>
        <v>EQUIPO MEDICO Y LABORATORIO</v>
      </c>
      <c r="J210" s="449" t="s">
        <v>1385</v>
      </c>
      <c r="K210" s="427"/>
    </row>
    <row r="211" spans="3:11" s="423" customFormat="1">
      <c r="C211" s="566" t="s">
        <v>2076</v>
      </c>
      <c r="D211" s="564">
        <v>6</v>
      </c>
      <c r="E211" s="565">
        <v>17.127000000000002</v>
      </c>
      <c r="F211" s="426">
        <f t="shared" si="13"/>
        <v>102.76200000000001</v>
      </c>
      <c r="G211" s="160" t="s">
        <v>1469</v>
      </c>
      <c r="H211" s="141" t="s">
        <v>1016</v>
      </c>
      <c r="I211" s="129" t="str">
        <f>VLOOKUP(H211,Presupuesto!$B$11:$C$565,2,0)</f>
        <v>EQUIPO MEDICO Y LABORATORIO</v>
      </c>
      <c r="J211" s="449" t="s">
        <v>1385</v>
      </c>
      <c r="K211" s="427"/>
    </row>
    <row r="212" spans="3:11" s="423" customFormat="1">
      <c r="C212" s="566" t="s">
        <v>2077</v>
      </c>
      <c r="D212" s="564">
        <v>100</v>
      </c>
      <c r="E212" s="565">
        <v>2.8545000000000003</v>
      </c>
      <c r="F212" s="426">
        <f t="shared" si="13"/>
        <v>285.45000000000005</v>
      </c>
      <c r="G212" s="160" t="s">
        <v>1469</v>
      </c>
      <c r="H212" s="141" t="s">
        <v>1016</v>
      </c>
      <c r="I212" s="129" t="str">
        <f>VLOOKUP(H212,Presupuesto!$B$11:$C$565,2,0)</f>
        <v>EQUIPO MEDICO Y LABORATORIO</v>
      </c>
      <c r="J212" s="449" t="s">
        <v>1385</v>
      </c>
      <c r="K212" s="427"/>
    </row>
    <row r="213" spans="3:11" s="423" customFormat="1">
      <c r="C213" s="566" t="s">
        <v>2078</v>
      </c>
      <c r="D213" s="564">
        <v>5</v>
      </c>
      <c r="E213" s="565">
        <v>14.272500000000001</v>
      </c>
      <c r="F213" s="426">
        <f t="shared" si="13"/>
        <v>71.362500000000011</v>
      </c>
      <c r="G213" s="160" t="s">
        <v>1469</v>
      </c>
      <c r="H213" s="141" t="s">
        <v>1016</v>
      </c>
      <c r="I213" s="129" t="str">
        <f>VLOOKUP(H213,Presupuesto!$B$11:$C$565,2,0)</f>
        <v>EQUIPO MEDICO Y LABORATORIO</v>
      </c>
      <c r="J213" s="449" t="s">
        <v>1385</v>
      </c>
      <c r="K213" s="427"/>
    </row>
    <row r="214" spans="3:11" s="423" customFormat="1">
      <c r="C214" s="566" t="s">
        <v>2079</v>
      </c>
      <c r="D214" s="564">
        <v>3</v>
      </c>
      <c r="E214" s="565">
        <v>38.06</v>
      </c>
      <c r="F214" s="426">
        <f t="shared" si="13"/>
        <v>114.18</v>
      </c>
      <c r="G214" s="160" t="s">
        <v>1469</v>
      </c>
      <c r="H214" s="141" t="s">
        <v>1016</v>
      </c>
      <c r="I214" s="129" t="str">
        <f>VLOOKUP(H214,Presupuesto!$B$11:$C$565,2,0)</f>
        <v>EQUIPO MEDICO Y LABORATORIO</v>
      </c>
      <c r="J214" s="449" t="s">
        <v>1385</v>
      </c>
      <c r="K214" s="427"/>
    </row>
    <row r="215" spans="3:11" s="423" customFormat="1">
      <c r="C215" s="582" t="s">
        <v>2080</v>
      </c>
      <c r="D215" s="564">
        <v>1</v>
      </c>
      <c r="E215" s="565">
        <v>85.635000000000005</v>
      </c>
      <c r="F215" s="426">
        <f t="shared" si="13"/>
        <v>85.635000000000005</v>
      </c>
      <c r="G215" s="160" t="s">
        <v>1469</v>
      </c>
      <c r="H215" s="141" t="s">
        <v>1016</v>
      </c>
      <c r="I215" s="129" t="str">
        <f>VLOOKUP(H215,Presupuesto!$B$11:$C$565,2,0)</f>
        <v>EQUIPO MEDICO Y LABORATORIO</v>
      </c>
      <c r="J215" s="449" t="s">
        <v>1385</v>
      </c>
      <c r="K215" s="427"/>
    </row>
    <row r="216" spans="3:11" s="423" customFormat="1">
      <c r="C216" s="566" t="s">
        <v>2081</v>
      </c>
      <c r="D216" s="564">
        <v>1</v>
      </c>
      <c r="E216" s="565">
        <v>19.03</v>
      </c>
      <c r="F216" s="426">
        <f t="shared" si="13"/>
        <v>19.03</v>
      </c>
      <c r="G216" s="160" t="s">
        <v>1469</v>
      </c>
      <c r="H216" s="141" t="s">
        <v>1016</v>
      </c>
      <c r="I216" s="129" t="str">
        <f>VLOOKUP(H216,Presupuesto!$B$11:$C$565,2,0)</f>
        <v>EQUIPO MEDICO Y LABORATORIO</v>
      </c>
      <c r="J216" s="449" t="s">
        <v>1385</v>
      </c>
      <c r="K216" s="427"/>
    </row>
    <row r="217" spans="3:11" s="423" customFormat="1">
      <c r="C217" s="566" t="s">
        <v>2082</v>
      </c>
      <c r="D217" s="564">
        <v>1</v>
      </c>
      <c r="E217" s="565">
        <v>142.72500000000002</v>
      </c>
      <c r="F217" s="426">
        <f t="shared" si="13"/>
        <v>142.72500000000002</v>
      </c>
      <c r="G217" s="160" t="s">
        <v>1469</v>
      </c>
      <c r="H217" s="141" t="s">
        <v>1016</v>
      </c>
      <c r="I217" s="129" t="str">
        <f>VLOOKUP(H217,Presupuesto!$B$11:$C$565,2,0)</f>
        <v>EQUIPO MEDICO Y LABORATORIO</v>
      </c>
      <c r="J217" s="449" t="s">
        <v>1385</v>
      </c>
      <c r="K217" s="427"/>
    </row>
    <row r="218" spans="3:11" s="423" customFormat="1">
      <c r="C218" s="566" t="s">
        <v>2083</v>
      </c>
      <c r="D218" s="564">
        <v>1</v>
      </c>
      <c r="E218" s="565">
        <v>551.87</v>
      </c>
      <c r="F218" s="426">
        <f t="shared" si="13"/>
        <v>551.87</v>
      </c>
      <c r="G218" s="160" t="s">
        <v>1469</v>
      </c>
      <c r="H218" s="141" t="s">
        <v>1016</v>
      </c>
      <c r="I218" s="129" t="str">
        <f>VLOOKUP(H218,Presupuesto!$B$11:$C$565,2,0)</f>
        <v>EQUIPO MEDICO Y LABORATORIO</v>
      </c>
      <c r="J218" s="449" t="s">
        <v>1385</v>
      </c>
      <c r="K218" s="427"/>
    </row>
    <row r="219" spans="3:11" s="423" customFormat="1">
      <c r="C219" s="566" t="s">
        <v>2084</v>
      </c>
      <c r="D219" s="564">
        <v>1</v>
      </c>
      <c r="E219" s="565">
        <v>475.75</v>
      </c>
      <c r="F219" s="426">
        <f t="shared" si="13"/>
        <v>475.75</v>
      </c>
      <c r="G219" s="160" t="s">
        <v>1469</v>
      </c>
      <c r="H219" s="141" t="s">
        <v>1016</v>
      </c>
      <c r="I219" s="129" t="str">
        <f>VLOOKUP(H219,Presupuesto!$B$11:$C$565,2,0)</f>
        <v>EQUIPO MEDICO Y LABORATORIO</v>
      </c>
      <c r="J219" s="449" t="s">
        <v>1385</v>
      </c>
      <c r="K219" s="427"/>
    </row>
    <row r="220" spans="3:11" s="423" customFormat="1">
      <c r="C220" s="566" t="s">
        <v>2085</v>
      </c>
      <c r="D220" s="564">
        <v>1</v>
      </c>
      <c r="E220" s="565">
        <v>399.63</v>
      </c>
      <c r="F220" s="426">
        <f t="shared" si="13"/>
        <v>399.63</v>
      </c>
      <c r="G220" s="160" t="s">
        <v>1469</v>
      </c>
      <c r="H220" s="141" t="s">
        <v>1016</v>
      </c>
      <c r="I220" s="129" t="str">
        <f>VLOOKUP(H220,Presupuesto!$B$11:$C$565,2,0)</f>
        <v>EQUIPO MEDICO Y LABORATORIO</v>
      </c>
      <c r="J220" s="449" t="s">
        <v>1385</v>
      </c>
      <c r="K220" s="427"/>
    </row>
    <row r="221" spans="3:11" s="423" customFormat="1">
      <c r="C221" s="140"/>
      <c r="D221" s="442"/>
      <c r="E221" s="122"/>
      <c r="F221" s="426"/>
      <c r="G221" s="160"/>
      <c r="H221" s="141"/>
      <c r="I221" s="592"/>
      <c r="J221" s="449"/>
      <c r="K221" s="427"/>
    </row>
    <row r="222" spans="3:11" s="423" customFormat="1">
      <c r="C222" s="583" t="s">
        <v>2086</v>
      </c>
      <c r="D222" s="569"/>
      <c r="E222" s="570"/>
      <c r="F222" s="570"/>
      <c r="G222" s="570"/>
      <c r="H222" s="590"/>
      <c r="I222" s="591"/>
      <c r="J222" s="449"/>
      <c r="K222" s="427"/>
    </row>
    <row r="223" spans="3:11" s="423" customFormat="1">
      <c r="C223" s="578" t="s">
        <v>2087</v>
      </c>
      <c r="D223" s="571">
        <v>1</v>
      </c>
      <c r="E223" s="571">
        <v>3615.7000000000003</v>
      </c>
      <c r="F223" s="426">
        <f t="shared" ref="F223:F286" si="14">D223*E223</f>
        <v>3615.7000000000003</v>
      </c>
      <c r="G223" s="160" t="s">
        <v>1469</v>
      </c>
      <c r="H223" s="562" t="s">
        <v>968</v>
      </c>
      <c r="I223" s="129" t="str">
        <f>VLOOKUP(H223,Presupuesto!$B$11:$C$565,2,0)</f>
        <v>OTROS RESPUESTOS Y ACCESORIOS MENORES</v>
      </c>
      <c r="J223" s="449" t="s">
        <v>1385</v>
      </c>
      <c r="K223" s="427"/>
    </row>
    <row r="224" spans="3:11" s="423" customFormat="1">
      <c r="C224" s="578" t="s">
        <v>2088</v>
      </c>
      <c r="D224" s="571">
        <v>1</v>
      </c>
      <c r="E224" s="572">
        <v>380.6</v>
      </c>
      <c r="F224" s="426">
        <f t="shared" si="14"/>
        <v>380.6</v>
      </c>
      <c r="G224" s="160" t="s">
        <v>1469</v>
      </c>
      <c r="H224" s="562" t="s">
        <v>968</v>
      </c>
      <c r="I224" s="129" t="str">
        <f>VLOOKUP(H224,Presupuesto!$B$11:$C$565,2,0)</f>
        <v>OTROS RESPUESTOS Y ACCESORIOS MENORES</v>
      </c>
      <c r="J224" s="449" t="s">
        <v>1385</v>
      </c>
      <c r="K224" s="427"/>
    </row>
    <row r="225" spans="3:11" s="423" customFormat="1">
      <c r="C225" s="578" t="s">
        <v>2089</v>
      </c>
      <c r="D225" s="571">
        <v>1</v>
      </c>
      <c r="E225" s="572">
        <v>951.5</v>
      </c>
      <c r="F225" s="426">
        <f t="shared" si="14"/>
        <v>951.5</v>
      </c>
      <c r="G225" s="160" t="s">
        <v>1469</v>
      </c>
      <c r="H225" s="562" t="s">
        <v>968</v>
      </c>
      <c r="I225" s="129" t="str">
        <f>VLOOKUP(H225,Presupuesto!$B$11:$C$565,2,0)</f>
        <v>OTROS RESPUESTOS Y ACCESORIOS MENORES</v>
      </c>
      <c r="J225" s="449" t="s">
        <v>1385</v>
      </c>
      <c r="K225" s="427"/>
    </row>
    <row r="226" spans="3:11" s="423" customFormat="1">
      <c r="C226" s="578" t="s">
        <v>2090</v>
      </c>
      <c r="D226" s="571">
        <v>1</v>
      </c>
      <c r="E226" s="572">
        <v>666.05000000000007</v>
      </c>
      <c r="F226" s="426">
        <f t="shared" si="14"/>
        <v>666.05000000000007</v>
      </c>
      <c r="G226" s="160" t="s">
        <v>1469</v>
      </c>
      <c r="H226" s="562" t="s">
        <v>968</v>
      </c>
      <c r="I226" s="129" t="str">
        <f>VLOOKUP(H226,Presupuesto!$B$11:$C$565,2,0)</f>
        <v>OTROS RESPUESTOS Y ACCESORIOS MENORES</v>
      </c>
      <c r="J226" s="449" t="s">
        <v>1385</v>
      </c>
      <c r="K226" s="427"/>
    </row>
    <row r="227" spans="3:11" s="423" customFormat="1">
      <c r="C227" s="578" t="s">
        <v>2091</v>
      </c>
      <c r="D227" s="571">
        <v>1</v>
      </c>
      <c r="E227" s="572">
        <v>190.3</v>
      </c>
      <c r="F227" s="426">
        <f t="shared" si="14"/>
        <v>190.3</v>
      </c>
      <c r="G227" s="160" t="s">
        <v>1469</v>
      </c>
      <c r="H227" s="562" t="s">
        <v>968</v>
      </c>
      <c r="I227" s="129" t="str">
        <f>VLOOKUP(H227,Presupuesto!$B$11:$C$565,2,0)</f>
        <v>OTROS RESPUESTOS Y ACCESORIOS MENORES</v>
      </c>
      <c r="J227" s="449" t="s">
        <v>1385</v>
      </c>
      <c r="K227" s="427"/>
    </row>
    <row r="228" spans="3:11" s="423" customFormat="1">
      <c r="C228" s="578" t="s">
        <v>2092</v>
      </c>
      <c r="D228" s="571">
        <v>1</v>
      </c>
      <c r="E228" s="572">
        <v>152.24</v>
      </c>
      <c r="F228" s="426">
        <f t="shared" si="14"/>
        <v>152.24</v>
      </c>
      <c r="G228" s="160" t="s">
        <v>1469</v>
      </c>
      <c r="H228" s="562" t="s">
        <v>968</v>
      </c>
      <c r="I228" s="129" t="str">
        <f>VLOOKUP(H228,Presupuesto!$B$11:$C$565,2,0)</f>
        <v>OTROS RESPUESTOS Y ACCESORIOS MENORES</v>
      </c>
      <c r="J228" s="449" t="s">
        <v>1385</v>
      </c>
      <c r="K228" s="427"/>
    </row>
    <row r="229" spans="3:11" s="423" customFormat="1">
      <c r="C229" s="578" t="s">
        <v>2093</v>
      </c>
      <c r="D229" s="571">
        <v>1</v>
      </c>
      <c r="E229" s="572">
        <v>228.36</v>
      </c>
      <c r="F229" s="426">
        <f t="shared" si="14"/>
        <v>228.36</v>
      </c>
      <c r="G229" s="160" t="s">
        <v>1469</v>
      </c>
      <c r="H229" s="562" t="s">
        <v>968</v>
      </c>
      <c r="I229" s="129" t="str">
        <f>VLOOKUP(H229,Presupuesto!$B$11:$C$565,2,0)</f>
        <v>OTROS RESPUESTOS Y ACCESORIOS MENORES</v>
      </c>
      <c r="J229" s="449" t="s">
        <v>1385</v>
      </c>
      <c r="K229" s="427"/>
    </row>
    <row r="230" spans="3:11" s="423" customFormat="1">
      <c r="C230" s="578" t="s">
        <v>2094</v>
      </c>
      <c r="D230" s="571">
        <v>1</v>
      </c>
      <c r="E230" s="572">
        <v>66.605000000000004</v>
      </c>
      <c r="F230" s="426">
        <f t="shared" si="14"/>
        <v>66.605000000000004</v>
      </c>
      <c r="G230" s="160" t="s">
        <v>1469</v>
      </c>
      <c r="H230" s="562" t="s">
        <v>968</v>
      </c>
      <c r="I230" s="129" t="str">
        <f>VLOOKUP(H230,Presupuesto!$B$11:$C$565,2,0)</f>
        <v>OTROS RESPUESTOS Y ACCESORIOS MENORES</v>
      </c>
      <c r="J230" s="449" t="s">
        <v>1385</v>
      </c>
      <c r="K230" s="427"/>
    </row>
    <row r="231" spans="3:11" s="423" customFormat="1">
      <c r="C231" s="578" t="s">
        <v>2095</v>
      </c>
      <c r="D231" s="571">
        <v>1</v>
      </c>
      <c r="E231" s="572">
        <v>66.605000000000004</v>
      </c>
      <c r="F231" s="426">
        <f t="shared" si="14"/>
        <v>66.605000000000004</v>
      </c>
      <c r="G231" s="160" t="s">
        <v>1469</v>
      </c>
      <c r="H231" s="562" t="s">
        <v>968</v>
      </c>
      <c r="I231" s="129" t="str">
        <f>VLOOKUP(H231,Presupuesto!$B$11:$C$565,2,0)</f>
        <v>OTROS RESPUESTOS Y ACCESORIOS MENORES</v>
      </c>
      <c r="J231" s="449" t="s">
        <v>1385</v>
      </c>
      <c r="K231" s="427"/>
    </row>
    <row r="232" spans="3:11" s="423" customFormat="1">
      <c r="C232" s="578" t="s">
        <v>2096</v>
      </c>
      <c r="D232" s="571">
        <v>1</v>
      </c>
      <c r="E232" s="572">
        <v>190.3</v>
      </c>
      <c r="F232" s="426">
        <f t="shared" si="14"/>
        <v>190.3</v>
      </c>
      <c r="G232" s="160" t="s">
        <v>1469</v>
      </c>
      <c r="H232" s="562" t="s">
        <v>968</v>
      </c>
      <c r="I232" s="129" t="str">
        <f>VLOOKUP(H232,Presupuesto!$B$11:$C$565,2,0)</f>
        <v>OTROS RESPUESTOS Y ACCESORIOS MENORES</v>
      </c>
      <c r="J232" s="449" t="s">
        <v>1385</v>
      </c>
      <c r="K232" s="427"/>
    </row>
    <row r="233" spans="3:11" s="423" customFormat="1">
      <c r="C233" s="578" t="s">
        <v>2097</v>
      </c>
      <c r="D233" s="571">
        <v>1</v>
      </c>
      <c r="E233" s="572">
        <v>285.45000000000005</v>
      </c>
      <c r="F233" s="426">
        <f t="shared" si="14"/>
        <v>285.45000000000005</v>
      </c>
      <c r="G233" s="160" t="s">
        <v>1469</v>
      </c>
      <c r="H233" s="562" t="s">
        <v>968</v>
      </c>
      <c r="I233" s="129" t="str">
        <f>VLOOKUP(H233,Presupuesto!$B$11:$C$565,2,0)</f>
        <v>OTROS RESPUESTOS Y ACCESORIOS MENORES</v>
      </c>
      <c r="J233" s="449" t="s">
        <v>1385</v>
      </c>
      <c r="K233" s="427"/>
    </row>
    <row r="234" spans="3:11" s="423" customFormat="1">
      <c r="C234" s="578" t="s">
        <v>2098</v>
      </c>
      <c r="D234" s="571">
        <v>3</v>
      </c>
      <c r="E234" s="572">
        <v>380.6</v>
      </c>
      <c r="F234" s="426">
        <f t="shared" si="14"/>
        <v>1141.8000000000002</v>
      </c>
      <c r="G234" s="160" t="s">
        <v>1469</v>
      </c>
      <c r="H234" s="562" t="s">
        <v>968</v>
      </c>
      <c r="I234" s="129" t="str">
        <f>VLOOKUP(H234,Presupuesto!$B$11:$C$565,2,0)</f>
        <v>OTROS RESPUESTOS Y ACCESORIOS MENORES</v>
      </c>
      <c r="J234" s="449" t="s">
        <v>1385</v>
      </c>
      <c r="K234" s="427"/>
    </row>
    <row r="235" spans="3:11" s="423" customFormat="1">
      <c r="C235" s="142"/>
      <c r="D235" s="441"/>
      <c r="E235" s="117"/>
      <c r="F235" s="426"/>
      <c r="G235" s="160"/>
      <c r="H235" s="141"/>
      <c r="I235" s="592"/>
      <c r="J235" s="449"/>
      <c r="K235" s="427"/>
    </row>
    <row r="236" spans="3:11" s="423" customFormat="1">
      <c r="C236" s="568" t="s">
        <v>2099</v>
      </c>
      <c r="D236" s="584"/>
      <c r="E236" s="584"/>
      <c r="F236" s="584"/>
      <c r="G236" s="584"/>
      <c r="H236" s="590"/>
      <c r="I236" s="591"/>
      <c r="J236" s="449"/>
      <c r="K236" s="427"/>
    </row>
    <row r="237" spans="3:11" s="423" customFormat="1">
      <c r="C237" s="566" t="s">
        <v>2100</v>
      </c>
      <c r="D237" s="564">
        <v>2</v>
      </c>
      <c r="E237" s="565">
        <v>627.99</v>
      </c>
      <c r="F237" s="426">
        <f t="shared" si="14"/>
        <v>1255.98</v>
      </c>
      <c r="G237" s="160" t="s">
        <v>1469</v>
      </c>
      <c r="H237" s="562" t="s">
        <v>992</v>
      </c>
      <c r="I237" s="129" t="str">
        <f>VLOOKUP(H237,Presupuesto!$B$11:$C$565,2,0)</f>
        <v>INSTALACIONES VARIAS</v>
      </c>
      <c r="J237" s="449" t="s">
        <v>1385</v>
      </c>
      <c r="K237" s="427"/>
    </row>
    <row r="238" spans="3:11" s="423" customFormat="1">
      <c r="C238" s="566" t="s">
        <v>2101</v>
      </c>
      <c r="D238" s="564">
        <v>4</v>
      </c>
      <c r="E238" s="565">
        <v>627.99</v>
      </c>
      <c r="F238" s="426">
        <f t="shared" si="14"/>
        <v>2511.96</v>
      </c>
      <c r="G238" s="160" t="s">
        <v>1469</v>
      </c>
      <c r="H238" s="562" t="s">
        <v>992</v>
      </c>
      <c r="I238" s="129" t="str">
        <f>VLOOKUP(H238,Presupuesto!$B$11:$C$565,2,0)</f>
        <v>INSTALACIONES VARIAS</v>
      </c>
      <c r="J238" s="449" t="s">
        <v>1385</v>
      </c>
      <c r="K238" s="427"/>
    </row>
    <row r="239" spans="3:11" s="423" customFormat="1">
      <c r="C239" s="566" t="s">
        <v>2102</v>
      </c>
      <c r="D239" s="564">
        <v>4</v>
      </c>
      <c r="E239" s="565">
        <v>570.90000000000009</v>
      </c>
      <c r="F239" s="426">
        <f t="shared" si="14"/>
        <v>2283.6000000000004</v>
      </c>
      <c r="G239" s="160" t="s">
        <v>1469</v>
      </c>
      <c r="H239" s="562" t="s">
        <v>992</v>
      </c>
      <c r="I239" s="129" t="str">
        <f>VLOOKUP(H239,Presupuesto!$B$11:$C$565,2,0)</f>
        <v>INSTALACIONES VARIAS</v>
      </c>
      <c r="J239" s="449" t="s">
        <v>1385</v>
      </c>
      <c r="K239" s="427"/>
    </row>
    <row r="240" spans="3:11" s="423" customFormat="1">
      <c r="C240" s="566" t="s">
        <v>2103</v>
      </c>
      <c r="D240" s="564">
        <v>1</v>
      </c>
      <c r="E240" s="565">
        <v>66605</v>
      </c>
      <c r="F240" s="426">
        <f t="shared" si="14"/>
        <v>66605</v>
      </c>
      <c r="G240" s="160" t="s">
        <v>1469</v>
      </c>
      <c r="H240" s="562" t="s">
        <v>992</v>
      </c>
      <c r="I240" s="129" t="str">
        <f>VLOOKUP(H240,Presupuesto!$B$11:$C$565,2,0)</f>
        <v>INSTALACIONES VARIAS</v>
      </c>
      <c r="J240" s="449" t="s">
        <v>1385</v>
      </c>
      <c r="K240" s="427"/>
    </row>
    <row r="241" spans="3:11" s="423" customFormat="1">
      <c r="C241" s="566" t="s">
        <v>2104</v>
      </c>
      <c r="D241" s="564">
        <v>1</v>
      </c>
      <c r="E241" s="565">
        <v>666.05000000000007</v>
      </c>
      <c r="F241" s="426">
        <f t="shared" si="14"/>
        <v>666.05000000000007</v>
      </c>
      <c r="G241" s="160" t="s">
        <v>1469</v>
      </c>
      <c r="H241" s="562" t="s">
        <v>992</v>
      </c>
      <c r="I241" s="129" t="str">
        <f>VLOOKUP(H241,Presupuesto!$B$11:$C$565,2,0)</f>
        <v>INSTALACIONES VARIAS</v>
      </c>
      <c r="J241" s="449" t="s">
        <v>1385</v>
      </c>
      <c r="K241" s="427"/>
    </row>
    <row r="242" spans="3:11" s="423" customFormat="1">
      <c r="C242" s="566" t="s">
        <v>2105</v>
      </c>
      <c r="D242" s="564">
        <v>1</v>
      </c>
      <c r="E242" s="565">
        <v>666.05000000000007</v>
      </c>
      <c r="F242" s="426">
        <f t="shared" si="14"/>
        <v>666.05000000000007</v>
      </c>
      <c r="G242" s="160" t="s">
        <v>1469</v>
      </c>
      <c r="H242" s="562" t="s">
        <v>992</v>
      </c>
      <c r="I242" s="129" t="str">
        <f>VLOOKUP(H242,Presupuesto!$B$11:$C$565,2,0)</f>
        <v>INSTALACIONES VARIAS</v>
      </c>
      <c r="J242" s="449" t="s">
        <v>1385</v>
      </c>
      <c r="K242" s="427"/>
    </row>
    <row r="243" spans="3:11" s="423" customFormat="1">
      <c r="C243" s="566" t="s">
        <v>2106</v>
      </c>
      <c r="D243" s="564">
        <v>1</v>
      </c>
      <c r="E243" s="565">
        <v>761.2</v>
      </c>
      <c r="F243" s="426">
        <f t="shared" si="14"/>
        <v>761.2</v>
      </c>
      <c r="G243" s="160" t="s">
        <v>1469</v>
      </c>
      <c r="H243" s="562" t="s">
        <v>992</v>
      </c>
      <c r="I243" s="129" t="str">
        <f>VLOOKUP(H243,Presupuesto!$B$11:$C$565,2,0)</f>
        <v>INSTALACIONES VARIAS</v>
      </c>
      <c r="J243" s="449" t="s">
        <v>1385</v>
      </c>
      <c r="K243" s="427"/>
    </row>
    <row r="244" spans="3:11" s="423" customFormat="1">
      <c r="C244" s="566" t="s">
        <v>2107</v>
      </c>
      <c r="D244" s="564">
        <v>1</v>
      </c>
      <c r="E244" s="565">
        <v>666.05000000000007</v>
      </c>
      <c r="F244" s="426">
        <f t="shared" si="14"/>
        <v>666.05000000000007</v>
      </c>
      <c r="G244" s="160" t="s">
        <v>1469</v>
      </c>
      <c r="H244" s="562" t="s">
        <v>992</v>
      </c>
      <c r="I244" s="129" t="str">
        <f>VLOOKUP(H244,Presupuesto!$B$11:$C$565,2,0)</f>
        <v>INSTALACIONES VARIAS</v>
      </c>
      <c r="J244" s="449" t="s">
        <v>1385</v>
      </c>
      <c r="K244" s="427"/>
    </row>
    <row r="245" spans="3:11" s="423" customFormat="1">
      <c r="C245" s="566" t="s">
        <v>2108</v>
      </c>
      <c r="D245" s="564">
        <v>1</v>
      </c>
      <c r="E245" s="565">
        <v>1617.5500000000002</v>
      </c>
      <c r="F245" s="426">
        <f t="shared" si="14"/>
        <v>1617.5500000000002</v>
      </c>
      <c r="G245" s="160" t="s">
        <v>1469</v>
      </c>
      <c r="H245" s="562" t="s">
        <v>992</v>
      </c>
      <c r="I245" s="129" t="str">
        <f>VLOOKUP(H245,Presupuesto!$B$11:$C$565,2,0)</f>
        <v>INSTALACIONES VARIAS</v>
      </c>
      <c r="J245" s="449" t="s">
        <v>1385</v>
      </c>
      <c r="K245" s="427"/>
    </row>
    <row r="246" spans="3:11" s="423" customFormat="1" ht="30">
      <c r="C246" s="585" t="s">
        <v>2109</v>
      </c>
      <c r="D246" s="564">
        <v>1</v>
      </c>
      <c r="E246" s="565">
        <v>1427.25</v>
      </c>
      <c r="F246" s="426">
        <f t="shared" si="14"/>
        <v>1427.25</v>
      </c>
      <c r="G246" s="160" t="s">
        <v>1469</v>
      </c>
      <c r="H246" s="562" t="s">
        <v>992</v>
      </c>
      <c r="I246" s="129" t="str">
        <f>VLOOKUP(H246,Presupuesto!$B$11:$C$565,2,0)</f>
        <v>INSTALACIONES VARIAS</v>
      </c>
      <c r="J246" s="449" t="s">
        <v>1385</v>
      </c>
      <c r="K246" s="427"/>
    </row>
    <row r="247" spans="3:11" s="423" customFormat="1" ht="30">
      <c r="C247" s="585" t="s">
        <v>2110</v>
      </c>
      <c r="D247" s="564">
        <v>1</v>
      </c>
      <c r="E247" s="565">
        <v>133210</v>
      </c>
      <c r="F247" s="426">
        <f t="shared" si="14"/>
        <v>133210</v>
      </c>
      <c r="G247" s="160" t="s">
        <v>1469</v>
      </c>
      <c r="H247" s="562" t="s">
        <v>992</v>
      </c>
      <c r="I247" s="129" t="str">
        <f>VLOOKUP(H247,Presupuesto!$B$11:$C$565,2,0)</f>
        <v>INSTALACIONES VARIAS</v>
      </c>
      <c r="J247" s="449" t="s">
        <v>1385</v>
      </c>
      <c r="K247" s="427"/>
    </row>
    <row r="248" spans="3:11" s="423" customFormat="1">
      <c r="C248" s="566" t="s">
        <v>2111</v>
      </c>
      <c r="D248" s="564">
        <v>1</v>
      </c>
      <c r="E248" s="565">
        <v>299704.870301747</v>
      </c>
      <c r="F248" s="426">
        <f t="shared" si="14"/>
        <v>299704.870301747</v>
      </c>
      <c r="G248" s="160" t="s">
        <v>1469</v>
      </c>
      <c r="H248" s="562" t="s">
        <v>992</v>
      </c>
      <c r="I248" s="129" t="str">
        <f>VLOOKUP(H248,Presupuesto!$B$11:$C$565,2,0)</f>
        <v>INSTALACIONES VARIAS</v>
      </c>
      <c r="J248" s="449" t="s">
        <v>1385</v>
      </c>
      <c r="K248" s="427"/>
    </row>
    <row r="249" spans="3:11" s="423" customFormat="1">
      <c r="C249" s="586" t="s">
        <v>2112</v>
      </c>
      <c r="D249" s="564">
        <v>1</v>
      </c>
      <c r="E249" s="565">
        <v>66605</v>
      </c>
      <c r="F249" s="426">
        <f t="shared" si="14"/>
        <v>66605</v>
      </c>
      <c r="G249" s="160" t="s">
        <v>1469</v>
      </c>
      <c r="H249" s="562" t="s">
        <v>992</v>
      </c>
      <c r="I249" s="129" t="str">
        <f>VLOOKUP(H249,Presupuesto!$B$11:$C$565,2,0)</f>
        <v>INSTALACIONES VARIAS</v>
      </c>
      <c r="J249" s="449" t="s">
        <v>1385</v>
      </c>
      <c r="K249" s="427"/>
    </row>
    <row r="250" spans="3:11" s="423" customFormat="1">
      <c r="C250" s="144"/>
      <c r="D250" s="441"/>
      <c r="E250" s="117"/>
      <c r="F250" s="426"/>
      <c r="G250" s="160"/>
      <c r="H250" s="141"/>
      <c r="I250" s="592"/>
      <c r="J250" s="449"/>
      <c r="K250" s="427"/>
    </row>
    <row r="251" spans="3:11" s="423" customFormat="1">
      <c r="C251" s="568" t="s">
        <v>2113</v>
      </c>
      <c r="D251" s="587"/>
      <c r="E251" s="588"/>
      <c r="F251" s="588"/>
      <c r="G251" s="588"/>
      <c r="H251" s="590"/>
      <c r="I251" s="591"/>
      <c r="J251" s="449"/>
      <c r="K251" s="427"/>
    </row>
    <row r="252" spans="3:11" s="423" customFormat="1">
      <c r="C252" s="566" t="s">
        <v>2114</v>
      </c>
      <c r="D252" s="564">
        <v>20</v>
      </c>
      <c r="E252" s="565">
        <v>352.59396506087876</v>
      </c>
      <c r="F252" s="426">
        <f t="shared" si="14"/>
        <v>7051.8793012175756</v>
      </c>
      <c r="G252" s="160" t="s">
        <v>1469</v>
      </c>
      <c r="H252" s="562" t="s">
        <v>821</v>
      </c>
      <c r="I252" s="129" t="str">
        <f>VLOOKUP(H252,Presupuesto!$B$11:$C$565,2,0)</f>
        <v>PRENDA DE VESTIR</v>
      </c>
      <c r="J252" s="449" t="s">
        <v>1385</v>
      </c>
      <c r="K252" s="427"/>
    </row>
    <row r="253" spans="3:11" s="423" customFormat="1">
      <c r="C253" s="566" t="s">
        <v>2115</v>
      </c>
      <c r="D253" s="564">
        <v>20</v>
      </c>
      <c r="E253" s="565">
        <v>95.15</v>
      </c>
      <c r="F253" s="426">
        <f t="shared" si="14"/>
        <v>1903</v>
      </c>
      <c r="G253" s="160" t="s">
        <v>1469</v>
      </c>
      <c r="H253" s="562" t="s">
        <v>964</v>
      </c>
      <c r="I253" s="129" t="str">
        <f>VLOOKUP(H253,Presupuesto!$B$11:$C$565,2,0)</f>
        <v>INSTRUMENTOS MEDICOS QUIRURGICOS MENOR Y DE LABORATORIO</v>
      </c>
      <c r="J253" s="449" t="s">
        <v>1385</v>
      </c>
      <c r="K253" s="427"/>
    </row>
    <row r="254" spans="3:11" s="423" customFormat="1">
      <c r="C254" s="566" t="s">
        <v>2116</v>
      </c>
      <c r="D254" s="564">
        <v>20</v>
      </c>
      <c r="E254" s="565">
        <v>402.96453149814721</v>
      </c>
      <c r="F254" s="426">
        <f t="shared" si="14"/>
        <v>8059.290629962944</v>
      </c>
      <c r="G254" s="160" t="s">
        <v>1469</v>
      </c>
      <c r="H254" s="562" t="s">
        <v>964</v>
      </c>
      <c r="I254" s="129" t="str">
        <f>VLOOKUP(H254,Presupuesto!$B$11:$C$565,2,0)</f>
        <v>INSTRUMENTOS MEDICOS QUIRURGICOS MENOR Y DE LABORATORIO</v>
      </c>
      <c r="J254" s="449" t="s">
        <v>1385</v>
      </c>
      <c r="K254" s="427"/>
    </row>
    <row r="255" spans="3:11" s="423" customFormat="1">
      <c r="C255" s="566" t="s">
        <v>2117</v>
      </c>
      <c r="D255" s="564">
        <v>20</v>
      </c>
      <c r="E255" s="565">
        <v>302.22339862361036</v>
      </c>
      <c r="F255" s="426">
        <f t="shared" si="14"/>
        <v>6044.4679724722073</v>
      </c>
      <c r="G255" s="160" t="s">
        <v>1469</v>
      </c>
      <c r="H255" s="562" t="s">
        <v>964</v>
      </c>
      <c r="I255" s="129" t="str">
        <f>VLOOKUP(H255,Presupuesto!$B$11:$C$565,2,0)</f>
        <v>INSTRUMENTOS MEDICOS QUIRURGICOS MENOR Y DE LABORATORIO</v>
      </c>
      <c r="J255" s="449" t="s">
        <v>1385</v>
      </c>
      <c r="K255" s="427"/>
    </row>
    <row r="256" spans="3:11" s="423" customFormat="1">
      <c r="C256" s="566" t="s">
        <v>2118</v>
      </c>
      <c r="D256" s="564">
        <v>3</v>
      </c>
      <c r="E256" s="565">
        <v>380.6</v>
      </c>
      <c r="F256" s="426">
        <f t="shared" si="14"/>
        <v>1141.8000000000002</v>
      </c>
      <c r="G256" s="160" t="s">
        <v>1469</v>
      </c>
      <c r="H256" s="562" t="s">
        <v>964</v>
      </c>
      <c r="I256" s="129" t="str">
        <f>VLOOKUP(H256,Presupuesto!$B$11:$C$565,2,0)</f>
        <v>INSTRUMENTOS MEDICOS QUIRURGICOS MENOR Y DE LABORATORIO</v>
      </c>
      <c r="J256" s="449" t="s">
        <v>1385</v>
      </c>
      <c r="K256" s="427"/>
    </row>
    <row r="257" spans="3:11" s="423" customFormat="1">
      <c r="C257" s="566" t="s">
        <v>2119</v>
      </c>
      <c r="D257" s="564">
        <v>1</v>
      </c>
      <c r="E257" s="565">
        <v>3806</v>
      </c>
      <c r="F257" s="426">
        <f t="shared" si="14"/>
        <v>3806</v>
      </c>
      <c r="G257" s="160" t="s">
        <v>1469</v>
      </c>
      <c r="H257" s="562" t="s">
        <v>964</v>
      </c>
      <c r="I257" s="129" t="str">
        <f>VLOOKUP(H257,Presupuesto!$B$11:$C$565,2,0)</f>
        <v>INSTRUMENTOS MEDICOS QUIRURGICOS MENOR Y DE LABORATORIO</v>
      </c>
      <c r="J257" s="449" t="s">
        <v>1385</v>
      </c>
      <c r="K257" s="427"/>
    </row>
    <row r="258" spans="3:11" s="423" customFormat="1">
      <c r="C258" s="566" t="s">
        <v>2120</v>
      </c>
      <c r="D258" s="564">
        <v>2</v>
      </c>
      <c r="E258" s="565">
        <v>9066.7019587083105</v>
      </c>
      <c r="F258" s="426">
        <f t="shared" si="14"/>
        <v>18133.403917416621</v>
      </c>
      <c r="G258" s="160" t="s">
        <v>1469</v>
      </c>
      <c r="H258" s="562" t="s">
        <v>964</v>
      </c>
      <c r="I258" s="129" t="str">
        <f>VLOOKUP(H258,Presupuesto!$B$11:$C$565,2,0)</f>
        <v>INSTRUMENTOS MEDICOS QUIRURGICOS MENOR Y DE LABORATORIO</v>
      </c>
      <c r="J258" s="449" t="s">
        <v>1385</v>
      </c>
      <c r="K258" s="427"/>
    </row>
    <row r="259" spans="3:11" s="423" customFormat="1">
      <c r="C259" s="566" t="s">
        <v>2121</v>
      </c>
      <c r="D259" s="564">
        <v>10</v>
      </c>
      <c r="E259" s="565">
        <v>151.11169931180518</v>
      </c>
      <c r="F259" s="426">
        <f t="shared" si="14"/>
        <v>1511.1169931180518</v>
      </c>
      <c r="G259" s="160" t="s">
        <v>1469</v>
      </c>
      <c r="H259" s="562" t="s">
        <v>964</v>
      </c>
      <c r="I259" s="129" t="str">
        <f>VLOOKUP(H259,Presupuesto!$B$11:$C$565,2,0)</f>
        <v>INSTRUMENTOS MEDICOS QUIRURGICOS MENOR Y DE LABORATORIO</v>
      </c>
      <c r="J259" s="449" t="s">
        <v>1385</v>
      </c>
      <c r="K259" s="427"/>
    </row>
    <row r="260" spans="3:11" s="423" customFormat="1">
      <c r="C260" s="589" t="s">
        <v>2122</v>
      </c>
      <c r="D260" s="564">
        <v>1</v>
      </c>
      <c r="E260" s="565">
        <v>805.92906299629442</v>
      </c>
      <c r="F260" s="426">
        <f t="shared" si="14"/>
        <v>805.92906299629442</v>
      </c>
      <c r="G260" s="160" t="s">
        <v>1469</v>
      </c>
      <c r="H260" s="562" t="s">
        <v>964</v>
      </c>
      <c r="I260" s="129" t="str">
        <f>VLOOKUP(H260,Presupuesto!$B$11:$C$565,2,0)</f>
        <v>INSTRUMENTOS MEDICOS QUIRURGICOS MENOR Y DE LABORATORIO</v>
      </c>
      <c r="J260" s="449" t="s">
        <v>1385</v>
      </c>
      <c r="K260" s="427"/>
    </row>
    <row r="261" spans="3:11" s="423" customFormat="1">
      <c r="C261" s="566" t="s">
        <v>2123</v>
      </c>
      <c r="D261" s="564">
        <v>3</v>
      </c>
      <c r="E261" s="565">
        <v>1007.4113287453679</v>
      </c>
      <c r="F261" s="426">
        <f t="shared" si="14"/>
        <v>3022.2339862361036</v>
      </c>
      <c r="G261" s="160" t="s">
        <v>1469</v>
      </c>
      <c r="H261" s="562" t="s">
        <v>964</v>
      </c>
      <c r="I261" s="129" t="str">
        <f>VLOOKUP(H261,Presupuesto!$B$11:$C$565,2,0)</f>
        <v>INSTRUMENTOS MEDICOS QUIRURGICOS MENOR Y DE LABORATORIO</v>
      </c>
      <c r="J261" s="449" t="s">
        <v>1385</v>
      </c>
      <c r="K261" s="427"/>
    </row>
    <row r="262" spans="3:11" s="423" customFormat="1">
      <c r="C262" s="566" t="s">
        <v>2124</v>
      </c>
      <c r="D262" s="564">
        <v>2</v>
      </c>
      <c r="E262" s="565">
        <v>1208.8935944944415</v>
      </c>
      <c r="F262" s="426">
        <f t="shared" si="14"/>
        <v>2417.7871889888829</v>
      </c>
      <c r="G262" s="160" t="s">
        <v>1469</v>
      </c>
      <c r="H262" s="562" t="s">
        <v>964</v>
      </c>
      <c r="I262" s="129" t="str">
        <f>VLOOKUP(H262,Presupuesto!$B$11:$C$565,2,0)</f>
        <v>INSTRUMENTOS MEDICOS QUIRURGICOS MENOR Y DE LABORATORIO</v>
      </c>
      <c r="J262" s="449" t="s">
        <v>1385</v>
      </c>
      <c r="K262" s="427"/>
    </row>
    <row r="263" spans="3:11" s="423" customFormat="1">
      <c r="C263" s="566" t="s">
        <v>2125</v>
      </c>
      <c r="D263" s="564">
        <v>1</v>
      </c>
      <c r="E263" s="565">
        <v>352.59396506087876</v>
      </c>
      <c r="F263" s="426">
        <f t="shared" si="14"/>
        <v>352.59396506087876</v>
      </c>
      <c r="G263" s="160" t="s">
        <v>1469</v>
      </c>
      <c r="H263" s="562" t="s">
        <v>964</v>
      </c>
      <c r="I263" s="129" t="str">
        <f>VLOOKUP(H263,Presupuesto!$B$11:$C$565,2,0)</f>
        <v>INSTRUMENTOS MEDICOS QUIRURGICOS MENOR Y DE LABORATORIO</v>
      </c>
      <c r="J263" s="449" t="s">
        <v>1385</v>
      </c>
      <c r="K263" s="427"/>
    </row>
    <row r="264" spans="3:11" s="423" customFormat="1">
      <c r="C264" s="144"/>
      <c r="D264" s="441"/>
      <c r="E264" s="117"/>
      <c r="F264" s="426"/>
      <c r="G264" s="160"/>
      <c r="H264" s="141"/>
      <c r="I264" s="592"/>
      <c r="J264" s="449"/>
      <c r="K264" s="427"/>
    </row>
    <row r="265" spans="3:11" s="423" customFormat="1">
      <c r="C265" s="568" t="s">
        <v>2126</v>
      </c>
      <c r="D265" s="587"/>
      <c r="E265" s="588"/>
      <c r="F265" s="588"/>
      <c r="G265" s="588"/>
      <c r="H265" s="590"/>
      <c r="I265" s="591"/>
      <c r="J265" s="449"/>
      <c r="K265" s="427"/>
    </row>
    <row r="266" spans="3:11" s="423" customFormat="1">
      <c r="C266" s="566" t="s">
        <v>2127</v>
      </c>
      <c r="D266" s="564">
        <v>3</v>
      </c>
      <c r="E266" s="565">
        <v>285.45000000000005</v>
      </c>
      <c r="F266" s="426">
        <f t="shared" si="14"/>
        <v>856.35000000000014</v>
      </c>
      <c r="G266" s="160" t="s">
        <v>1469</v>
      </c>
      <c r="H266" s="141" t="s">
        <v>1016</v>
      </c>
      <c r="I266" s="129" t="str">
        <f>VLOOKUP(H266,Presupuesto!$B$11:$C$565,2,0)</f>
        <v>EQUIPO MEDICO Y LABORATORIO</v>
      </c>
      <c r="J266" s="449" t="s">
        <v>1385</v>
      </c>
      <c r="K266" s="427"/>
    </row>
    <row r="267" spans="3:11" s="423" customFormat="1">
      <c r="C267" s="566" t="s">
        <v>2128</v>
      </c>
      <c r="D267" s="564">
        <v>3</v>
      </c>
      <c r="E267" s="565">
        <v>494.78000000000003</v>
      </c>
      <c r="F267" s="426">
        <f t="shared" si="14"/>
        <v>1484.3400000000001</v>
      </c>
      <c r="G267" s="160" t="s">
        <v>1469</v>
      </c>
      <c r="H267" s="141" t="s">
        <v>1016</v>
      </c>
      <c r="I267" s="129" t="str">
        <f>VLOOKUP(H267,Presupuesto!$B$11:$C$565,2,0)</f>
        <v>EQUIPO MEDICO Y LABORATORIO</v>
      </c>
      <c r="J267" s="449" t="s">
        <v>1385</v>
      </c>
      <c r="K267" s="427"/>
    </row>
    <row r="268" spans="3:11" s="423" customFormat="1">
      <c r="C268" s="566" t="s">
        <v>2129</v>
      </c>
      <c r="D268" s="564">
        <v>5</v>
      </c>
      <c r="E268" s="565">
        <v>275.935</v>
      </c>
      <c r="F268" s="426">
        <f t="shared" si="14"/>
        <v>1379.675</v>
      </c>
      <c r="G268" s="160" t="s">
        <v>1469</v>
      </c>
      <c r="H268" s="141" t="s">
        <v>1016</v>
      </c>
      <c r="I268" s="129" t="str">
        <f>VLOOKUP(H268,Presupuesto!$B$11:$C$565,2,0)</f>
        <v>EQUIPO MEDICO Y LABORATORIO</v>
      </c>
      <c r="J268" s="449" t="s">
        <v>1385</v>
      </c>
      <c r="K268" s="427"/>
    </row>
    <row r="269" spans="3:11" s="423" customFormat="1">
      <c r="C269" s="566" t="s">
        <v>2130</v>
      </c>
      <c r="D269" s="564">
        <v>3</v>
      </c>
      <c r="E269" s="565">
        <v>209.33</v>
      </c>
      <c r="F269" s="426">
        <f t="shared" si="14"/>
        <v>627.99</v>
      </c>
      <c r="G269" s="160" t="s">
        <v>1469</v>
      </c>
      <c r="H269" s="141" t="s">
        <v>1016</v>
      </c>
      <c r="I269" s="129" t="str">
        <f>VLOOKUP(H269,Presupuesto!$B$11:$C$565,2,0)</f>
        <v>EQUIPO MEDICO Y LABORATORIO</v>
      </c>
      <c r="J269" s="449" t="s">
        <v>1385</v>
      </c>
      <c r="K269" s="427"/>
    </row>
    <row r="270" spans="3:11" s="423" customFormat="1">
      <c r="C270" s="566" t="s">
        <v>2131</v>
      </c>
      <c r="D270" s="564">
        <v>2</v>
      </c>
      <c r="E270" s="565">
        <v>247.39000000000001</v>
      </c>
      <c r="F270" s="426">
        <f t="shared" si="14"/>
        <v>494.78000000000003</v>
      </c>
      <c r="G270" s="160" t="s">
        <v>1469</v>
      </c>
      <c r="H270" s="141" t="s">
        <v>1016</v>
      </c>
      <c r="I270" s="129" t="str">
        <f>VLOOKUP(H270,Presupuesto!$B$11:$C$565,2,0)</f>
        <v>EQUIPO MEDICO Y LABORATORIO</v>
      </c>
      <c r="J270" s="449" t="s">
        <v>1385</v>
      </c>
      <c r="K270" s="427"/>
    </row>
    <row r="271" spans="3:11" s="423" customFormat="1">
      <c r="C271" s="566" t="s">
        <v>2132</v>
      </c>
      <c r="D271" s="564">
        <v>10</v>
      </c>
      <c r="E271" s="565">
        <v>95.15</v>
      </c>
      <c r="F271" s="426">
        <f t="shared" si="14"/>
        <v>951.5</v>
      </c>
      <c r="G271" s="160" t="s">
        <v>1469</v>
      </c>
      <c r="H271" s="141" t="s">
        <v>1016</v>
      </c>
      <c r="I271" s="129" t="str">
        <f>VLOOKUP(H271,Presupuesto!$B$11:$C$565,2,0)</f>
        <v>EQUIPO MEDICO Y LABORATORIO</v>
      </c>
      <c r="J271" s="449" t="s">
        <v>1385</v>
      </c>
      <c r="K271" s="427"/>
    </row>
    <row r="272" spans="3:11" s="423" customFormat="1">
      <c r="C272" s="566" t="s">
        <v>2133</v>
      </c>
      <c r="D272" s="564">
        <v>5</v>
      </c>
      <c r="E272" s="565">
        <v>380.6</v>
      </c>
      <c r="F272" s="426">
        <f t="shared" si="14"/>
        <v>1903</v>
      </c>
      <c r="G272" s="160" t="s">
        <v>1469</v>
      </c>
      <c r="H272" s="141" t="s">
        <v>1016</v>
      </c>
      <c r="I272" s="129" t="str">
        <f>VLOOKUP(H272,Presupuesto!$B$11:$C$565,2,0)</f>
        <v>EQUIPO MEDICO Y LABORATORIO</v>
      </c>
      <c r="J272" s="449" t="s">
        <v>1385</v>
      </c>
      <c r="K272" s="427"/>
    </row>
    <row r="273" spans="3:11" s="423" customFormat="1">
      <c r="C273" s="566" t="s">
        <v>2134</v>
      </c>
      <c r="D273" s="564">
        <v>6</v>
      </c>
      <c r="E273" s="565">
        <v>1617.5500000000002</v>
      </c>
      <c r="F273" s="426">
        <f t="shared" si="14"/>
        <v>9705.3000000000011</v>
      </c>
      <c r="G273" s="160" t="s">
        <v>1469</v>
      </c>
      <c r="H273" s="141" t="s">
        <v>1016</v>
      </c>
      <c r="I273" s="129" t="str">
        <f>VLOOKUP(H273,Presupuesto!$B$11:$C$565,2,0)</f>
        <v>EQUIPO MEDICO Y LABORATORIO</v>
      </c>
      <c r="J273" s="449" t="s">
        <v>1385</v>
      </c>
      <c r="K273" s="427"/>
    </row>
    <row r="274" spans="3:11" s="423" customFormat="1">
      <c r="C274" s="566" t="s">
        <v>2135</v>
      </c>
      <c r="D274" s="564">
        <v>1</v>
      </c>
      <c r="E274" s="565">
        <v>19030</v>
      </c>
      <c r="F274" s="426">
        <f t="shared" si="14"/>
        <v>19030</v>
      </c>
      <c r="G274" s="160" t="s">
        <v>1469</v>
      </c>
      <c r="H274" s="141" t="s">
        <v>1016</v>
      </c>
      <c r="I274" s="129" t="str">
        <f>VLOOKUP(H274,Presupuesto!$B$11:$C$565,2,0)</f>
        <v>EQUIPO MEDICO Y LABORATORIO</v>
      </c>
      <c r="J274" s="449" t="s">
        <v>1385</v>
      </c>
      <c r="K274" s="427"/>
    </row>
    <row r="275" spans="3:11" s="423" customFormat="1">
      <c r="C275" s="566" t="s">
        <v>2136</v>
      </c>
      <c r="D275" s="564">
        <v>1</v>
      </c>
      <c r="E275" s="565">
        <v>2816.44</v>
      </c>
      <c r="F275" s="426">
        <f t="shared" si="14"/>
        <v>2816.44</v>
      </c>
      <c r="G275" s="160" t="s">
        <v>1469</v>
      </c>
      <c r="H275" s="141" t="s">
        <v>1016</v>
      </c>
      <c r="I275" s="129" t="str">
        <f>VLOOKUP(H275,Presupuesto!$B$11:$C$565,2,0)</f>
        <v>EQUIPO MEDICO Y LABORATORIO</v>
      </c>
      <c r="J275" s="449" t="s">
        <v>1385</v>
      </c>
      <c r="K275" s="427"/>
    </row>
    <row r="276" spans="3:11" s="423" customFormat="1">
      <c r="C276" s="566" t="s">
        <v>2137</v>
      </c>
      <c r="D276" s="564">
        <v>5</v>
      </c>
      <c r="E276" s="565">
        <v>285.45000000000005</v>
      </c>
      <c r="F276" s="426">
        <f t="shared" si="14"/>
        <v>1427.2500000000002</v>
      </c>
      <c r="G276" s="160" t="s">
        <v>1469</v>
      </c>
      <c r="H276" s="141" t="s">
        <v>1016</v>
      </c>
      <c r="I276" s="129" t="str">
        <f>VLOOKUP(H276,Presupuesto!$B$11:$C$565,2,0)</f>
        <v>EQUIPO MEDICO Y LABORATORIO</v>
      </c>
      <c r="J276" s="449" t="s">
        <v>1385</v>
      </c>
      <c r="K276" s="427"/>
    </row>
    <row r="277" spans="3:11" s="423" customFormat="1">
      <c r="C277" s="566" t="s">
        <v>2138</v>
      </c>
      <c r="D277" s="564">
        <v>5</v>
      </c>
      <c r="E277" s="565">
        <v>266.42</v>
      </c>
      <c r="F277" s="426">
        <f t="shared" si="14"/>
        <v>1332.1000000000001</v>
      </c>
      <c r="G277" s="160" t="s">
        <v>1469</v>
      </c>
      <c r="H277" s="141" t="s">
        <v>1016</v>
      </c>
      <c r="I277" s="129" t="str">
        <f>VLOOKUP(H277,Presupuesto!$B$11:$C$565,2,0)</f>
        <v>EQUIPO MEDICO Y LABORATORIO</v>
      </c>
      <c r="J277" s="449" t="s">
        <v>1385</v>
      </c>
      <c r="K277" s="427"/>
    </row>
    <row r="278" spans="3:11" s="423" customFormat="1">
      <c r="C278" s="566" t="s">
        <v>2139</v>
      </c>
      <c r="D278" s="564">
        <v>6</v>
      </c>
      <c r="E278" s="565">
        <v>228.36</v>
      </c>
      <c r="F278" s="426">
        <f t="shared" si="14"/>
        <v>1370.16</v>
      </c>
      <c r="G278" s="160" t="s">
        <v>1469</v>
      </c>
      <c r="H278" s="141" t="s">
        <v>1016</v>
      </c>
      <c r="I278" s="129" t="str">
        <f>VLOOKUP(H278,Presupuesto!$B$11:$C$565,2,0)</f>
        <v>EQUIPO MEDICO Y LABORATORIO</v>
      </c>
      <c r="J278" s="449" t="s">
        <v>1385</v>
      </c>
      <c r="K278" s="427"/>
    </row>
    <row r="279" spans="3:11" s="423" customFormat="1">
      <c r="C279" s="144"/>
      <c r="D279" s="441"/>
      <c r="E279" s="117"/>
      <c r="F279" s="426"/>
      <c r="G279" s="160"/>
      <c r="H279" s="141"/>
      <c r="I279" s="592"/>
      <c r="J279" s="449"/>
      <c r="K279" s="427"/>
    </row>
    <row r="280" spans="3:11" s="423" customFormat="1">
      <c r="C280" s="568" t="s">
        <v>2140</v>
      </c>
      <c r="D280" s="587"/>
      <c r="E280" s="588"/>
      <c r="F280" s="588"/>
      <c r="G280" s="588"/>
      <c r="H280" s="590"/>
      <c r="I280" s="591"/>
      <c r="J280" s="449"/>
      <c r="K280" s="427"/>
    </row>
    <row r="281" spans="3:11" s="423" customFormat="1">
      <c r="C281" s="566" t="s">
        <v>2141</v>
      </c>
      <c r="D281" s="564">
        <v>2</v>
      </c>
      <c r="E281" s="565">
        <v>6279.9000000000005</v>
      </c>
      <c r="F281" s="426">
        <f t="shared" si="14"/>
        <v>12559.800000000001</v>
      </c>
      <c r="G281" s="160" t="s">
        <v>1469</v>
      </c>
      <c r="H281" s="141" t="s">
        <v>1016</v>
      </c>
      <c r="I281" s="129" t="str">
        <f>VLOOKUP(H281,Presupuesto!$B$11:$C$565,2,0)</f>
        <v>EQUIPO MEDICO Y LABORATORIO</v>
      </c>
      <c r="J281" s="449" t="s">
        <v>1385</v>
      </c>
      <c r="K281" s="427"/>
    </row>
    <row r="282" spans="3:11" s="423" customFormat="1">
      <c r="C282" s="566" t="s">
        <v>2142</v>
      </c>
      <c r="D282" s="564">
        <v>1</v>
      </c>
      <c r="E282" s="565">
        <v>15224</v>
      </c>
      <c r="F282" s="426">
        <f t="shared" si="14"/>
        <v>15224</v>
      </c>
      <c r="G282" s="160" t="s">
        <v>1469</v>
      </c>
      <c r="H282" s="141" t="s">
        <v>1016</v>
      </c>
      <c r="I282" s="129" t="str">
        <f>VLOOKUP(H282,Presupuesto!$B$11:$C$565,2,0)</f>
        <v>EQUIPO MEDICO Y LABORATORIO</v>
      </c>
      <c r="J282" s="449" t="s">
        <v>1385</v>
      </c>
      <c r="K282" s="427"/>
    </row>
    <row r="283" spans="3:11" s="423" customFormat="1">
      <c r="C283" s="566" t="s">
        <v>2143</v>
      </c>
      <c r="D283" s="564">
        <v>1</v>
      </c>
      <c r="E283" s="565">
        <v>5994.4500000000007</v>
      </c>
      <c r="F283" s="426">
        <f t="shared" si="14"/>
        <v>5994.4500000000007</v>
      </c>
      <c r="G283" s="160" t="s">
        <v>1469</v>
      </c>
      <c r="H283" s="141" t="s">
        <v>1016</v>
      </c>
      <c r="I283" s="129" t="str">
        <f>VLOOKUP(H283,Presupuesto!$B$11:$C$565,2,0)</f>
        <v>EQUIPO MEDICO Y LABORATORIO</v>
      </c>
      <c r="J283" s="449" t="s">
        <v>1385</v>
      </c>
      <c r="K283" s="427"/>
    </row>
    <row r="284" spans="3:11" s="423" customFormat="1">
      <c r="C284" s="566" t="s">
        <v>2144</v>
      </c>
      <c r="D284" s="564">
        <v>1</v>
      </c>
      <c r="E284" s="565">
        <v>5994.4500000000007</v>
      </c>
      <c r="F284" s="426">
        <f t="shared" si="14"/>
        <v>5994.4500000000007</v>
      </c>
      <c r="G284" s="160" t="s">
        <v>1469</v>
      </c>
      <c r="H284" s="141" t="s">
        <v>1016</v>
      </c>
      <c r="I284" s="129" t="str">
        <f>VLOOKUP(H284,Presupuesto!$B$11:$C$565,2,0)</f>
        <v>EQUIPO MEDICO Y LABORATORIO</v>
      </c>
      <c r="J284" s="449" t="s">
        <v>1385</v>
      </c>
      <c r="K284" s="427"/>
    </row>
    <row r="285" spans="3:11" s="423" customFormat="1">
      <c r="C285" s="566" t="s">
        <v>2145</v>
      </c>
      <c r="D285" s="564">
        <v>2</v>
      </c>
      <c r="E285" s="565">
        <v>3806</v>
      </c>
      <c r="F285" s="426">
        <f t="shared" si="14"/>
        <v>7612</v>
      </c>
      <c r="G285" s="160" t="s">
        <v>1469</v>
      </c>
      <c r="H285" s="141" t="s">
        <v>1016</v>
      </c>
      <c r="I285" s="129" t="str">
        <f>VLOOKUP(H285,Presupuesto!$B$11:$C$565,2,0)</f>
        <v>EQUIPO MEDICO Y LABORATORIO</v>
      </c>
      <c r="J285" s="449" t="s">
        <v>1385</v>
      </c>
      <c r="K285" s="427"/>
    </row>
    <row r="286" spans="3:11" s="423" customFormat="1">
      <c r="C286" s="566" t="s">
        <v>2146</v>
      </c>
      <c r="D286" s="564">
        <v>4</v>
      </c>
      <c r="E286" s="565">
        <v>570.90000000000009</v>
      </c>
      <c r="F286" s="426">
        <f t="shared" si="14"/>
        <v>2283.6000000000004</v>
      </c>
      <c r="G286" s="160" t="s">
        <v>1469</v>
      </c>
      <c r="H286" s="141" t="s">
        <v>1016</v>
      </c>
      <c r="I286" s="129" t="str">
        <f>VLOOKUP(H286,Presupuesto!$B$11:$C$565,2,0)</f>
        <v>EQUIPO MEDICO Y LABORATORIO</v>
      </c>
      <c r="J286" s="449" t="s">
        <v>1385</v>
      </c>
      <c r="K286" s="427"/>
    </row>
    <row r="287" spans="3:11" s="423" customFormat="1">
      <c r="C287" s="566" t="s">
        <v>2071</v>
      </c>
      <c r="D287" s="564">
        <v>1</v>
      </c>
      <c r="E287" s="565">
        <v>475.75</v>
      </c>
      <c r="F287" s="426">
        <f t="shared" ref="F287:F297" si="15">D287*E287</f>
        <v>475.75</v>
      </c>
      <c r="G287" s="160" t="s">
        <v>1469</v>
      </c>
      <c r="H287" s="141" t="s">
        <v>1016</v>
      </c>
      <c r="I287" s="129" t="str">
        <f>VLOOKUP(H287,Presupuesto!$B$11:$C$565,2,0)</f>
        <v>EQUIPO MEDICO Y LABORATORIO</v>
      </c>
      <c r="J287" s="449" t="s">
        <v>1385</v>
      </c>
      <c r="K287" s="427"/>
    </row>
    <row r="288" spans="3:11" s="423" customFormat="1">
      <c r="C288" s="566" t="s">
        <v>2147</v>
      </c>
      <c r="D288" s="564">
        <v>5</v>
      </c>
      <c r="E288" s="565">
        <v>133.21</v>
      </c>
      <c r="F288" s="426">
        <f t="shared" si="15"/>
        <v>666.05000000000007</v>
      </c>
      <c r="G288" s="160" t="s">
        <v>1469</v>
      </c>
      <c r="H288" s="141" t="s">
        <v>1016</v>
      </c>
      <c r="I288" s="129" t="str">
        <f>VLOOKUP(H288,Presupuesto!$B$11:$C$565,2,0)</f>
        <v>EQUIPO MEDICO Y LABORATORIO</v>
      </c>
      <c r="J288" s="449" t="s">
        <v>1385</v>
      </c>
      <c r="K288" s="427"/>
    </row>
    <row r="289" spans="3:11" s="423" customFormat="1">
      <c r="C289" s="566" t="s">
        <v>2148</v>
      </c>
      <c r="D289" s="564">
        <v>3</v>
      </c>
      <c r="E289" s="565">
        <v>152.24</v>
      </c>
      <c r="F289" s="426">
        <f t="shared" si="15"/>
        <v>456.72</v>
      </c>
      <c r="G289" s="160" t="s">
        <v>1469</v>
      </c>
      <c r="H289" s="141" t="s">
        <v>1016</v>
      </c>
      <c r="I289" s="129" t="str">
        <f>VLOOKUP(H289,Presupuesto!$B$11:$C$565,2,0)</f>
        <v>EQUIPO MEDICO Y LABORATORIO</v>
      </c>
      <c r="J289" s="449" t="s">
        <v>1385</v>
      </c>
      <c r="K289" s="427"/>
    </row>
    <row r="290" spans="3:11" s="423" customFormat="1">
      <c r="C290" s="144"/>
      <c r="D290" s="441"/>
      <c r="E290" s="117"/>
      <c r="F290" s="426"/>
      <c r="G290" s="160"/>
      <c r="H290" s="141"/>
      <c r="I290" s="592"/>
      <c r="J290" s="449"/>
      <c r="K290" s="427"/>
    </row>
    <row r="291" spans="3:11" s="423" customFormat="1">
      <c r="C291" s="568" t="s">
        <v>2149</v>
      </c>
      <c r="D291" s="587"/>
      <c r="E291" s="588"/>
      <c r="F291" s="588"/>
      <c r="G291" s="588"/>
      <c r="H291" s="590"/>
      <c r="I291" s="591"/>
      <c r="J291" s="449"/>
      <c r="K291" s="427"/>
    </row>
    <row r="292" spans="3:11" s="423" customFormat="1">
      <c r="C292" s="582" t="s">
        <v>2150</v>
      </c>
      <c r="D292" s="564">
        <v>1</v>
      </c>
      <c r="E292" s="565">
        <v>190300</v>
      </c>
      <c r="F292" s="426">
        <f t="shared" si="15"/>
        <v>190300</v>
      </c>
      <c r="G292" s="160" t="s">
        <v>1469</v>
      </c>
      <c r="H292" s="141" t="s">
        <v>1016</v>
      </c>
      <c r="I292" s="129" t="str">
        <f>VLOOKUP(H292,Presupuesto!$B$11:$C$565,2,0)</f>
        <v>EQUIPO MEDICO Y LABORATORIO</v>
      </c>
      <c r="J292" s="449" t="s">
        <v>1385</v>
      </c>
      <c r="K292" s="427"/>
    </row>
    <row r="293" spans="3:11" s="423" customFormat="1">
      <c r="C293" s="582" t="s">
        <v>2045</v>
      </c>
      <c r="D293" s="564">
        <v>1</v>
      </c>
      <c r="E293" s="565">
        <v>14272.5</v>
      </c>
      <c r="F293" s="426">
        <f t="shared" si="15"/>
        <v>14272.5</v>
      </c>
      <c r="G293" s="160" t="s">
        <v>1469</v>
      </c>
      <c r="H293" s="141" t="s">
        <v>1016</v>
      </c>
      <c r="I293" s="129" t="str">
        <f>VLOOKUP(H293,Presupuesto!$B$11:$C$565,2,0)</f>
        <v>EQUIPO MEDICO Y LABORATORIO</v>
      </c>
      <c r="J293" s="449" t="s">
        <v>1385</v>
      </c>
      <c r="K293" s="427"/>
    </row>
    <row r="294" spans="3:11" s="423" customFormat="1">
      <c r="C294" s="582" t="s">
        <v>2151</v>
      </c>
      <c r="D294" s="564">
        <v>1</v>
      </c>
      <c r="E294" s="565">
        <v>40000</v>
      </c>
      <c r="F294" s="426">
        <f t="shared" si="15"/>
        <v>40000</v>
      </c>
      <c r="G294" s="160" t="s">
        <v>1469</v>
      </c>
      <c r="H294" s="141" t="s">
        <v>1016</v>
      </c>
      <c r="I294" s="129" t="str">
        <f>VLOOKUP(H294,Presupuesto!$B$11:$C$565,2,0)</f>
        <v>EQUIPO MEDICO Y LABORATORIO</v>
      </c>
      <c r="J294" s="449" t="s">
        <v>1385</v>
      </c>
      <c r="K294" s="427"/>
    </row>
    <row r="295" spans="3:11" s="423" customFormat="1">
      <c r="C295" s="582" t="s">
        <v>2152</v>
      </c>
      <c r="D295" s="564">
        <v>1</v>
      </c>
      <c r="E295" s="565">
        <v>60000</v>
      </c>
      <c r="F295" s="426">
        <f t="shared" si="15"/>
        <v>60000</v>
      </c>
      <c r="G295" s="160" t="s">
        <v>1469</v>
      </c>
      <c r="H295" s="141" t="s">
        <v>1016</v>
      </c>
      <c r="I295" s="129" t="str">
        <f>VLOOKUP(H295,Presupuesto!$B$11:$C$565,2,0)</f>
        <v>EQUIPO MEDICO Y LABORATORIO</v>
      </c>
      <c r="J295" s="449" t="s">
        <v>1385</v>
      </c>
      <c r="K295" s="427"/>
    </row>
    <row r="296" spans="3:11" s="423" customFormat="1">
      <c r="C296" s="582" t="s">
        <v>2153</v>
      </c>
      <c r="D296" s="564">
        <v>1</v>
      </c>
      <c r="E296" s="565">
        <v>70000</v>
      </c>
      <c r="F296" s="426">
        <f t="shared" si="15"/>
        <v>70000</v>
      </c>
      <c r="G296" s="160" t="s">
        <v>1469</v>
      </c>
      <c r="H296" s="141" t="s">
        <v>1016</v>
      </c>
      <c r="I296" s="129" t="str">
        <f>VLOOKUP(H296,Presupuesto!$B$11:$C$565,2,0)</f>
        <v>EQUIPO MEDICO Y LABORATORIO</v>
      </c>
      <c r="J296" s="449" t="s">
        <v>1385</v>
      </c>
      <c r="K296" s="427"/>
    </row>
    <row r="297" spans="3:11" s="423" customFormat="1">
      <c r="C297" s="582" t="s">
        <v>2154</v>
      </c>
      <c r="D297" s="564">
        <v>1</v>
      </c>
      <c r="E297" s="565">
        <v>95150</v>
      </c>
      <c r="F297" s="426">
        <f t="shared" si="15"/>
        <v>95150</v>
      </c>
      <c r="G297" s="160" t="s">
        <v>1469</v>
      </c>
      <c r="H297" s="141" t="s">
        <v>1016</v>
      </c>
      <c r="I297" s="129" t="str">
        <f>VLOOKUP(H297,Presupuesto!$B$11:$C$565,2,0)</f>
        <v>EQUIPO MEDICO Y LABORATORIO</v>
      </c>
      <c r="J297" s="449" t="s">
        <v>1385</v>
      </c>
      <c r="K297" s="427"/>
    </row>
    <row r="298" spans="3:11" s="423" customFormat="1">
      <c r="C298" s="140"/>
      <c r="D298" s="442"/>
      <c r="E298" s="122"/>
      <c r="F298" s="426"/>
      <c r="G298" s="160"/>
      <c r="H298" s="141"/>
      <c r="I298" s="592"/>
      <c r="J298" s="449"/>
      <c r="K298" s="427"/>
    </row>
    <row r="302" spans="3:11" ht="15.75" thickBot="1"/>
    <row r="303" spans="3:11" ht="15.75" thickBot="1">
      <c r="C303" s="156" t="s">
        <v>53</v>
      </c>
      <c r="D303" s="107">
        <f>SUM(F310:F315)</f>
        <v>135000</v>
      </c>
      <c r="E303" s="423"/>
      <c r="F303" s="70"/>
      <c r="G303" s="77"/>
      <c r="H303" s="70"/>
      <c r="I303" s="70"/>
      <c r="J303" s="423"/>
      <c r="K303" s="423"/>
    </row>
    <row r="304" spans="3:11">
      <c r="C304" s="70"/>
      <c r="D304" s="421"/>
      <c r="E304" s="424"/>
      <c r="F304" s="424"/>
      <c r="G304" s="424"/>
      <c r="H304" s="422"/>
      <c r="I304" s="422"/>
      <c r="J304" s="422"/>
      <c r="K304" s="437"/>
    </row>
    <row r="305" spans="3:11">
      <c r="C305" s="70"/>
      <c r="D305" s="421"/>
      <c r="E305" s="424"/>
      <c r="F305" s="424"/>
      <c r="G305" s="424"/>
      <c r="H305" s="422"/>
      <c r="I305" s="422"/>
      <c r="J305" s="422"/>
      <c r="K305" s="437"/>
    </row>
    <row r="306" spans="3:11" ht="15.75">
      <c r="C306" s="446" t="s">
        <v>401</v>
      </c>
      <c r="D306" s="447" t="s">
        <v>1980</v>
      </c>
      <c r="E306" s="424"/>
      <c r="F306" s="424"/>
      <c r="G306" s="424"/>
      <c r="H306" s="422"/>
      <c r="I306" s="422"/>
      <c r="J306" s="422"/>
      <c r="K306" s="437"/>
    </row>
    <row r="307" spans="3:11" ht="18.75">
      <c r="C307" s="448" t="str">
        <f>IFERROR(VLOOKUP(D306,'1Desarrollo e Innov. Curricular'!$E:$F,2,FALSE),IFERROR(VLOOKUP(D306,'2 Investigación Científica'!$E:$F,2,FALSE),IFERROR(VLOOKUP(D306,'3Vinculación Univ. Sociedad'!$E:$F,2,FALSE),IFERROR(VLOOKUP(D306,'4Docencia y Profesorado Univers'!$E:$F,2,FALSE),IFERROR(VLOOKUP(D306,'5Estudiantes y Graduados'!$E:$F,2,FALSE),IFERROR(VLOOKUP(D306,'11Gestion Administrativa'!$E:$F,2,FALSE),IFERROR(VLOOKUP(D306,'13Gestión Académica'!$E:$F,2,FALSE),IFERROR(VLOOKUP(D306,'8Aseguramiento de la calidad'!$E:$F,2,FALSE),IFERROR(VLOOKUP(D306,'6Gestión del Conocimiento'!$E:$F,2,FALSE),IFERROR(VLOOKUP(D306,'15Gobernabilidad y Procesos...'!$E:$F,2,FALSE),IFERROR(VLOOKUP(D306,'12Gestión del Talento Humano'!$E:$F,2,FALSE),IFERROR(VLOOKUP(D306,'14Internacionalización de la ES'!$E:$F,2,FALSE),IFERROR(VLOOKUP(D306,'10Posgrado'!$E:$F,2,FALSE),IFERROR(VLOOKUP(D306,'9Cultura de Innovación Insti...'!$E:$F,2,FALSE),VLOOKUP(D306,'7Lo Esencial de la Reforma Univ'!$E:$F,2,0)))))))))))))))</f>
        <v xml:space="preserve">Dotar a la sección de ciencias médicas  de los insumos necesario para fortalecer la enseñanza aprendizaje  </v>
      </c>
      <c r="D307" s="421"/>
      <c r="E307" s="424"/>
      <c r="F307" s="424"/>
      <c r="G307" s="424"/>
      <c r="H307" s="422"/>
      <c r="I307" s="422"/>
      <c r="J307" s="422"/>
      <c r="K307" s="437"/>
    </row>
    <row r="308" spans="3:11" ht="15.75" thickBot="1">
      <c r="C308" s="423"/>
      <c r="D308" s="423"/>
      <c r="E308" s="423"/>
      <c r="F308" s="424"/>
      <c r="G308" s="422"/>
      <c r="H308" s="422"/>
      <c r="I308" s="422"/>
      <c r="J308" s="423"/>
      <c r="K308" s="423"/>
    </row>
    <row r="309" spans="3:11" ht="30.75" thickBot="1">
      <c r="C309" s="128" t="s">
        <v>44</v>
      </c>
      <c r="D309" s="128" t="s">
        <v>55</v>
      </c>
      <c r="E309" s="135" t="s">
        <v>57</v>
      </c>
      <c r="F309" s="134" t="s">
        <v>27</v>
      </c>
      <c r="G309" s="132" t="s">
        <v>139</v>
      </c>
      <c r="H309" s="135" t="s">
        <v>46</v>
      </c>
      <c r="I309" s="132" t="s">
        <v>140</v>
      </c>
      <c r="J309" s="132" t="s">
        <v>420</v>
      </c>
      <c r="K309" s="132" t="s">
        <v>421</v>
      </c>
    </row>
    <row r="310" spans="3:11">
      <c r="C310" s="224" t="s">
        <v>432</v>
      </c>
      <c r="D310" s="225"/>
      <c r="E310" s="223">
        <f>HLOOKUP(C310,$AH$2:$BU$3,2,0)</f>
        <v>2500</v>
      </c>
      <c r="F310" s="426">
        <f t="shared" ref="F310:F315" si="16">D310*E310</f>
        <v>0</v>
      </c>
      <c r="G310" s="160" t="s">
        <v>1469</v>
      </c>
      <c r="H310" s="141" t="s">
        <v>1016</v>
      </c>
      <c r="I310" s="129" t="str">
        <f>VLOOKUP(H310,Presupuesto!$B$11:$C$565,2,0)</f>
        <v>EQUIPO MEDICO Y LABORATORIO</v>
      </c>
      <c r="J310" s="449" t="s">
        <v>1385</v>
      </c>
      <c r="K310" s="427" t="s">
        <v>404</v>
      </c>
    </row>
    <row r="311" spans="3:11">
      <c r="C311" s="140" t="s">
        <v>2157</v>
      </c>
      <c r="D311" s="442">
        <v>1</v>
      </c>
      <c r="E311" s="122">
        <v>25000</v>
      </c>
      <c r="F311" s="426">
        <f t="shared" si="16"/>
        <v>25000</v>
      </c>
      <c r="G311" s="160" t="s">
        <v>1469</v>
      </c>
      <c r="H311" s="141" t="s">
        <v>1016</v>
      </c>
      <c r="I311" s="129" t="str">
        <f>VLOOKUP(H311,Presupuesto!$B$11:$C$565,2,0)</f>
        <v>EQUIPO MEDICO Y LABORATORIO</v>
      </c>
      <c r="J311" s="449" t="s">
        <v>1385</v>
      </c>
      <c r="K311" s="427" t="s">
        <v>422</v>
      </c>
    </row>
    <row r="312" spans="3:11">
      <c r="C312" s="140" t="s">
        <v>2158</v>
      </c>
      <c r="D312" s="442">
        <v>2</v>
      </c>
      <c r="E312" s="122">
        <v>5000</v>
      </c>
      <c r="F312" s="426">
        <f t="shared" si="16"/>
        <v>10000</v>
      </c>
      <c r="G312" s="160" t="s">
        <v>1469</v>
      </c>
      <c r="H312" s="141" t="s">
        <v>1016</v>
      </c>
      <c r="I312" s="129" t="str">
        <f>VLOOKUP(H312,Presupuesto!$B$11:$C$565,2,0)</f>
        <v>EQUIPO MEDICO Y LABORATORIO</v>
      </c>
      <c r="J312" s="449" t="s">
        <v>1385</v>
      </c>
      <c r="K312" s="427" t="s">
        <v>422</v>
      </c>
    </row>
    <row r="313" spans="3:11">
      <c r="C313" s="140" t="s">
        <v>2159</v>
      </c>
      <c r="D313" s="442">
        <v>4</v>
      </c>
      <c r="E313" s="122">
        <v>15000</v>
      </c>
      <c r="F313" s="426">
        <f t="shared" si="16"/>
        <v>60000</v>
      </c>
      <c r="G313" s="160" t="s">
        <v>1469</v>
      </c>
      <c r="H313" s="141" t="s">
        <v>1016</v>
      </c>
      <c r="I313" s="129" t="str">
        <f>VLOOKUP(H313,Presupuesto!$B$11:$C$565,2,0)</f>
        <v>EQUIPO MEDICO Y LABORATORIO</v>
      </c>
      <c r="J313" s="449" t="s">
        <v>1385</v>
      </c>
      <c r="K313" s="427" t="s">
        <v>422</v>
      </c>
    </row>
    <row r="314" spans="3:11">
      <c r="C314" s="140" t="s">
        <v>2160</v>
      </c>
      <c r="D314" s="442">
        <v>1</v>
      </c>
      <c r="E314" s="122">
        <v>25000</v>
      </c>
      <c r="F314" s="426">
        <f t="shared" si="16"/>
        <v>25000</v>
      </c>
      <c r="G314" s="160" t="s">
        <v>1469</v>
      </c>
      <c r="H314" s="141" t="s">
        <v>1016</v>
      </c>
      <c r="I314" s="129" t="str">
        <f>VLOOKUP(H314,Presupuesto!$B$11:$C$565,2,0)</f>
        <v>EQUIPO MEDICO Y LABORATORIO</v>
      </c>
      <c r="J314" s="449" t="s">
        <v>1385</v>
      </c>
      <c r="K314" s="427" t="s">
        <v>422</v>
      </c>
    </row>
    <row r="315" spans="3:11">
      <c r="C315" s="140" t="s">
        <v>2161</v>
      </c>
      <c r="D315" s="442">
        <v>1</v>
      </c>
      <c r="E315" s="122">
        <v>15000</v>
      </c>
      <c r="F315" s="426">
        <f t="shared" si="16"/>
        <v>15000</v>
      </c>
      <c r="G315" s="160" t="s">
        <v>1469</v>
      </c>
      <c r="H315" s="141" t="s">
        <v>1016</v>
      </c>
      <c r="I315" s="129" t="str">
        <f>VLOOKUP(H315,Presupuesto!$B$11:$C$565,2,0)</f>
        <v>EQUIPO MEDICO Y LABORATORIO</v>
      </c>
      <c r="J315" s="449" t="s">
        <v>1385</v>
      </c>
      <c r="K315" s="427" t="s">
        <v>411</v>
      </c>
    </row>
    <row r="317" spans="3:11" ht="15.75" thickBot="1"/>
    <row r="318" spans="3:11" s="423" customFormat="1" ht="15.75" thickBot="1">
      <c r="C318" s="156" t="s">
        <v>53</v>
      </c>
      <c r="D318" s="107">
        <f>SUM(F325:F326)</f>
        <v>840000</v>
      </c>
      <c r="F318" s="70"/>
      <c r="G318" s="77"/>
      <c r="H318" s="70"/>
      <c r="I318" s="70"/>
    </row>
    <row r="319" spans="3:11" s="423" customFormat="1">
      <c r="C319" s="70"/>
      <c r="D319" s="421"/>
      <c r="E319" s="424"/>
      <c r="F319" s="424"/>
      <c r="G319" s="424"/>
      <c r="H319" s="422"/>
      <c r="I319" s="422"/>
      <c r="J319" s="422"/>
      <c r="K319" s="437"/>
    </row>
    <row r="320" spans="3:11" s="423" customFormat="1">
      <c r="C320" s="70"/>
      <c r="D320" s="421"/>
      <c r="E320" s="424"/>
      <c r="F320" s="424"/>
      <c r="G320" s="424"/>
      <c r="H320" s="422"/>
      <c r="I320" s="422"/>
      <c r="J320" s="422"/>
      <c r="K320" s="437"/>
    </row>
    <row r="321" spans="3:11" s="423" customFormat="1" ht="15.75">
      <c r="C321" s="446" t="s">
        <v>401</v>
      </c>
      <c r="D321" s="447" t="s">
        <v>1983</v>
      </c>
      <c r="E321" s="424"/>
      <c r="F321" s="424"/>
      <c r="G321" s="424"/>
      <c r="H321" s="422"/>
      <c r="I321" s="422"/>
      <c r="J321" s="422"/>
      <c r="K321" s="437"/>
    </row>
    <row r="322" spans="3:11" s="423" customFormat="1" ht="18.75">
      <c r="C322" s="448" t="str">
        <f>IFERROR(VLOOKUP(D321,'1Desarrollo e Innov. Curricular'!$E:$F,2,FALSE),IFERROR(VLOOKUP(D321,'2 Investigación Científica'!$E:$F,2,FALSE),IFERROR(VLOOKUP(D321,'3Vinculación Univ. Sociedad'!$E:$F,2,FALSE),IFERROR(VLOOKUP(D321,'4Docencia y Profesorado Univers'!$E:$F,2,FALSE),IFERROR(VLOOKUP(D321,'5Estudiantes y Graduados'!$E:$F,2,FALSE),IFERROR(VLOOKUP(D321,'11Gestion Administrativa'!$E:$F,2,FALSE),IFERROR(VLOOKUP(D321,'13Gestión Académica'!$E:$F,2,FALSE),IFERROR(VLOOKUP(D321,'8Aseguramiento de la calidad'!$E:$F,2,FALSE),IFERROR(VLOOKUP(D321,'6Gestión del Conocimiento'!$E:$F,2,FALSE),IFERROR(VLOOKUP(D321,'15Gobernabilidad y Procesos...'!$E:$F,2,FALSE),IFERROR(VLOOKUP(D321,'12Gestión del Talento Humano'!$E:$F,2,FALSE),IFERROR(VLOOKUP(D321,'14Internacionalización de la ES'!$E:$F,2,FALSE),IFERROR(VLOOKUP(D321,'10Posgrado'!$E:$F,2,FALSE),IFERROR(VLOOKUP(D321,'9Cultura de Innovación Insti...'!$E:$F,2,FALSE),VLOOKUP(D321,'7Lo Esencial de la Reforma Univ'!$E:$F,2,0)))))))))))))))</f>
        <v xml:space="preserve">Adquisición de un vehiculo doble cabina 4x4 para realizar viajes de supervision a los estudiantes que estan realizando su servicio social  y para realizar viajes de trabajo a CU. </v>
      </c>
      <c r="D322" s="421"/>
      <c r="E322" s="424"/>
      <c r="F322" s="424"/>
      <c r="G322" s="424"/>
      <c r="H322" s="422"/>
      <c r="I322" s="422"/>
      <c r="J322" s="422"/>
      <c r="K322" s="437"/>
    </row>
    <row r="323" spans="3:11" s="423" customFormat="1" ht="15.75" thickBot="1">
      <c r="F323" s="424"/>
      <c r="G323" s="422"/>
      <c r="H323" s="422"/>
      <c r="I323" s="422"/>
    </row>
    <row r="324" spans="3:11" s="423" customFormat="1" ht="30.75" thickBot="1">
      <c r="C324" s="128" t="s">
        <v>44</v>
      </c>
      <c r="D324" s="128" t="s">
        <v>55</v>
      </c>
      <c r="E324" s="135" t="s">
        <v>57</v>
      </c>
      <c r="F324" s="134" t="s">
        <v>27</v>
      </c>
      <c r="G324" s="132" t="s">
        <v>139</v>
      </c>
      <c r="H324" s="135" t="s">
        <v>46</v>
      </c>
      <c r="I324" s="132" t="s">
        <v>140</v>
      </c>
      <c r="J324" s="132" t="s">
        <v>420</v>
      </c>
      <c r="K324" s="132" t="s">
        <v>421</v>
      </c>
    </row>
    <row r="325" spans="3:11" s="423" customFormat="1">
      <c r="C325" s="224" t="s">
        <v>432</v>
      </c>
      <c r="D325" s="225"/>
      <c r="E325" s="223">
        <f>HLOOKUP(C325,$AH$2:$BU$3,2,0)</f>
        <v>2500</v>
      </c>
      <c r="F325" s="426">
        <f t="shared" ref="F325:F326" si="17">D325*E325</f>
        <v>0</v>
      </c>
      <c r="G325" s="160" t="s">
        <v>1469</v>
      </c>
      <c r="H325" s="141"/>
      <c r="I325" s="129" t="e">
        <f>VLOOKUP(H325,Presupuesto!$B$11:$C$565,2,0)</f>
        <v>#N/A</v>
      </c>
      <c r="J325" s="449" t="s">
        <v>1385</v>
      </c>
      <c r="K325" s="427" t="s">
        <v>404</v>
      </c>
    </row>
    <row r="326" spans="3:11" s="423" customFormat="1">
      <c r="C326" s="140" t="s">
        <v>2162</v>
      </c>
      <c r="D326" s="560">
        <v>1</v>
      </c>
      <c r="E326" s="561">
        <v>840000</v>
      </c>
      <c r="F326" s="426">
        <f t="shared" si="17"/>
        <v>840000</v>
      </c>
      <c r="G326" s="160" t="s">
        <v>1469</v>
      </c>
      <c r="H326" s="124" t="s">
        <v>1013</v>
      </c>
      <c r="I326" s="129" t="str">
        <f>VLOOKUP(H326,Presupuesto!$B$11:$C$565,2,0)</f>
        <v>EQUIPO DE TRANSPORTE TRACCION Y ELEVACION</v>
      </c>
      <c r="J326" s="449" t="s">
        <v>1385</v>
      </c>
      <c r="K326" s="427" t="s">
        <v>422</v>
      </c>
    </row>
    <row r="327" spans="3:11" ht="15.75" thickBot="1"/>
    <row r="328" spans="3:11" s="423" customFormat="1" ht="15.75" thickBot="1">
      <c r="C328" s="156" t="s">
        <v>53</v>
      </c>
      <c r="D328" s="107">
        <f>SUM(F335:F369)</f>
        <v>0</v>
      </c>
      <c r="F328" s="70"/>
      <c r="G328" s="77"/>
      <c r="H328" s="70"/>
      <c r="I328" s="70"/>
    </row>
    <row r="329" spans="3:11" s="423" customFormat="1">
      <c r="C329" s="70"/>
      <c r="D329" s="421"/>
      <c r="E329" s="424"/>
      <c r="F329" s="424"/>
      <c r="G329" s="424"/>
      <c r="H329" s="422"/>
      <c r="I329" s="422"/>
      <c r="J329" s="422"/>
      <c r="K329" s="437"/>
    </row>
    <row r="330" spans="3:11" s="423" customFormat="1">
      <c r="C330" s="70"/>
      <c r="D330" s="421"/>
      <c r="E330" s="424"/>
      <c r="F330" s="424"/>
      <c r="G330" s="424"/>
      <c r="H330" s="422"/>
      <c r="I330" s="422"/>
      <c r="J330" s="422"/>
      <c r="K330" s="437"/>
    </row>
    <row r="331" spans="3:11" s="423" customFormat="1" ht="15.75">
      <c r="C331" s="446" t="s">
        <v>401</v>
      </c>
      <c r="D331" s="447"/>
      <c r="E331" s="424"/>
      <c r="F331" s="424"/>
      <c r="G331" s="424"/>
      <c r="H331" s="422"/>
      <c r="I331" s="422"/>
      <c r="J331" s="422"/>
      <c r="K331" s="437"/>
    </row>
    <row r="332" spans="3:11" s="423" customFormat="1" ht="18.75">
      <c r="C332" s="448" t="e">
        <f>IFERROR(VLOOKUP(D331,'1Desarrollo e Innov. Curricular'!$E:$F,2,FALSE),IFERROR(VLOOKUP(D331,'2 Investigación Científica'!$E:$F,2,FALSE),IFERROR(VLOOKUP(D331,'3Vinculación Univ. Sociedad'!$E:$F,2,FALSE),IFERROR(VLOOKUP(D331,'4Docencia y Profesorado Univers'!$E:$F,2,FALSE),IFERROR(VLOOKUP(D331,'5Estudiantes y Graduados'!$E:$F,2,FALSE),IFERROR(VLOOKUP(D331,'11Gestion Administrativa'!$E:$F,2,FALSE),IFERROR(VLOOKUP(D331,'13Gestión Académica'!$E:$F,2,FALSE),IFERROR(VLOOKUP(D331,'8Aseguramiento de la calidad'!$E:$F,2,FALSE),IFERROR(VLOOKUP(D331,'6Gestión del Conocimiento'!$E:$F,2,FALSE),IFERROR(VLOOKUP(D331,'15Gobernabilidad y Procesos...'!$E:$F,2,FALSE),IFERROR(VLOOKUP(D331,'12Gestión del Talento Humano'!$E:$F,2,FALSE),IFERROR(VLOOKUP(D331,'14Internacionalización de la ES'!$E:$F,2,FALSE),IFERROR(VLOOKUP(D331,'10Posgrado'!$E:$F,2,FALSE),IFERROR(VLOOKUP(D331,'9Cultura de Innovación Insti...'!$E:$F,2,FALSE),VLOOKUP(D331,'7Lo Esencial de la Reforma Univ'!$E:$F,2,0)))))))))))))))</f>
        <v>#N/A</v>
      </c>
      <c r="D332" s="421"/>
      <c r="E332" s="424"/>
      <c r="F332" s="424"/>
      <c r="G332" s="424"/>
      <c r="H332" s="422"/>
      <c r="I332" s="422"/>
      <c r="J332" s="422"/>
      <c r="K332" s="437"/>
    </row>
    <row r="333" spans="3:11" s="423" customFormat="1" ht="15.75" thickBot="1">
      <c r="F333" s="424"/>
      <c r="G333" s="422"/>
      <c r="H333" s="422"/>
      <c r="I333" s="422"/>
    </row>
    <row r="334" spans="3:11" s="423" customFormat="1" ht="30.75" thickBot="1">
      <c r="C334" s="128" t="s">
        <v>44</v>
      </c>
      <c r="D334" s="128" t="s">
        <v>55</v>
      </c>
      <c r="E334" s="135" t="s">
        <v>57</v>
      </c>
      <c r="F334" s="134" t="s">
        <v>27</v>
      </c>
      <c r="G334" s="132" t="s">
        <v>139</v>
      </c>
      <c r="H334" s="135" t="s">
        <v>46</v>
      </c>
      <c r="I334" s="132" t="s">
        <v>140</v>
      </c>
      <c r="J334" s="132" t="s">
        <v>420</v>
      </c>
      <c r="K334" s="132" t="s">
        <v>421</v>
      </c>
    </row>
    <row r="335" spans="3:11" s="423" customFormat="1">
      <c r="C335" s="224" t="s">
        <v>432</v>
      </c>
      <c r="D335" s="225"/>
      <c r="E335" s="223">
        <f>HLOOKUP(C335,$AH$2:$BU$3,2,0)</f>
        <v>2500</v>
      </c>
      <c r="F335" s="426">
        <f t="shared" ref="F335:F369" si="18">D335*E335</f>
        <v>0</v>
      </c>
      <c r="G335" s="160" t="s">
        <v>137</v>
      </c>
      <c r="H335" s="141"/>
      <c r="I335" s="129" t="e">
        <f>VLOOKUP(H335,Presupuesto!$B$11:$C$565,2,0)</f>
        <v>#N/A</v>
      </c>
      <c r="J335" s="449" t="s">
        <v>1481</v>
      </c>
      <c r="K335" s="427" t="s">
        <v>404</v>
      </c>
    </row>
    <row r="336" spans="3:11" s="423" customFormat="1">
      <c r="C336" s="140" t="s">
        <v>122</v>
      </c>
      <c r="D336" s="442"/>
      <c r="E336" s="122"/>
      <c r="F336" s="426">
        <f t="shared" si="18"/>
        <v>0</v>
      </c>
      <c r="G336" s="160"/>
      <c r="H336" s="141"/>
      <c r="I336" s="129" t="e">
        <f>VLOOKUP(H336,Presupuesto!$B$11:$C$565,2,0)</f>
        <v>#N/A</v>
      </c>
      <c r="J336" s="427" t="str">
        <f t="shared" ref="J336:J369" si="19">$J$15</f>
        <v>Posgrado</v>
      </c>
      <c r="K336" s="427" t="s">
        <v>422</v>
      </c>
    </row>
    <row r="337" spans="3:11" s="423" customFormat="1">
      <c r="C337" s="140" t="s">
        <v>123</v>
      </c>
      <c r="D337" s="442"/>
      <c r="E337" s="122"/>
      <c r="F337" s="426">
        <f t="shared" si="18"/>
        <v>0</v>
      </c>
      <c r="G337" s="160"/>
      <c r="H337" s="141"/>
      <c r="I337" s="129" t="e">
        <f>VLOOKUP(H337,Presupuesto!$B$11:$C$565,2,0)</f>
        <v>#N/A</v>
      </c>
      <c r="J337" s="427" t="str">
        <f t="shared" si="19"/>
        <v>Posgrado</v>
      </c>
      <c r="K337" s="427" t="s">
        <v>422</v>
      </c>
    </row>
    <row r="338" spans="3:11" s="423" customFormat="1">
      <c r="C338" s="140" t="s">
        <v>124</v>
      </c>
      <c r="D338" s="442"/>
      <c r="E338" s="122"/>
      <c r="F338" s="426">
        <f t="shared" si="18"/>
        <v>0</v>
      </c>
      <c r="G338" s="160"/>
      <c r="H338" s="141"/>
      <c r="I338" s="129" t="e">
        <f>VLOOKUP(H338,Presupuesto!$B$11:$C$565,2,0)</f>
        <v>#N/A</v>
      </c>
      <c r="J338" s="427" t="str">
        <f t="shared" si="19"/>
        <v>Posgrado</v>
      </c>
      <c r="K338" s="427" t="s">
        <v>422</v>
      </c>
    </row>
    <row r="339" spans="3:11" s="423" customFormat="1">
      <c r="C339" s="140" t="s">
        <v>125</v>
      </c>
      <c r="D339" s="442"/>
      <c r="E339" s="122"/>
      <c r="F339" s="426">
        <f t="shared" si="18"/>
        <v>0</v>
      </c>
      <c r="G339" s="160"/>
      <c r="H339" s="141"/>
      <c r="I339" s="129" t="e">
        <f>VLOOKUP(H339,Presupuesto!$B$11:$C$565,2,0)</f>
        <v>#N/A</v>
      </c>
      <c r="J339" s="427" t="str">
        <f t="shared" si="19"/>
        <v>Posgrado</v>
      </c>
      <c r="K339" s="427" t="s">
        <v>422</v>
      </c>
    </row>
    <row r="340" spans="3:11" s="423" customFormat="1">
      <c r="C340" s="140" t="s">
        <v>126</v>
      </c>
      <c r="D340" s="442"/>
      <c r="E340" s="122"/>
      <c r="F340" s="426">
        <f t="shared" si="18"/>
        <v>0</v>
      </c>
      <c r="G340" s="160"/>
      <c r="H340" s="141"/>
      <c r="I340" s="129" t="e">
        <f>VLOOKUP(H340,Presupuesto!$B$11:$C$565,2,0)</f>
        <v>#N/A</v>
      </c>
      <c r="J340" s="427" t="str">
        <f t="shared" si="19"/>
        <v>Posgrado</v>
      </c>
      <c r="K340" s="427" t="s">
        <v>411</v>
      </c>
    </row>
    <row r="341" spans="3:11" s="423" customFormat="1">
      <c r="C341" s="140" t="s">
        <v>127</v>
      </c>
      <c r="D341" s="442"/>
      <c r="E341" s="122"/>
      <c r="F341" s="426">
        <f t="shared" si="18"/>
        <v>0</v>
      </c>
      <c r="G341" s="160"/>
      <c r="H341" s="141"/>
      <c r="I341" s="129" t="e">
        <f>VLOOKUP(H341,Presupuesto!$B$11:$C$565,2,0)</f>
        <v>#N/A</v>
      </c>
      <c r="J341" s="427" t="str">
        <f t="shared" si="19"/>
        <v>Posgrado</v>
      </c>
      <c r="K341" s="427" t="s">
        <v>422</v>
      </c>
    </row>
    <row r="342" spans="3:11" s="423" customFormat="1">
      <c r="C342" s="140" t="s">
        <v>128</v>
      </c>
      <c r="D342" s="442"/>
      <c r="E342" s="122"/>
      <c r="F342" s="426">
        <f t="shared" si="18"/>
        <v>0</v>
      </c>
      <c r="G342" s="160"/>
      <c r="H342" s="141"/>
      <c r="I342" s="129" t="e">
        <f>VLOOKUP(H342,Presupuesto!$B$11:$C$565,2,0)</f>
        <v>#N/A</v>
      </c>
      <c r="J342" s="427" t="str">
        <f t="shared" si="19"/>
        <v>Posgrado</v>
      </c>
      <c r="K342" s="427" t="s">
        <v>422</v>
      </c>
    </row>
    <row r="343" spans="3:11" s="423" customFormat="1">
      <c r="C343" s="140"/>
      <c r="D343" s="442"/>
      <c r="E343" s="122"/>
      <c r="F343" s="426">
        <f t="shared" si="18"/>
        <v>0</v>
      </c>
      <c r="G343" s="160"/>
      <c r="H343" s="141"/>
      <c r="I343" s="129" t="e">
        <f>VLOOKUP(H343,Presupuesto!$B$11:$C$565,2,0)</f>
        <v>#N/A</v>
      </c>
      <c r="J343" s="427" t="str">
        <f t="shared" si="19"/>
        <v>Posgrado</v>
      </c>
      <c r="K343" s="427" t="s">
        <v>422</v>
      </c>
    </row>
    <row r="344" spans="3:11" s="423" customFormat="1">
      <c r="C344" s="140"/>
      <c r="D344" s="442"/>
      <c r="E344" s="122"/>
      <c r="F344" s="426">
        <f t="shared" si="18"/>
        <v>0</v>
      </c>
      <c r="G344" s="160"/>
      <c r="H344" s="141"/>
      <c r="I344" s="129" t="e">
        <f>VLOOKUP(H344,Presupuesto!$B$11:$C$565,2,0)</f>
        <v>#N/A</v>
      </c>
      <c r="J344" s="427" t="str">
        <f t="shared" si="19"/>
        <v>Posgrado</v>
      </c>
      <c r="K344" s="427" t="s">
        <v>422</v>
      </c>
    </row>
    <row r="345" spans="3:11" s="423" customFormat="1">
      <c r="C345" s="140"/>
      <c r="D345" s="442"/>
      <c r="E345" s="122"/>
      <c r="F345" s="426">
        <f t="shared" si="18"/>
        <v>0</v>
      </c>
      <c r="G345" s="160"/>
      <c r="H345" s="141"/>
      <c r="I345" s="129" t="e">
        <f>VLOOKUP(H345,Presupuesto!$B$11:$C$565,2,0)</f>
        <v>#N/A</v>
      </c>
      <c r="J345" s="427" t="str">
        <f t="shared" si="19"/>
        <v>Posgrado</v>
      </c>
      <c r="K345" s="427" t="s">
        <v>422</v>
      </c>
    </row>
    <row r="346" spans="3:11" s="423" customFormat="1">
      <c r="C346" s="140"/>
      <c r="D346" s="442"/>
      <c r="E346" s="122"/>
      <c r="F346" s="426">
        <f t="shared" si="18"/>
        <v>0</v>
      </c>
      <c r="G346" s="160"/>
      <c r="H346" s="141"/>
      <c r="I346" s="129" t="e">
        <f>VLOOKUP(H346,Presupuesto!$B$11:$C$565,2,0)</f>
        <v>#N/A</v>
      </c>
      <c r="J346" s="427" t="str">
        <f t="shared" si="19"/>
        <v>Posgrado</v>
      </c>
      <c r="K346" s="427" t="s">
        <v>422</v>
      </c>
    </row>
    <row r="347" spans="3:11" s="423" customFormat="1">
      <c r="C347" s="140"/>
      <c r="D347" s="442"/>
      <c r="E347" s="122"/>
      <c r="F347" s="426">
        <f t="shared" si="18"/>
        <v>0</v>
      </c>
      <c r="G347" s="160"/>
      <c r="H347" s="141"/>
      <c r="I347" s="129" t="e">
        <f>VLOOKUP(H347,Presupuesto!$B$11:$C$565,2,0)</f>
        <v>#N/A</v>
      </c>
      <c r="J347" s="427" t="str">
        <f t="shared" si="19"/>
        <v>Posgrado</v>
      </c>
      <c r="K347" s="427" t="s">
        <v>422</v>
      </c>
    </row>
    <row r="348" spans="3:11" s="423" customFormat="1">
      <c r="C348" s="140"/>
      <c r="D348" s="442"/>
      <c r="E348" s="122"/>
      <c r="F348" s="426">
        <f t="shared" si="18"/>
        <v>0</v>
      </c>
      <c r="G348" s="160"/>
      <c r="H348" s="141"/>
      <c r="I348" s="129" t="e">
        <f>VLOOKUP(H348,Presupuesto!$B$11:$C$565,2,0)</f>
        <v>#N/A</v>
      </c>
      <c r="J348" s="427" t="str">
        <f t="shared" si="19"/>
        <v>Posgrado</v>
      </c>
      <c r="K348" s="427" t="s">
        <v>422</v>
      </c>
    </row>
    <row r="349" spans="3:11" s="423" customFormat="1">
      <c r="C349" s="140"/>
      <c r="D349" s="442"/>
      <c r="E349" s="122"/>
      <c r="F349" s="426">
        <f t="shared" si="18"/>
        <v>0</v>
      </c>
      <c r="G349" s="160"/>
      <c r="H349" s="141"/>
      <c r="I349" s="129" t="e">
        <f>VLOOKUP(H349,Presupuesto!$B$11:$C$565,2,0)</f>
        <v>#N/A</v>
      </c>
      <c r="J349" s="427" t="str">
        <f t="shared" si="19"/>
        <v>Posgrado</v>
      </c>
      <c r="K349" s="427" t="s">
        <v>422</v>
      </c>
    </row>
    <row r="350" spans="3:11" s="423" customFormat="1">
      <c r="C350" s="140"/>
      <c r="D350" s="442"/>
      <c r="E350" s="122"/>
      <c r="F350" s="426">
        <f t="shared" si="18"/>
        <v>0</v>
      </c>
      <c r="G350" s="160"/>
      <c r="H350" s="141"/>
      <c r="I350" s="129" t="e">
        <f>VLOOKUP(H350,Presupuesto!$B$11:$C$565,2,0)</f>
        <v>#N/A</v>
      </c>
      <c r="J350" s="427" t="str">
        <f t="shared" si="19"/>
        <v>Posgrado</v>
      </c>
      <c r="K350" s="427" t="s">
        <v>422</v>
      </c>
    </row>
    <row r="351" spans="3:11" s="423" customFormat="1">
      <c r="C351" s="140"/>
      <c r="D351" s="442"/>
      <c r="E351" s="122"/>
      <c r="F351" s="426">
        <f t="shared" si="18"/>
        <v>0</v>
      </c>
      <c r="G351" s="160"/>
      <c r="H351" s="141"/>
      <c r="I351" s="129" t="e">
        <f>VLOOKUP(H351,Presupuesto!$B$11:$C$565,2,0)</f>
        <v>#N/A</v>
      </c>
      <c r="J351" s="427" t="str">
        <f t="shared" si="19"/>
        <v>Posgrado</v>
      </c>
      <c r="K351" s="427" t="s">
        <v>422</v>
      </c>
    </row>
    <row r="352" spans="3:11" s="423" customFormat="1">
      <c r="C352" s="140"/>
      <c r="D352" s="442"/>
      <c r="E352" s="122"/>
      <c r="F352" s="426">
        <f t="shared" si="18"/>
        <v>0</v>
      </c>
      <c r="G352" s="160"/>
      <c r="H352" s="141"/>
      <c r="I352" s="129" t="e">
        <f>VLOOKUP(H352,Presupuesto!$B$11:$C$565,2,0)</f>
        <v>#N/A</v>
      </c>
      <c r="J352" s="427" t="str">
        <f t="shared" si="19"/>
        <v>Posgrado</v>
      </c>
      <c r="K352" s="427" t="s">
        <v>422</v>
      </c>
    </row>
    <row r="353" spans="3:11" s="423" customFormat="1">
      <c r="C353" s="140"/>
      <c r="D353" s="442"/>
      <c r="E353" s="122"/>
      <c r="F353" s="426">
        <f t="shared" si="18"/>
        <v>0</v>
      </c>
      <c r="G353" s="160"/>
      <c r="H353" s="141"/>
      <c r="I353" s="129" t="e">
        <f>VLOOKUP(H353,Presupuesto!$B$11:$C$565,2,0)</f>
        <v>#N/A</v>
      </c>
      <c r="J353" s="427" t="str">
        <f t="shared" si="19"/>
        <v>Posgrado</v>
      </c>
      <c r="K353" s="427" t="s">
        <v>422</v>
      </c>
    </row>
    <row r="354" spans="3:11" s="423" customFormat="1">
      <c r="C354" s="140"/>
      <c r="D354" s="442"/>
      <c r="E354" s="122"/>
      <c r="F354" s="426">
        <f t="shared" si="18"/>
        <v>0</v>
      </c>
      <c r="G354" s="160"/>
      <c r="H354" s="141"/>
      <c r="I354" s="129" t="e">
        <f>VLOOKUP(H354,Presupuesto!$B$11:$C$565,2,0)</f>
        <v>#N/A</v>
      </c>
      <c r="J354" s="427" t="str">
        <f t="shared" si="19"/>
        <v>Posgrado</v>
      </c>
      <c r="K354" s="427" t="s">
        <v>422</v>
      </c>
    </row>
    <row r="355" spans="3:11" s="423" customFormat="1">
      <c r="C355" s="140"/>
      <c r="D355" s="442"/>
      <c r="E355" s="122"/>
      <c r="F355" s="426">
        <f t="shared" si="18"/>
        <v>0</v>
      </c>
      <c r="G355" s="160"/>
      <c r="H355" s="141"/>
      <c r="I355" s="129" t="e">
        <f>VLOOKUP(H355,Presupuesto!$B$11:$C$565,2,0)</f>
        <v>#N/A</v>
      </c>
      <c r="J355" s="427" t="str">
        <f t="shared" si="19"/>
        <v>Posgrado</v>
      </c>
      <c r="K355" s="427" t="s">
        <v>422</v>
      </c>
    </row>
    <row r="356" spans="3:11" s="423" customFormat="1">
      <c r="C356" s="140"/>
      <c r="D356" s="442"/>
      <c r="E356" s="122"/>
      <c r="F356" s="426">
        <f t="shared" si="18"/>
        <v>0</v>
      </c>
      <c r="G356" s="160"/>
      <c r="H356" s="141"/>
      <c r="I356" s="129" t="e">
        <f>VLOOKUP(H356,Presupuesto!$B$11:$C$565,2,0)</f>
        <v>#N/A</v>
      </c>
      <c r="J356" s="427" t="str">
        <f t="shared" si="19"/>
        <v>Posgrado</v>
      </c>
      <c r="K356" s="427" t="s">
        <v>422</v>
      </c>
    </row>
    <row r="357" spans="3:11" s="423" customFormat="1">
      <c r="C357" s="142"/>
      <c r="D357" s="441"/>
      <c r="E357" s="117"/>
      <c r="F357" s="426">
        <f t="shared" si="18"/>
        <v>0</v>
      </c>
      <c r="G357" s="160"/>
      <c r="H357" s="143"/>
      <c r="I357" s="129" t="e">
        <f>VLOOKUP(H357,Presupuesto!$B$11:$C$565,2,0)</f>
        <v>#N/A</v>
      </c>
      <c r="J357" s="427" t="str">
        <f t="shared" si="19"/>
        <v>Posgrado</v>
      </c>
      <c r="K357" s="427" t="s">
        <v>422</v>
      </c>
    </row>
    <row r="358" spans="3:11" s="423" customFormat="1">
      <c r="C358" s="142"/>
      <c r="D358" s="441"/>
      <c r="E358" s="117"/>
      <c r="F358" s="426">
        <f t="shared" si="18"/>
        <v>0</v>
      </c>
      <c r="G358" s="160"/>
      <c r="H358" s="143"/>
      <c r="I358" s="129" t="e">
        <f>VLOOKUP(H358,Presupuesto!$B$11:$C$565,2,0)</f>
        <v>#N/A</v>
      </c>
      <c r="J358" s="427" t="str">
        <f t="shared" si="19"/>
        <v>Posgrado</v>
      </c>
      <c r="K358" s="427" t="s">
        <v>422</v>
      </c>
    </row>
    <row r="359" spans="3:11" s="423" customFormat="1">
      <c r="C359" s="142"/>
      <c r="D359" s="441"/>
      <c r="E359" s="117"/>
      <c r="F359" s="426">
        <f t="shared" si="18"/>
        <v>0</v>
      </c>
      <c r="G359" s="160"/>
      <c r="H359" s="143"/>
      <c r="I359" s="129" t="e">
        <f>VLOOKUP(H359,Presupuesto!$B$11:$C$565,2,0)</f>
        <v>#N/A</v>
      </c>
      <c r="J359" s="427" t="str">
        <f t="shared" si="19"/>
        <v>Posgrado</v>
      </c>
      <c r="K359" s="427" t="s">
        <v>422</v>
      </c>
    </row>
    <row r="360" spans="3:11" s="423" customFormat="1">
      <c r="C360" s="142"/>
      <c r="D360" s="441"/>
      <c r="E360" s="117"/>
      <c r="F360" s="426">
        <f t="shared" si="18"/>
        <v>0</v>
      </c>
      <c r="G360" s="160"/>
      <c r="H360" s="143"/>
      <c r="I360" s="129" t="e">
        <f>VLOOKUP(H360,Presupuesto!$B$11:$C$565,2,0)</f>
        <v>#N/A</v>
      </c>
      <c r="J360" s="427" t="str">
        <f t="shared" si="19"/>
        <v>Posgrado</v>
      </c>
      <c r="K360" s="427" t="s">
        <v>422</v>
      </c>
    </row>
    <row r="361" spans="3:11" s="423" customFormat="1">
      <c r="C361" s="142"/>
      <c r="D361" s="441"/>
      <c r="E361" s="117"/>
      <c r="F361" s="426">
        <f t="shared" si="18"/>
        <v>0</v>
      </c>
      <c r="G361" s="160"/>
      <c r="H361" s="143"/>
      <c r="I361" s="129" t="e">
        <f>VLOOKUP(H361,Presupuesto!$B$11:$C$565,2,0)</f>
        <v>#N/A</v>
      </c>
      <c r="J361" s="427" t="str">
        <f t="shared" si="19"/>
        <v>Posgrado</v>
      </c>
      <c r="K361" s="427" t="s">
        <v>422</v>
      </c>
    </row>
    <row r="362" spans="3:11" s="423" customFormat="1">
      <c r="C362" s="142"/>
      <c r="D362" s="441"/>
      <c r="E362" s="117"/>
      <c r="F362" s="426">
        <f t="shared" si="18"/>
        <v>0</v>
      </c>
      <c r="G362" s="160"/>
      <c r="H362" s="143"/>
      <c r="I362" s="129" t="e">
        <f>VLOOKUP(H362,Presupuesto!$B$11:$C$565,2,0)</f>
        <v>#N/A</v>
      </c>
      <c r="J362" s="427" t="str">
        <f t="shared" si="19"/>
        <v>Posgrado</v>
      </c>
      <c r="K362" s="427" t="s">
        <v>422</v>
      </c>
    </row>
    <row r="363" spans="3:11" s="423" customFormat="1">
      <c r="C363" s="142"/>
      <c r="D363" s="441"/>
      <c r="E363" s="117"/>
      <c r="F363" s="426">
        <f t="shared" si="18"/>
        <v>0</v>
      </c>
      <c r="G363" s="160"/>
      <c r="H363" s="143"/>
      <c r="I363" s="129" t="e">
        <f>VLOOKUP(H363,Presupuesto!$B$11:$C$565,2,0)</f>
        <v>#N/A</v>
      </c>
      <c r="J363" s="427" t="str">
        <f t="shared" si="19"/>
        <v>Posgrado</v>
      </c>
      <c r="K363" s="427" t="s">
        <v>422</v>
      </c>
    </row>
    <row r="364" spans="3:11" s="423" customFormat="1">
      <c r="C364" s="142"/>
      <c r="D364" s="441"/>
      <c r="E364" s="117"/>
      <c r="F364" s="426">
        <f t="shared" si="18"/>
        <v>0</v>
      </c>
      <c r="G364" s="160"/>
      <c r="H364" s="143"/>
      <c r="I364" s="129" t="e">
        <f>VLOOKUP(H364,Presupuesto!$B$11:$C$565,2,0)</f>
        <v>#N/A</v>
      </c>
      <c r="J364" s="427" t="str">
        <f t="shared" si="19"/>
        <v>Posgrado</v>
      </c>
      <c r="K364" s="427" t="s">
        <v>422</v>
      </c>
    </row>
    <row r="365" spans="3:11" s="423" customFormat="1">
      <c r="C365" s="144"/>
      <c r="D365" s="441"/>
      <c r="E365" s="117"/>
      <c r="F365" s="426">
        <f t="shared" si="18"/>
        <v>0</v>
      </c>
      <c r="G365" s="160"/>
      <c r="H365" s="145"/>
      <c r="I365" s="129" t="e">
        <f>VLOOKUP(H365,Presupuesto!$B$11:$C$565,2,0)</f>
        <v>#N/A</v>
      </c>
      <c r="J365" s="427" t="str">
        <f t="shared" si="19"/>
        <v>Posgrado</v>
      </c>
      <c r="K365" s="427" t="s">
        <v>413</v>
      </c>
    </row>
    <row r="366" spans="3:11" s="423" customFormat="1">
      <c r="C366" s="144"/>
      <c r="D366" s="441"/>
      <c r="E366" s="117"/>
      <c r="F366" s="426">
        <f t="shared" si="18"/>
        <v>0</v>
      </c>
      <c r="G366" s="160"/>
      <c r="H366" s="145"/>
      <c r="I366" s="129" t="e">
        <f>VLOOKUP(H366,Presupuesto!$B$11:$C$565,2,0)</f>
        <v>#N/A</v>
      </c>
      <c r="J366" s="427" t="str">
        <f t="shared" si="19"/>
        <v>Posgrado</v>
      </c>
      <c r="K366" s="427" t="s">
        <v>422</v>
      </c>
    </row>
    <row r="367" spans="3:11" s="423" customFormat="1">
      <c r="C367" s="144"/>
      <c r="D367" s="441"/>
      <c r="E367" s="117"/>
      <c r="F367" s="426">
        <f t="shared" si="18"/>
        <v>0</v>
      </c>
      <c r="G367" s="160"/>
      <c r="H367" s="145"/>
      <c r="I367" s="129" t="e">
        <f>VLOOKUP(H367,Presupuesto!$B$11:$C$565,2,0)</f>
        <v>#N/A</v>
      </c>
      <c r="J367" s="427" t="str">
        <f t="shared" si="19"/>
        <v>Posgrado</v>
      </c>
      <c r="K367" s="427" t="s">
        <v>422</v>
      </c>
    </row>
    <row r="368" spans="3:11" s="423" customFormat="1">
      <c r="C368" s="144"/>
      <c r="D368" s="441"/>
      <c r="E368" s="117"/>
      <c r="F368" s="426">
        <f t="shared" si="18"/>
        <v>0</v>
      </c>
      <c r="G368" s="160"/>
      <c r="H368" s="145"/>
      <c r="I368" s="129" t="e">
        <f>VLOOKUP(H368,Presupuesto!$B$11:$C$565,2,0)</f>
        <v>#N/A</v>
      </c>
      <c r="J368" s="427" t="str">
        <f t="shared" si="19"/>
        <v>Posgrado</v>
      </c>
      <c r="K368" s="427" t="s">
        <v>422</v>
      </c>
    </row>
    <row r="369" spans="3:11" s="423" customFormat="1" ht="15.75" thickBot="1">
      <c r="C369" s="146"/>
      <c r="D369" s="443"/>
      <c r="E369" s="102"/>
      <c r="F369" s="433">
        <f t="shared" si="18"/>
        <v>0</v>
      </c>
      <c r="G369" s="444"/>
      <c r="H369" s="147"/>
      <c r="I369" s="131" t="e">
        <f>VLOOKUP(H369,Presupuesto!$B$11:$C$565,2,0)</f>
        <v>#N/A</v>
      </c>
      <c r="J369" s="434" t="str">
        <f t="shared" si="19"/>
        <v>Posgrado</v>
      </c>
      <c r="K369" s="438" t="s">
        <v>404</v>
      </c>
    </row>
  </sheetData>
  <conditionalFormatting sqref="H60">
    <cfRule type="duplicateValues" dxfId="146" priority="44"/>
  </conditionalFormatting>
  <conditionalFormatting sqref="H61">
    <cfRule type="duplicateValues" dxfId="145" priority="42"/>
  </conditionalFormatting>
  <conditionalFormatting sqref="H62">
    <cfRule type="duplicateValues" dxfId="144" priority="41"/>
  </conditionalFormatting>
  <conditionalFormatting sqref="H63">
    <cfRule type="duplicateValues" dxfId="143" priority="40"/>
  </conditionalFormatting>
  <conditionalFormatting sqref="H223">
    <cfRule type="duplicateValues" dxfId="142" priority="39"/>
  </conditionalFormatting>
  <conditionalFormatting sqref="H224">
    <cfRule type="duplicateValues" dxfId="141" priority="38"/>
  </conditionalFormatting>
  <conditionalFormatting sqref="H225">
    <cfRule type="duplicateValues" dxfId="140" priority="37"/>
  </conditionalFormatting>
  <conditionalFormatting sqref="H226">
    <cfRule type="duplicateValues" dxfId="139" priority="36"/>
  </conditionalFormatting>
  <conditionalFormatting sqref="H227">
    <cfRule type="duplicateValues" dxfId="138" priority="35"/>
  </conditionalFormatting>
  <conditionalFormatting sqref="H228">
    <cfRule type="duplicateValues" dxfId="137" priority="34"/>
  </conditionalFormatting>
  <conditionalFormatting sqref="H229">
    <cfRule type="duplicateValues" dxfId="136" priority="33"/>
  </conditionalFormatting>
  <conditionalFormatting sqref="H230">
    <cfRule type="duplicateValues" dxfId="135" priority="32"/>
  </conditionalFormatting>
  <conditionalFormatting sqref="H231">
    <cfRule type="duplicateValues" dxfId="134" priority="31"/>
  </conditionalFormatting>
  <conditionalFormatting sqref="H232">
    <cfRule type="duplicateValues" dxfId="133" priority="30"/>
  </conditionalFormatting>
  <conditionalFormatting sqref="H233">
    <cfRule type="duplicateValues" dxfId="132" priority="29"/>
  </conditionalFormatting>
  <conditionalFormatting sqref="H234">
    <cfRule type="duplicateValues" dxfId="131" priority="28"/>
  </conditionalFormatting>
  <conditionalFormatting sqref="H237">
    <cfRule type="duplicateValues" dxfId="130" priority="27"/>
  </conditionalFormatting>
  <conditionalFormatting sqref="H238">
    <cfRule type="duplicateValues" dxfId="129" priority="26"/>
  </conditionalFormatting>
  <conditionalFormatting sqref="H239">
    <cfRule type="duplicateValues" dxfId="128" priority="25"/>
  </conditionalFormatting>
  <conditionalFormatting sqref="H240">
    <cfRule type="duplicateValues" dxfId="127" priority="24"/>
  </conditionalFormatting>
  <conditionalFormatting sqref="H241">
    <cfRule type="duplicateValues" dxfId="126" priority="23"/>
  </conditionalFormatting>
  <conditionalFormatting sqref="H242">
    <cfRule type="duplicateValues" dxfId="125" priority="22"/>
  </conditionalFormatting>
  <conditionalFormatting sqref="H243">
    <cfRule type="duplicateValues" dxfId="124" priority="21"/>
  </conditionalFormatting>
  <conditionalFormatting sqref="H244">
    <cfRule type="duplicateValues" dxfId="123" priority="20"/>
  </conditionalFormatting>
  <conditionalFormatting sqref="H245">
    <cfRule type="duplicateValues" dxfId="122" priority="19"/>
  </conditionalFormatting>
  <conditionalFormatting sqref="H246">
    <cfRule type="duplicateValues" dxfId="121" priority="18"/>
  </conditionalFormatting>
  <conditionalFormatting sqref="H247">
    <cfRule type="duplicateValues" dxfId="120" priority="17"/>
  </conditionalFormatting>
  <conditionalFormatting sqref="H248">
    <cfRule type="duplicateValues" dxfId="119" priority="16"/>
  </conditionalFormatting>
  <conditionalFormatting sqref="H249">
    <cfRule type="duplicateValues" dxfId="118" priority="15"/>
  </conditionalFormatting>
  <conditionalFormatting sqref="H252">
    <cfRule type="duplicateValues" dxfId="117" priority="14"/>
  </conditionalFormatting>
  <conditionalFormatting sqref="H253">
    <cfRule type="duplicateValues" dxfId="116" priority="13"/>
  </conditionalFormatting>
  <conditionalFormatting sqref="H254">
    <cfRule type="duplicateValues" dxfId="115" priority="12"/>
  </conditionalFormatting>
  <conditionalFormatting sqref="H255">
    <cfRule type="duplicateValues" dxfId="114" priority="11"/>
  </conditionalFormatting>
  <conditionalFormatting sqref="H256">
    <cfRule type="duplicateValues" dxfId="113" priority="10"/>
  </conditionalFormatting>
  <conditionalFormatting sqref="H257">
    <cfRule type="duplicateValues" dxfId="112" priority="9"/>
  </conditionalFormatting>
  <conditionalFormatting sqref="H258">
    <cfRule type="duplicateValues" dxfId="111" priority="8"/>
  </conditionalFormatting>
  <conditionalFormatting sqref="H259">
    <cfRule type="duplicateValues" dxfId="110" priority="7"/>
  </conditionalFormatting>
  <conditionalFormatting sqref="H260">
    <cfRule type="duplicateValues" dxfId="109" priority="6"/>
  </conditionalFormatting>
  <conditionalFormatting sqref="H261">
    <cfRule type="duplicateValues" dxfId="108" priority="5"/>
  </conditionalFormatting>
  <conditionalFormatting sqref="H262">
    <cfRule type="duplicateValues" dxfId="107" priority="4"/>
  </conditionalFormatting>
  <conditionalFormatting sqref="H263">
    <cfRule type="duplicateValues" dxfId="106" priority="3"/>
  </conditionalFormatting>
  <conditionalFormatting sqref="H326">
    <cfRule type="duplicateValues" dxfId="105" priority="2"/>
  </conditionalFormatting>
  <conditionalFormatting sqref="H326">
    <cfRule type="duplicateValues" dxfId="104" priority="1"/>
  </conditionalFormatting>
  <dataValidations count="8">
    <dataValidation type="list" allowBlank="1" showInputMessage="1" showErrorMessage="1" errorTitle="¡Ingreso Inválido!" error="Seleccione una opción de la lista." promptTitle="Tipo de Presupuesto" prompt="Seleccione una opción de la lista." sqref="G15 G76:G81 G26:G33 G60:G68 G44:G50 G94:G97 G109:G111 G122:G125 G139:G298 G335:G369 G310:G315 G325:G326">
      <formula1>$R$2:$S$2</formula1>
    </dataValidation>
    <dataValidation type="list" allowBlank="1" showInputMessage="1" showErrorMessage="1" errorTitle="¡Ingreso Inválido!" error="Seleccione una opción de la lista" promptTitle="Mes Requerido" prompt="Seleccione el mes en el que requiere el recurso." sqref="K15 K76:K81 K26:K33 K60:K68 K44:K50 K94:K97 K109:K111 K139:K298 K310:K315 K122:K125 K335:K369 K325:K326">
      <formula1>$U$2:$AF$2</formula1>
    </dataValidation>
    <dataValidation type="list" allowBlank="1" showInputMessage="1" showErrorMessage="1" errorTitle="¡Ingreso Inválido!" error="Seleccione una opción de la lista." promptTitle="Dimensión Estratégica" prompt="Seleccione una opción de la lista." sqref="J44:J50 J15 J325:J326 J60:J68 J76:J81 J94:J97 J26:J33 J122:J125 J139:J298 J335:J369 J310:J315 J109:J111">
      <formula1>$A$2:$O$2</formula1>
    </dataValidation>
    <dataValidation type="list" allowBlank="1" showInputMessage="1" showErrorMessage="1" errorTitle="¡Ingreso Invalido!" error="Seleccione una opción de la lista." promptTitle="Categoria/Zona de Viáticos" prompt="Seleccione una opción de la lista" sqref="C15 C94 C76:C77 C109:C110 C122:C124 C139 C310 C325 C335">
      <formula1>$AH$2:$BU$2</formula1>
    </dataValidation>
    <dataValidation type="list" allowBlank="1" showInputMessage="1" showErrorMessage="1" errorTitle="¡Ingreso Inválido!" error="Verifique el valor ingresado." promptTitle="Ingrese el Objeto de Gasto" prompt="Ingrese el Objeto de Gasto" sqref="H15 H67:H68 H33 H76:H81 H94:H97 H109:H111 H122:H125 H139 H335:H369 H325">
      <formula1>$A$1:$UI$1</formula1>
    </dataValidation>
    <dataValidation type="list" allowBlank="1" showInputMessage="1" showErrorMessage="1" errorTitle="¡Ingreso Inválido!" error="Verifique el valor ingresado.&#10;" sqref="H26:H32 H64:H66">
      <formula1>$A$1:$UI$1</formula1>
    </dataValidation>
    <dataValidation type="list" allowBlank="1" showInputMessage="1" showErrorMessage="1" errorTitle="¡Ingreso Inválido!" error="Verifique el valor ingresado." promptTitle="Ingrese el Objeto de Gasto" prompt="Ingrese el Objeto de Gasto" sqref="H60:H63 H140:H298 H310:H315 H326">
      <formula1>$A$1:$VD$1</formula1>
    </dataValidation>
    <dataValidation type="list" allowBlank="1" showInputMessage="1" showErrorMessage="1" errorTitle="¡Ingreso Inválido!" error="Verifique el valor ingresado." promptTitle="Objeto de Gasto" prompt="Ingrese el Objeto de Gasto." sqref="H44:H50">
      <formula1>$A$1:$VD$1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Actividades de Impacto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1Desarrollo e Innov. Curricular</vt:lpstr>
      <vt:lpstr>2 Investigación Científica</vt:lpstr>
      <vt:lpstr>3Vinculación Univ. Sociedad</vt:lpstr>
      <vt:lpstr>4Docencia y Profesorado Univers</vt:lpstr>
      <vt:lpstr>5Estudiantes y Graduados</vt:lpstr>
      <vt:lpstr>6Gestión del Conocimiento</vt:lpstr>
      <vt:lpstr>7Lo Esencial de la Reforma Univ</vt:lpstr>
      <vt:lpstr>8Aseguramiento de la calidad</vt:lpstr>
      <vt:lpstr>9Cultura de Innovación Insti...</vt:lpstr>
      <vt:lpstr>10Posgrado</vt:lpstr>
      <vt:lpstr>11Gestion Administrativa</vt:lpstr>
      <vt:lpstr>12Gestión del Talento Humano</vt:lpstr>
      <vt:lpstr>13Gestión Académica</vt:lpstr>
      <vt:lpstr>14Internacionalización de la ES</vt:lpstr>
      <vt:lpstr>15Gobernabilidad y Procesos...</vt:lpstr>
      <vt:lpstr>'CME VACIO'!Área_de_impresión</vt:lpstr>
      <vt:lpstr>'1Desarrollo e Innov. Curricular'!Títulos_a_imprimir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2014-10-20T20:14:41Z</dcterms:modified>
</cp:coreProperties>
</file>