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155" tabRatio="765" firstSheet="6"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de la Calidad" sheetId="33" state="hidden" r:id="rId19"/>
    <sheet name="Cultura de Innovación Insti..." sheetId="47" state="hidden" r:id="rId20"/>
    <sheet name="Posgrado" sheetId="48" state="hidden" r:id="rId21"/>
    <sheet name="11. Gestion Administrativa" sheetId="24" r:id="rId22"/>
    <sheet name="12. Gestión del Talento Humano" sheetId="44" r:id="rId23"/>
    <sheet name="Gestión Académica" sheetId="31" state="hidden" r:id="rId24"/>
    <sheet name="Internacionalización de la E.S." sheetId="46" state="hidden" r:id="rId25"/>
    <sheet name="Gobernabilidad y Procesos..." sheetId="34" state="hidden" r:id="rId26"/>
  </sheets>
  <externalReferences>
    <externalReference r:id="rId27"/>
    <externalReference r:id="rId28"/>
    <externalReference r:id="rId29"/>
  </externalReferences>
  <definedNames>
    <definedName name="_xlnm._FilterDatabase" localSheetId="3" hidden="1">'1. TALLERES SEMINARIOS'!$K$17:$K$26</definedName>
    <definedName name="_xlnm._FilterDatabase" localSheetId="7" hidden="1">'5. ACTIVIDADES ESPECIALES'!$C$16:$K$51</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G42" i="24" l="1"/>
  <c r="D65" i="40" l="1"/>
  <c r="F63" i="40"/>
  <c r="D63" i="40"/>
  <c r="C54" i="7"/>
  <c r="C139" i="8"/>
  <c r="C59" i="9"/>
  <c r="C62" i="10"/>
  <c r="O14" i="24"/>
  <c r="O26" i="24"/>
  <c r="C109" i="10"/>
  <c r="C86" i="10"/>
  <c r="C59" i="40"/>
  <c r="C58" i="12"/>
  <c r="C37" i="10"/>
  <c r="C34" i="9"/>
  <c r="C78" i="8"/>
  <c r="G45" i="7"/>
  <c r="C94" i="12"/>
  <c r="C82" i="12"/>
  <c r="D200" i="38"/>
  <c r="D202" i="38"/>
  <c r="D203" i="38"/>
  <c r="D204" i="38"/>
  <c r="D205" i="38"/>
  <c r="D206" i="38"/>
  <c r="D208" i="38"/>
  <c r="D209" i="38"/>
  <c r="D210" i="38"/>
  <c r="D211" i="38"/>
  <c r="D212" i="38"/>
  <c r="D213" i="38"/>
  <c r="D215" i="38"/>
  <c r="D216" i="38"/>
  <c r="D217" i="38"/>
  <c r="D218" i="38"/>
  <c r="D219" i="38"/>
  <c r="D220" i="38"/>
  <c r="D221" i="38"/>
  <c r="D224" i="38"/>
  <c r="D225" i="38"/>
  <c r="D226" i="38"/>
  <c r="D227" i="38"/>
  <c r="D228" i="38"/>
  <c r="D229" i="38"/>
  <c r="D230" i="38"/>
  <c r="D231" i="38"/>
  <c r="D232" i="38"/>
  <c r="D233" i="38"/>
  <c r="D234" i="38"/>
  <c r="D236" i="38"/>
  <c r="D237" i="38"/>
  <c r="D238" i="38"/>
  <c r="D239" i="38"/>
  <c r="D240" i="38"/>
  <c r="D241" i="38"/>
  <c r="D242" i="38"/>
  <c r="D244" i="38"/>
  <c r="D245" i="38"/>
  <c r="D246" i="38"/>
  <c r="D247" i="38"/>
  <c r="D248" i="38"/>
  <c r="D249" i="38"/>
  <c r="D250" i="38"/>
  <c r="D251" i="38"/>
  <c r="D252" i="38"/>
  <c r="D253" i="38"/>
  <c r="D254" i="38"/>
  <c r="D255" i="38"/>
  <c r="D256" i="38"/>
  <c r="D257" i="38"/>
  <c r="D258" i="38"/>
  <c r="D259" i="38"/>
  <c r="D261" i="38"/>
  <c r="D262" i="38"/>
  <c r="D263" i="38"/>
  <c r="D264" i="38"/>
  <c r="D265" i="38"/>
  <c r="D266"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F85" i="12"/>
  <c r="D235" i="38" l="1"/>
  <c r="D214" i="38"/>
  <c r="D207" i="38"/>
  <c r="D223" i="38"/>
  <c r="D260" i="38"/>
  <c r="D243" i="38"/>
  <c r="D14" i="38" l="1"/>
  <c r="I20" i="27"/>
  <c r="I86" i="12" l="1"/>
  <c r="F86" i="12"/>
  <c r="D78" i="12" s="1"/>
  <c r="P13" i="24" s="1"/>
  <c r="I97" i="12"/>
  <c r="D97" i="12"/>
  <c r="F97" i="12" s="1"/>
  <c r="D90" i="12" s="1"/>
  <c r="P14" i="24" s="1"/>
  <c r="I85" i="12"/>
  <c r="O13" i="24"/>
  <c r="I73" i="12" l="1"/>
  <c r="E73" i="12"/>
  <c r="F73" i="12" s="1"/>
  <c r="C70" i="12"/>
  <c r="I119" i="10"/>
  <c r="F119" i="10"/>
  <c r="I118" i="10"/>
  <c r="F118" i="10"/>
  <c r="I117" i="10"/>
  <c r="F117" i="10"/>
  <c r="I116" i="10"/>
  <c r="F116" i="10"/>
  <c r="I115" i="10"/>
  <c r="F115" i="10"/>
  <c r="I114" i="10"/>
  <c r="F114" i="10"/>
  <c r="I113" i="10"/>
  <c r="E113" i="10"/>
  <c r="F113" i="10" s="1"/>
  <c r="I112" i="10"/>
  <c r="E112" i="10"/>
  <c r="F112" i="10" s="1"/>
  <c r="O12" i="24"/>
  <c r="O11" i="24"/>
  <c r="J70" i="8"/>
  <c r="J69" i="8"/>
  <c r="J68" i="8"/>
  <c r="G68" i="8"/>
  <c r="F70" i="8" s="1"/>
  <c r="G70" i="8" s="1"/>
  <c r="I97" i="10"/>
  <c r="F97" i="10"/>
  <c r="I96" i="10"/>
  <c r="F96" i="10"/>
  <c r="I95" i="10"/>
  <c r="F95" i="10"/>
  <c r="I94" i="10"/>
  <c r="F94" i="10"/>
  <c r="I93" i="10"/>
  <c r="F93" i="10"/>
  <c r="I92" i="10"/>
  <c r="F92" i="10"/>
  <c r="I91" i="10"/>
  <c r="F91" i="10"/>
  <c r="I90" i="10"/>
  <c r="E90" i="10"/>
  <c r="F90" i="10" s="1"/>
  <c r="I89" i="10"/>
  <c r="E89" i="10"/>
  <c r="F89" i="10" s="1"/>
  <c r="D105" i="10" l="1"/>
  <c r="P12" i="24" s="1"/>
  <c r="D66" i="12"/>
  <c r="P11" i="24" s="1"/>
  <c r="D201" i="38"/>
  <c r="F69" i="8"/>
  <c r="G69" i="8" s="1"/>
  <c r="I78" i="10" l="1"/>
  <c r="F78" i="10"/>
  <c r="I77" i="10"/>
  <c r="F77" i="10"/>
  <c r="I76" i="10"/>
  <c r="F76" i="10"/>
  <c r="I75" i="10"/>
  <c r="F75" i="10"/>
  <c r="I74" i="10"/>
  <c r="F74" i="10"/>
  <c r="I73" i="10"/>
  <c r="F73" i="10"/>
  <c r="I72" i="10"/>
  <c r="F72" i="10"/>
  <c r="I71" i="10"/>
  <c r="F71" i="10"/>
  <c r="I70" i="10"/>
  <c r="F70" i="10"/>
  <c r="I69" i="10"/>
  <c r="F69" i="10"/>
  <c r="I68" i="10"/>
  <c r="F68" i="10"/>
  <c r="I67" i="10"/>
  <c r="F67" i="10"/>
  <c r="I66" i="10"/>
  <c r="I65" i="10"/>
  <c r="F65" i="10"/>
  <c r="I68" i="9"/>
  <c r="F68" i="9"/>
  <c r="I67" i="9"/>
  <c r="F67" i="9"/>
  <c r="I66" i="9"/>
  <c r="F66" i="9"/>
  <c r="I65" i="9"/>
  <c r="F65" i="9"/>
  <c r="I64" i="9"/>
  <c r="F64" i="9"/>
  <c r="I63" i="9"/>
  <c r="F63" i="9"/>
  <c r="I62" i="9"/>
  <c r="F62" i="9"/>
  <c r="K195" i="8"/>
  <c r="J195" i="8"/>
  <c r="K194" i="8"/>
  <c r="J194" i="8"/>
  <c r="K193" i="8"/>
  <c r="J193" i="8"/>
  <c r="G193" i="8"/>
  <c r="F195" i="8" s="1"/>
  <c r="G195" i="8" s="1"/>
  <c r="K192" i="8"/>
  <c r="J192" i="8"/>
  <c r="K191" i="8"/>
  <c r="J191" i="8"/>
  <c r="K190" i="8"/>
  <c r="J190" i="8"/>
  <c r="G190" i="8"/>
  <c r="F192" i="8" s="1"/>
  <c r="G192" i="8" s="1"/>
  <c r="K189" i="8"/>
  <c r="J189" i="8"/>
  <c r="G189" i="8"/>
  <c r="K188" i="8"/>
  <c r="J188" i="8"/>
  <c r="G188" i="8"/>
  <c r="K187" i="8"/>
  <c r="J187" i="8"/>
  <c r="G187" i="8"/>
  <c r="K186" i="8"/>
  <c r="J186" i="8"/>
  <c r="K185" i="8"/>
  <c r="J185" i="8"/>
  <c r="K184" i="8"/>
  <c r="J184" i="8"/>
  <c r="G184" i="8"/>
  <c r="F186" i="8" s="1"/>
  <c r="G186" i="8" s="1"/>
  <c r="K183" i="8"/>
  <c r="J183" i="8"/>
  <c r="K182" i="8"/>
  <c r="J182" i="8"/>
  <c r="K181" i="8"/>
  <c r="J181" i="8"/>
  <c r="F181" i="8"/>
  <c r="G181" i="8" s="1"/>
  <c r="F183" i="8" s="1"/>
  <c r="G183" i="8" s="1"/>
  <c r="K180" i="8"/>
  <c r="J180" i="8"/>
  <c r="K179" i="8"/>
  <c r="J179" i="8"/>
  <c r="K178" i="8"/>
  <c r="J178" i="8"/>
  <c r="F178" i="8"/>
  <c r="G178" i="8" s="1"/>
  <c r="F180" i="8" s="1"/>
  <c r="G180" i="8" s="1"/>
  <c r="K177" i="8"/>
  <c r="J177" i="8"/>
  <c r="K176" i="8"/>
  <c r="J176" i="8"/>
  <c r="K175" i="8"/>
  <c r="J175" i="8"/>
  <c r="F175" i="8"/>
  <c r="G175" i="8" s="1"/>
  <c r="F177" i="8" s="1"/>
  <c r="G177" i="8" s="1"/>
  <c r="K174" i="8"/>
  <c r="J174" i="8"/>
  <c r="K173" i="8"/>
  <c r="J173" i="8"/>
  <c r="K172" i="8"/>
  <c r="J172" i="8"/>
  <c r="F172" i="8"/>
  <c r="G172" i="8" s="1"/>
  <c r="F174" i="8" s="1"/>
  <c r="G174" i="8" s="1"/>
  <c r="K171" i="8"/>
  <c r="J171" i="8"/>
  <c r="K170" i="8"/>
  <c r="J170" i="8"/>
  <c r="K169" i="8"/>
  <c r="J169" i="8"/>
  <c r="F169" i="8"/>
  <c r="G169" i="8" s="1"/>
  <c r="F171" i="8" s="1"/>
  <c r="G171" i="8" s="1"/>
  <c r="K168" i="8"/>
  <c r="J168" i="8"/>
  <c r="K167" i="8"/>
  <c r="J167" i="8"/>
  <c r="K166" i="8"/>
  <c r="J166" i="8"/>
  <c r="F166" i="8"/>
  <c r="G166" i="8" s="1"/>
  <c r="F168" i="8" s="1"/>
  <c r="G168" i="8" s="1"/>
  <c r="K165" i="8"/>
  <c r="J165" i="8"/>
  <c r="K164" i="8"/>
  <c r="J164" i="8"/>
  <c r="K163" i="8"/>
  <c r="J163" i="8"/>
  <c r="F163" i="8"/>
  <c r="G163" i="8" s="1"/>
  <c r="F165" i="8" s="1"/>
  <c r="G165" i="8" s="1"/>
  <c r="K162" i="8"/>
  <c r="J162" i="8"/>
  <c r="K161" i="8"/>
  <c r="J161" i="8"/>
  <c r="K160" i="8"/>
  <c r="J160" i="8"/>
  <c r="F160" i="8"/>
  <c r="G160" i="8" s="1"/>
  <c r="F162" i="8" s="1"/>
  <c r="G162" i="8" s="1"/>
  <c r="K159" i="8"/>
  <c r="J159" i="8"/>
  <c r="K158" i="8"/>
  <c r="J158" i="8"/>
  <c r="K157" i="8"/>
  <c r="J157" i="8"/>
  <c r="F157" i="8"/>
  <c r="G157" i="8" s="1"/>
  <c r="F159" i="8" s="1"/>
  <c r="G159" i="8" s="1"/>
  <c r="K156" i="8"/>
  <c r="J156" i="8"/>
  <c r="K155" i="8"/>
  <c r="J155" i="8"/>
  <c r="K154" i="8"/>
  <c r="J154" i="8"/>
  <c r="F154" i="8"/>
  <c r="G154" i="8" s="1"/>
  <c r="F156" i="8" s="1"/>
  <c r="G156" i="8" s="1"/>
  <c r="K153" i="8"/>
  <c r="J153" i="8"/>
  <c r="K152" i="8"/>
  <c r="J152" i="8"/>
  <c r="K151" i="8"/>
  <c r="J151" i="8"/>
  <c r="F151" i="8"/>
  <c r="G151" i="8" s="1"/>
  <c r="F153" i="8" s="1"/>
  <c r="G153" i="8" s="1"/>
  <c r="K150" i="8"/>
  <c r="J150" i="8"/>
  <c r="K149" i="8"/>
  <c r="J149" i="8"/>
  <c r="K148" i="8"/>
  <c r="J148" i="8"/>
  <c r="F148" i="8"/>
  <c r="G148" i="8" s="1"/>
  <c r="F150" i="8" s="1"/>
  <c r="G150" i="8" s="1"/>
  <c r="K147" i="8"/>
  <c r="J147" i="8"/>
  <c r="K146" i="8"/>
  <c r="J146" i="8"/>
  <c r="K145" i="8"/>
  <c r="J145" i="8"/>
  <c r="F145" i="8"/>
  <c r="G145" i="8" s="1"/>
  <c r="F147" i="8" s="1"/>
  <c r="G147" i="8" s="1"/>
  <c r="K144" i="8"/>
  <c r="J144" i="8"/>
  <c r="K143" i="8"/>
  <c r="J143" i="8"/>
  <c r="J142" i="8"/>
  <c r="F142" i="8"/>
  <c r="G142" i="8" s="1"/>
  <c r="K67" i="7"/>
  <c r="J67" i="7"/>
  <c r="G67" i="7"/>
  <c r="G66" i="7"/>
  <c r="K65" i="7"/>
  <c r="J65" i="7"/>
  <c r="G65" i="7"/>
  <c r="K64" i="7"/>
  <c r="J64" i="7"/>
  <c r="G64" i="7"/>
  <c r="K63" i="7"/>
  <c r="J63" i="7"/>
  <c r="G63" i="7"/>
  <c r="K62" i="7"/>
  <c r="J62" i="7"/>
  <c r="G62" i="7"/>
  <c r="K61" i="7"/>
  <c r="J61" i="7"/>
  <c r="G61" i="7"/>
  <c r="K60" i="7"/>
  <c r="J60" i="7"/>
  <c r="G60" i="7"/>
  <c r="K59" i="7"/>
  <c r="J59" i="7"/>
  <c r="G59" i="7"/>
  <c r="K58" i="7"/>
  <c r="J58" i="7"/>
  <c r="G58" i="7"/>
  <c r="J57" i="7"/>
  <c r="G57" i="7"/>
  <c r="I69" i="40"/>
  <c r="F69" i="40"/>
  <c r="I68" i="40"/>
  <c r="E68" i="40"/>
  <c r="I67" i="40"/>
  <c r="F67" i="40"/>
  <c r="I66" i="40"/>
  <c r="F66" i="40"/>
  <c r="I65" i="40"/>
  <c r="F65" i="40"/>
  <c r="D55" i="40" s="1"/>
  <c r="I64" i="40"/>
  <c r="F64" i="40"/>
  <c r="I63" i="40"/>
  <c r="I62" i="40"/>
  <c r="C14" i="40"/>
  <c r="F17" i="40"/>
  <c r="I17" i="40"/>
  <c r="F18" i="40"/>
  <c r="I18" i="40"/>
  <c r="J18" i="40"/>
  <c r="F19" i="40"/>
  <c r="I19" i="40"/>
  <c r="J19" i="40"/>
  <c r="F20" i="40"/>
  <c r="I20" i="40"/>
  <c r="J20" i="40"/>
  <c r="F21" i="40"/>
  <c r="I21" i="40"/>
  <c r="J21" i="40"/>
  <c r="I63" i="12"/>
  <c r="F63" i="12"/>
  <c r="I62" i="12"/>
  <c r="F62" i="12"/>
  <c r="I61" i="12"/>
  <c r="F61" i="12"/>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I51" i="9"/>
  <c r="F51" i="9"/>
  <c r="I50" i="9"/>
  <c r="F50" i="9"/>
  <c r="I49" i="9"/>
  <c r="F49" i="9"/>
  <c r="I48" i="9"/>
  <c r="F48" i="9"/>
  <c r="I47" i="9"/>
  <c r="F47" i="9"/>
  <c r="I46" i="9"/>
  <c r="F46" i="9"/>
  <c r="I45" i="9"/>
  <c r="F45" i="9"/>
  <c r="I44" i="9"/>
  <c r="F44" i="9"/>
  <c r="I43" i="9"/>
  <c r="F43" i="9"/>
  <c r="I42" i="9"/>
  <c r="F42" i="9"/>
  <c r="I41" i="9"/>
  <c r="F41" i="9"/>
  <c r="I40" i="9"/>
  <c r="F40" i="9"/>
  <c r="I39" i="9"/>
  <c r="F39" i="9"/>
  <c r="I38" i="9"/>
  <c r="F38" i="9"/>
  <c r="I37" i="9"/>
  <c r="F37" i="9"/>
  <c r="J131" i="8"/>
  <c r="J130" i="8"/>
  <c r="J129" i="8"/>
  <c r="G129" i="8"/>
  <c r="F131" i="8" s="1"/>
  <c r="G131" i="8" s="1"/>
  <c r="J128" i="8"/>
  <c r="G128" i="8"/>
  <c r="J127" i="8"/>
  <c r="G127" i="8"/>
  <c r="J126" i="8"/>
  <c r="G126" i="8"/>
  <c r="J125" i="8"/>
  <c r="J124" i="8"/>
  <c r="J123" i="8"/>
  <c r="G123" i="8"/>
  <c r="F125" i="8" s="1"/>
  <c r="G125" i="8" s="1"/>
  <c r="J122" i="8"/>
  <c r="J121" i="8"/>
  <c r="J120" i="8"/>
  <c r="F120" i="8"/>
  <c r="G120" i="8" s="1"/>
  <c r="F122" i="8" s="1"/>
  <c r="G122" i="8" s="1"/>
  <c r="J119" i="8"/>
  <c r="J118" i="8"/>
  <c r="J117" i="8"/>
  <c r="F117" i="8"/>
  <c r="G117" i="8" s="1"/>
  <c r="F119" i="8" s="1"/>
  <c r="G119" i="8" s="1"/>
  <c r="J116" i="8"/>
  <c r="J115" i="8"/>
  <c r="J114" i="8"/>
  <c r="F114" i="8"/>
  <c r="G114" i="8" s="1"/>
  <c r="F116" i="8" s="1"/>
  <c r="G116" i="8" s="1"/>
  <c r="J113" i="8"/>
  <c r="J112" i="8"/>
  <c r="J111" i="8"/>
  <c r="F111" i="8"/>
  <c r="G111" i="8" s="1"/>
  <c r="F113" i="8" s="1"/>
  <c r="G113" i="8" s="1"/>
  <c r="J110" i="8"/>
  <c r="J109" i="8"/>
  <c r="J108" i="8"/>
  <c r="F108" i="8"/>
  <c r="G108" i="8" s="1"/>
  <c r="F110" i="8" s="1"/>
  <c r="G110" i="8" s="1"/>
  <c r="J107" i="8"/>
  <c r="J106" i="8"/>
  <c r="J105" i="8"/>
  <c r="F105" i="8"/>
  <c r="G105" i="8" s="1"/>
  <c r="F107" i="8" s="1"/>
  <c r="G107" i="8" s="1"/>
  <c r="J104" i="8"/>
  <c r="J103" i="8"/>
  <c r="J102" i="8"/>
  <c r="F102" i="8"/>
  <c r="G102" i="8" s="1"/>
  <c r="F104" i="8" s="1"/>
  <c r="G104" i="8" s="1"/>
  <c r="J101" i="8"/>
  <c r="J100" i="8"/>
  <c r="J99" i="8"/>
  <c r="F99" i="8"/>
  <c r="G99" i="8" s="1"/>
  <c r="F101" i="8" s="1"/>
  <c r="G101" i="8" s="1"/>
  <c r="J98" i="8"/>
  <c r="J97" i="8"/>
  <c r="J96" i="8"/>
  <c r="F96" i="8"/>
  <c r="G96" i="8" s="1"/>
  <c r="F98" i="8" s="1"/>
  <c r="G98" i="8" s="1"/>
  <c r="J95" i="8"/>
  <c r="J94" i="8"/>
  <c r="J93" i="8"/>
  <c r="F93" i="8"/>
  <c r="G93" i="8" s="1"/>
  <c r="F95" i="8" s="1"/>
  <c r="G95" i="8" s="1"/>
  <c r="J92" i="8"/>
  <c r="J91" i="8"/>
  <c r="J90" i="8"/>
  <c r="F90" i="8"/>
  <c r="G90" i="8" s="1"/>
  <c r="F92" i="8" s="1"/>
  <c r="G92" i="8" s="1"/>
  <c r="J89" i="8"/>
  <c r="J88" i="8"/>
  <c r="J87" i="8"/>
  <c r="F87" i="8"/>
  <c r="G87" i="8" s="1"/>
  <c r="F89" i="8" s="1"/>
  <c r="G89" i="8" s="1"/>
  <c r="J86" i="8"/>
  <c r="J85" i="8"/>
  <c r="J84" i="8"/>
  <c r="F84" i="8"/>
  <c r="G84" i="8" s="1"/>
  <c r="F86" i="8" s="1"/>
  <c r="G86" i="8" s="1"/>
  <c r="J83" i="8"/>
  <c r="J82" i="8"/>
  <c r="J81" i="8"/>
  <c r="F81" i="8"/>
  <c r="G81" i="8" s="1"/>
  <c r="G46" i="7"/>
  <c r="G40" i="7"/>
  <c r="G36" i="7"/>
  <c r="G44" i="7"/>
  <c r="D50" i="7" l="1"/>
  <c r="D33" i="10"/>
  <c r="D30" i="9"/>
  <c r="D55" i="9"/>
  <c r="F194" i="8"/>
  <c r="G194" i="8" s="1"/>
  <c r="D54" i="12"/>
  <c r="F144" i="8"/>
  <c r="G144" i="8" s="1"/>
  <c r="F143" i="8"/>
  <c r="G143" i="8" s="1"/>
  <c r="F146" i="8"/>
  <c r="G146" i="8" s="1"/>
  <c r="F149" i="8"/>
  <c r="G149" i="8" s="1"/>
  <c r="F152" i="8"/>
  <c r="G152" i="8" s="1"/>
  <c r="F155" i="8"/>
  <c r="G155" i="8" s="1"/>
  <c r="F158" i="8"/>
  <c r="G158" i="8" s="1"/>
  <c r="F161" i="8"/>
  <c r="G161" i="8" s="1"/>
  <c r="F164" i="8"/>
  <c r="G164" i="8" s="1"/>
  <c r="F167" i="8"/>
  <c r="G167" i="8" s="1"/>
  <c r="F170" i="8"/>
  <c r="G170" i="8" s="1"/>
  <c r="F173" i="8"/>
  <c r="G173" i="8" s="1"/>
  <c r="F176" i="8"/>
  <c r="G176" i="8" s="1"/>
  <c r="F179" i="8"/>
  <c r="G179" i="8" s="1"/>
  <c r="F182" i="8"/>
  <c r="G182" i="8" s="1"/>
  <c r="F185" i="8"/>
  <c r="G185" i="8" s="1"/>
  <c r="F191" i="8"/>
  <c r="G191" i="8" s="1"/>
  <c r="F82" i="8"/>
  <c r="G82" i="8" s="1"/>
  <c r="F83" i="8"/>
  <c r="G83" i="8" s="1"/>
  <c r="F85" i="8"/>
  <c r="G85" i="8" s="1"/>
  <c r="F88" i="8"/>
  <c r="G88" i="8" s="1"/>
  <c r="F91" i="8"/>
  <c r="G91" i="8" s="1"/>
  <c r="F94" i="8"/>
  <c r="G94" i="8" s="1"/>
  <c r="F97" i="8"/>
  <c r="G97" i="8" s="1"/>
  <c r="F100" i="8"/>
  <c r="G100" i="8" s="1"/>
  <c r="F103" i="8"/>
  <c r="G103" i="8" s="1"/>
  <c r="F106" i="8"/>
  <c r="G106" i="8" s="1"/>
  <c r="F109" i="8"/>
  <c r="G109" i="8" s="1"/>
  <c r="F112" i="8"/>
  <c r="G112" i="8" s="1"/>
  <c r="F115" i="8"/>
  <c r="G115" i="8" s="1"/>
  <c r="F118" i="8"/>
  <c r="G118" i="8" s="1"/>
  <c r="F121" i="8"/>
  <c r="G121" i="8" s="1"/>
  <c r="F124" i="8"/>
  <c r="G124" i="8" s="1"/>
  <c r="F130" i="8"/>
  <c r="G130" i="8" s="1"/>
  <c r="O9" i="44"/>
  <c r="D74" i="8" l="1"/>
  <c r="D135" i="8"/>
  <c r="I102" i="10"/>
  <c r="F102" i="10"/>
  <c r="I101" i="10"/>
  <c r="F101" i="10"/>
  <c r="I100" i="10"/>
  <c r="F100" i="10"/>
  <c r="I99" i="10"/>
  <c r="F99" i="10"/>
  <c r="I98" i="10"/>
  <c r="F98" i="10"/>
  <c r="G19" i="7"/>
  <c r="G20" i="7"/>
  <c r="G21" i="7"/>
  <c r="G22" i="7"/>
  <c r="G23" i="7"/>
  <c r="G24" i="7"/>
  <c r="G25" i="7"/>
  <c r="G17" i="7"/>
  <c r="O8" i="44"/>
  <c r="O7" i="44"/>
  <c r="J66" i="8"/>
  <c r="O10" i="24"/>
  <c r="O32" i="24"/>
  <c r="I21" i="12"/>
  <c r="O9" i="24"/>
  <c r="P30" i="44"/>
  <c r="D82" i="10" l="1"/>
  <c r="K46" i="7"/>
  <c r="J46" i="7"/>
  <c r="K45" i="7"/>
  <c r="J45" i="7"/>
  <c r="K43" i="7"/>
  <c r="J43" i="7"/>
  <c r="G43" i="7"/>
  <c r="K42" i="7"/>
  <c r="J42" i="7"/>
  <c r="G42" i="7"/>
  <c r="K41" i="7"/>
  <c r="J41" i="7"/>
  <c r="G41" i="7"/>
  <c r="K40" i="7"/>
  <c r="J40" i="7"/>
  <c r="K39" i="7"/>
  <c r="J39" i="7"/>
  <c r="G39" i="7"/>
  <c r="K38" i="7"/>
  <c r="J38" i="7"/>
  <c r="G38" i="7"/>
  <c r="K37" i="7"/>
  <c r="J37" i="7"/>
  <c r="G37" i="7"/>
  <c r="J36" i="7"/>
  <c r="C33" i="7"/>
  <c r="D29" i="7" l="1"/>
  <c r="P9" i="44" s="1"/>
  <c r="H9" i="44" s="1"/>
  <c r="C14" i="43"/>
  <c r="N9" i="44" l="1"/>
  <c r="L9" i="44"/>
  <c r="J9" i="44"/>
  <c r="C13" i="42"/>
  <c r="C14" i="12"/>
  <c r="C14" i="10"/>
  <c r="C14" i="9"/>
  <c r="C14" i="8"/>
  <c r="C14" i="7"/>
  <c r="J50" i="42" l="1"/>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1" i="12"/>
  <c r="J50" i="12"/>
  <c r="J49" i="12"/>
  <c r="J48" i="12"/>
  <c r="J47" i="12"/>
  <c r="J46" i="12"/>
  <c r="J45" i="12"/>
  <c r="J44" i="12"/>
  <c r="J43" i="12"/>
  <c r="J42" i="12"/>
  <c r="J41" i="12"/>
  <c r="J40" i="12"/>
  <c r="J39" i="12"/>
  <c r="J38" i="12"/>
  <c r="J37" i="12"/>
  <c r="J36" i="12"/>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I21" i="27"/>
  <c r="I22" i="2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E226" i="38"/>
  <c r="E227" i="38"/>
  <c r="E228" i="38"/>
  <c r="E229" i="38"/>
  <c r="E230" i="38"/>
  <c r="E231" i="38"/>
  <c r="E232" i="38"/>
  <c r="E233" i="38"/>
  <c r="E234" i="38"/>
  <c r="E216" i="38"/>
  <c r="E217" i="38"/>
  <c r="E218" i="38"/>
  <c r="E219" i="38"/>
  <c r="E220" i="38"/>
  <c r="E221" i="38"/>
  <c r="E209" i="38"/>
  <c r="E210" i="38"/>
  <c r="E211" i="38"/>
  <c r="E212" i="38"/>
  <c r="E213" i="38"/>
  <c r="E201" i="38"/>
  <c r="E203" i="38"/>
  <c r="E204" i="38"/>
  <c r="E205"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E30" i="38"/>
  <c r="D31" i="38"/>
  <c r="E31" i="38"/>
  <c r="D32" i="38"/>
  <c r="E32" i="38"/>
  <c r="D33" i="38"/>
  <c r="E33" i="38"/>
  <c r="D34" i="38"/>
  <c r="E34" i="38"/>
  <c r="D35" i="38"/>
  <c r="E35" i="38"/>
  <c r="D36" i="38"/>
  <c r="E36" i="38"/>
  <c r="D37" i="38"/>
  <c r="E37" i="38"/>
  <c r="E38" i="38"/>
  <c r="D39" i="38"/>
  <c r="E39" i="38"/>
  <c r="D40" i="38"/>
  <c r="E40" i="38"/>
  <c r="D41" i="38"/>
  <c r="E41" i="38"/>
  <c r="D42" i="38"/>
  <c r="E42" i="38"/>
  <c r="D43" i="38"/>
  <c r="E43" i="38"/>
  <c r="D44" i="38"/>
  <c r="E44" i="38"/>
  <c r="D45" i="38"/>
  <c r="E45" i="38"/>
  <c r="D46" i="38"/>
  <c r="E46" i="38"/>
  <c r="AK341" i="38" l="1"/>
  <c r="AO341" i="38"/>
  <c r="AC341" i="38"/>
  <c r="AG341" i="38"/>
  <c r="F341" i="38"/>
  <c r="J341" i="38" s="1"/>
  <c r="O51" i="46"/>
  <c r="P51" i="46"/>
  <c r="O33" i="45"/>
  <c r="P33" i="45"/>
  <c r="I10" i="27" s="1"/>
  <c r="O32" i="44"/>
  <c r="O26" i="23"/>
  <c r="P26" i="23"/>
  <c r="I9" i="27" s="1"/>
  <c r="O20" i="33"/>
  <c r="P20" i="33"/>
  <c r="I11" i="27" s="1"/>
  <c r="O21" i="31"/>
  <c r="P21" i="31"/>
  <c r="O38" i="24"/>
  <c r="O42" i="30"/>
  <c r="P42" i="30"/>
  <c r="I8" i="27" s="1"/>
  <c r="O20" i="29"/>
  <c r="P20" i="29"/>
  <c r="I7" i="27" s="1"/>
  <c r="O50" i="22"/>
  <c r="P50" i="22"/>
  <c r="I6" i="27" s="1"/>
  <c r="O46" i="21"/>
  <c r="P46" i="21"/>
  <c r="I5" i="27" s="1"/>
  <c r="O27" i="28"/>
  <c r="I14" i="27" l="1"/>
  <c r="AP341" i="38"/>
  <c r="H341" i="38"/>
  <c r="M38" i="24" l="1"/>
  <c r="K38" i="24"/>
  <c r="I38" i="24"/>
  <c r="G38" i="24"/>
  <c r="N51" i="46" l="1"/>
  <c r="M51" i="46"/>
  <c r="L51" i="46"/>
  <c r="K51" i="46"/>
  <c r="J51" i="46"/>
  <c r="I51" i="46"/>
  <c r="H51" i="46"/>
  <c r="G51" i="46"/>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D350" i="38"/>
  <c r="AN349" i="38"/>
  <c r="AM349" i="38"/>
  <c r="AL349" i="38"/>
  <c r="AJ349" i="38"/>
  <c r="AI349" i="38"/>
  <c r="AH349" i="38"/>
  <c r="AF349" i="38"/>
  <c r="AE349" i="38"/>
  <c r="AD349" i="38"/>
  <c r="AA349" i="38"/>
  <c r="D349" i="38"/>
  <c r="AM348" i="38"/>
  <c r="AL348" i="38"/>
  <c r="AJ348" i="38"/>
  <c r="AI348" i="38"/>
  <c r="AH348" i="38"/>
  <c r="AF348" i="38"/>
  <c r="AE348" i="38"/>
  <c r="AD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J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AN297" i="38"/>
  <c r="AM297" i="38"/>
  <c r="AL297" i="38"/>
  <c r="AJ297" i="38"/>
  <c r="AI297" i="38"/>
  <c r="AH297" i="38"/>
  <c r="AF297" i="38"/>
  <c r="AE297" i="38"/>
  <c r="AD297" i="38"/>
  <c r="AB297" i="38"/>
  <c r="AA297" i="38"/>
  <c r="Z297" i="38"/>
  <c r="E297" i="38"/>
  <c r="AN296" i="38"/>
  <c r="AM296" i="38"/>
  <c r="AL296" i="38"/>
  <c r="AJ296" i="38"/>
  <c r="AI296" i="38"/>
  <c r="AH296" i="38"/>
  <c r="AF296" i="38"/>
  <c r="AE296" i="38"/>
  <c r="AD296" i="38"/>
  <c r="AB296" i="38"/>
  <c r="AA296" i="38"/>
  <c r="Z296" i="38"/>
  <c r="E296" i="38"/>
  <c r="AN295" i="38"/>
  <c r="AM295" i="38"/>
  <c r="AL295" i="38"/>
  <c r="AJ295" i="38"/>
  <c r="AI295" i="38"/>
  <c r="AH295" i="38"/>
  <c r="AF295" i="38"/>
  <c r="AE295" i="38"/>
  <c r="AD295" i="38"/>
  <c r="AB295" i="38"/>
  <c r="AA295" i="38"/>
  <c r="Z295" i="38"/>
  <c r="E295" i="38"/>
  <c r="AN294" i="38"/>
  <c r="AM294" i="38"/>
  <c r="AL294" i="38"/>
  <c r="AJ294" i="38"/>
  <c r="AI294" i="38"/>
  <c r="AH294" i="38"/>
  <c r="AF294" i="38"/>
  <c r="AE294" i="38"/>
  <c r="AD294" i="38"/>
  <c r="AB294" i="38"/>
  <c r="AA294" i="38"/>
  <c r="Z294" i="38"/>
  <c r="E294" i="38"/>
  <c r="AN293" i="38"/>
  <c r="AM293" i="38"/>
  <c r="AL293" i="38"/>
  <c r="AJ293" i="38"/>
  <c r="AI293" i="38"/>
  <c r="AH293" i="38"/>
  <c r="AF293" i="38"/>
  <c r="AE293" i="38"/>
  <c r="AD293" i="38"/>
  <c r="AB293" i="38"/>
  <c r="AA293" i="38"/>
  <c r="Z293" i="38"/>
  <c r="E293" i="38"/>
  <c r="AN292" i="38"/>
  <c r="AM292" i="38"/>
  <c r="AL292" i="38"/>
  <c r="AJ292" i="38"/>
  <c r="AI292" i="38"/>
  <c r="AH292" i="38"/>
  <c r="AF292" i="38"/>
  <c r="AE292" i="38"/>
  <c r="AD292" i="38"/>
  <c r="AB292" i="38"/>
  <c r="AA292" i="38"/>
  <c r="Z292" i="38"/>
  <c r="E292" i="38"/>
  <c r="AN291" i="38"/>
  <c r="AM291" i="38"/>
  <c r="AL291" i="38"/>
  <c r="AJ291" i="38"/>
  <c r="AI291" i="38"/>
  <c r="AH291" i="38"/>
  <c r="AF291" i="38"/>
  <c r="AE291" i="38"/>
  <c r="AD291" i="38"/>
  <c r="AB291" i="38"/>
  <c r="AA291" i="38"/>
  <c r="Z291" i="38"/>
  <c r="E291" i="38"/>
  <c r="AN290" i="38"/>
  <c r="AM290" i="38"/>
  <c r="AL290" i="38"/>
  <c r="AJ290" i="38"/>
  <c r="AI290" i="38"/>
  <c r="AH290" i="38"/>
  <c r="AF290" i="38"/>
  <c r="AE290" i="38"/>
  <c r="AD290" i="38"/>
  <c r="AB290" i="38"/>
  <c r="AA290" i="38"/>
  <c r="Z290" i="38"/>
  <c r="E290" i="38"/>
  <c r="AN289" i="38"/>
  <c r="AM289" i="38"/>
  <c r="AL289" i="38"/>
  <c r="AJ289" i="38"/>
  <c r="AI289" i="38"/>
  <c r="AH289" i="38"/>
  <c r="AF289" i="38"/>
  <c r="AE289" i="38"/>
  <c r="AD289" i="38"/>
  <c r="AB289" i="38"/>
  <c r="AA289" i="38"/>
  <c r="Z289" i="38"/>
  <c r="E289" i="38"/>
  <c r="AN288" i="38"/>
  <c r="AM288" i="38"/>
  <c r="AL288" i="38"/>
  <c r="AJ288" i="38"/>
  <c r="AI288" i="38"/>
  <c r="AH288" i="38"/>
  <c r="AF288" i="38"/>
  <c r="AE288" i="38"/>
  <c r="AD288" i="38"/>
  <c r="AB288" i="38"/>
  <c r="AA288" i="38"/>
  <c r="Z288" i="38"/>
  <c r="E288" i="38"/>
  <c r="AN287" i="38"/>
  <c r="AM287" i="38"/>
  <c r="AL287" i="38"/>
  <c r="AJ287" i="38"/>
  <c r="AI287" i="38"/>
  <c r="AH287" i="38"/>
  <c r="AF287" i="38"/>
  <c r="AE287" i="38"/>
  <c r="AD287" i="38"/>
  <c r="AB287" i="38"/>
  <c r="AA287" i="38"/>
  <c r="Z287" i="38"/>
  <c r="E287" i="38"/>
  <c r="AN286" i="38"/>
  <c r="AM286" i="38"/>
  <c r="AL286" i="38"/>
  <c r="AJ286" i="38"/>
  <c r="AI286" i="38"/>
  <c r="AH286" i="38"/>
  <c r="AF286" i="38"/>
  <c r="AE286" i="38"/>
  <c r="AD286" i="38"/>
  <c r="AB286" i="38"/>
  <c r="AA286" i="38"/>
  <c r="Z286" i="38"/>
  <c r="E286" i="38"/>
  <c r="AN285" i="38"/>
  <c r="AM285" i="38"/>
  <c r="AL285" i="38"/>
  <c r="AJ285" i="38"/>
  <c r="AI285" i="38"/>
  <c r="AH285" i="38"/>
  <c r="AF285" i="38"/>
  <c r="AE285" i="38"/>
  <c r="AD285" i="38"/>
  <c r="AB285" i="38"/>
  <c r="AA285" i="38"/>
  <c r="Z285" i="38"/>
  <c r="E285" i="38"/>
  <c r="AN284" i="38"/>
  <c r="AM284" i="38"/>
  <c r="AL284" i="38"/>
  <c r="AJ284" i="38"/>
  <c r="AI284" i="38"/>
  <c r="AH284" i="38"/>
  <c r="AF284" i="38"/>
  <c r="AE284" i="38"/>
  <c r="AD284" i="38"/>
  <c r="AB284" i="38"/>
  <c r="AA284" i="38"/>
  <c r="Z284" i="38"/>
  <c r="E284" i="38"/>
  <c r="AN283" i="38"/>
  <c r="AM283" i="38"/>
  <c r="AL283" i="38"/>
  <c r="AJ283" i="38"/>
  <c r="AI283" i="38"/>
  <c r="AH283" i="38"/>
  <c r="AF283" i="38"/>
  <c r="AE283" i="38"/>
  <c r="AD283" i="38"/>
  <c r="AB283" i="38"/>
  <c r="AA283" i="38"/>
  <c r="Z283" i="38"/>
  <c r="E283" i="38"/>
  <c r="AN282" i="38"/>
  <c r="AM282" i="38"/>
  <c r="AL282" i="38"/>
  <c r="AJ282" i="38"/>
  <c r="AI282" i="38"/>
  <c r="AH282" i="38"/>
  <c r="AF282" i="38"/>
  <c r="AE282" i="38"/>
  <c r="AD282" i="38"/>
  <c r="AB282" i="38"/>
  <c r="AA282" i="38"/>
  <c r="Z282" i="38"/>
  <c r="E282" i="38"/>
  <c r="AN281" i="38"/>
  <c r="AM281" i="38"/>
  <c r="AL281" i="38"/>
  <c r="AJ281" i="38"/>
  <c r="AI281" i="38"/>
  <c r="AH281" i="38"/>
  <c r="AF281" i="38"/>
  <c r="AE281" i="38"/>
  <c r="AD281" i="38"/>
  <c r="AB281" i="38"/>
  <c r="AA281" i="38"/>
  <c r="Z281" i="38"/>
  <c r="E281" i="38"/>
  <c r="AN280" i="38"/>
  <c r="AM280" i="38"/>
  <c r="AL280" i="38"/>
  <c r="AJ280" i="38"/>
  <c r="AI280" i="38"/>
  <c r="AH280" i="38"/>
  <c r="AF280" i="38"/>
  <c r="AE280" i="38"/>
  <c r="AD280" i="38"/>
  <c r="AB280" i="38"/>
  <c r="AA280" i="38"/>
  <c r="Z280" i="38"/>
  <c r="E280" i="38"/>
  <c r="AN279" i="38"/>
  <c r="AM279" i="38"/>
  <c r="AL279" i="38"/>
  <c r="AJ279" i="38"/>
  <c r="AI279" i="38"/>
  <c r="AH279" i="38"/>
  <c r="AF279" i="38"/>
  <c r="AE279" i="38"/>
  <c r="AD279" i="38"/>
  <c r="AB279" i="38"/>
  <c r="AA279" i="38"/>
  <c r="Z279" i="38"/>
  <c r="E279" i="38"/>
  <c r="AN278" i="38"/>
  <c r="AM278" i="38"/>
  <c r="AL278" i="38"/>
  <c r="AJ278" i="38"/>
  <c r="AI278" i="38"/>
  <c r="AH278" i="38"/>
  <c r="AF278" i="38"/>
  <c r="AE278" i="38"/>
  <c r="AD278" i="38"/>
  <c r="AB278" i="38"/>
  <c r="AA278" i="38"/>
  <c r="Z278" i="38"/>
  <c r="E278" i="38"/>
  <c r="AN277" i="38"/>
  <c r="AM277" i="38"/>
  <c r="AL277" i="38"/>
  <c r="AJ277" i="38"/>
  <c r="AI277" i="38"/>
  <c r="AH277" i="38"/>
  <c r="AF277" i="38"/>
  <c r="AE277" i="38"/>
  <c r="AD277" i="38"/>
  <c r="AB277" i="38"/>
  <c r="AA277" i="38"/>
  <c r="Z277" i="38"/>
  <c r="E277" i="38"/>
  <c r="AN276" i="38"/>
  <c r="AM276" i="38"/>
  <c r="AL276" i="38"/>
  <c r="AJ276" i="38"/>
  <c r="AI276" i="38"/>
  <c r="AH276" i="38"/>
  <c r="AF276" i="38"/>
  <c r="AE276" i="38"/>
  <c r="AD276" i="38"/>
  <c r="AB276" i="38"/>
  <c r="AA276" i="38"/>
  <c r="Z276" i="38"/>
  <c r="E276" i="38"/>
  <c r="AN275" i="38"/>
  <c r="AM275" i="38"/>
  <c r="AL275" i="38"/>
  <c r="AJ275" i="38"/>
  <c r="AI275" i="38"/>
  <c r="AH275" i="38"/>
  <c r="AF275" i="38"/>
  <c r="AE275" i="38"/>
  <c r="AD275" i="38"/>
  <c r="AB275" i="38"/>
  <c r="AA275" i="38"/>
  <c r="Z275" i="38"/>
  <c r="E275" i="38"/>
  <c r="AN274" i="38"/>
  <c r="AM274" i="38"/>
  <c r="AL274" i="38"/>
  <c r="AJ274" i="38"/>
  <c r="AI274" i="38"/>
  <c r="AH274" i="38"/>
  <c r="AF274" i="38"/>
  <c r="AE274" i="38"/>
  <c r="AD274" i="38"/>
  <c r="AB274" i="38"/>
  <c r="AA274" i="38"/>
  <c r="Z274" i="38"/>
  <c r="E274" i="38"/>
  <c r="AN273" i="38"/>
  <c r="AM273" i="38"/>
  <c r="AL273" i="38"/>
  <c r="AJ273" i="38"/>
  <c r="AI273" i="38"/>
  <c r="AH273" i="38"/>
  <c r="AF273" i="38"/>
  <c r="AE273" i="38"/>
  <c r="AD273" i="38"/>
  <c r="AB273" i="38"/>
  <c r="AA273" i="38"/>
  <c r="Z273" i="38"/>
  <c r="E273" i="38"/>
  <c r="AN272" i="38"/>
  <c r="AM272" i="38"/>
  <c r="AL272" i="38"/>
  <c r="AJ272" i="38"/>
  <c r="AI272" i="38"/>
  <c r="AH272" i="38"/>
  <c r="AF272" i="38"/>
  <c r="AE272" i="38"/>
  <c r="AD272" i="38"/>
  <c r="AB272" i="38"/>
  <c r="AA272" i="38"/>
  <c r="Z272" i="38"/>
  <c r="E272" i="38"/>
  <c r="AN271" i="38"/>
  <c r="AM271" i="38"/>
  <c r="AL271" i="38"/>
  <c r="AJ271" i="38"/>
  <c r="AI271" i="38"/>
  <c r="AH271" i="38"/>
  <c r="AF271" i="38"/>
  <c r="AE271" i="38"/>
  <c r="AD271" i="38"/>
  <c r="AB271" i="38"/>
  <c r="AA271" i="38"/>
  <c r="Z271" i="38"/>
  <c r="E271" i="38"/>
  <c r="AN270" i="38"/>
  <c r="AM270" i="38"/>
  <c r="AL270" i="38"/>
  <c r="AJ270" i="38"/>
  <c r="AI270" i="38"/>
  <c r="AH270" i="38"/>
  <c r="AF270" i="38"/>
  <c r="AE270" i="38"/>
  <c r="AD270" i="38"/>
  <c r="AB270" i="38"/>
  <c r="AA270" i="38"/>
  <c r="Z270" i="38"/>
  <c r="E270" i="38"/>
  <c r="AN269" i="38"/>
  <c r="AM269" i="38"/>
  <c r="AL269" i="38"/>
  <c r="AJ269" i="38"/>
  <c r="AI269" i="38"/>
  <c r="AH269" i="38"/>
  <c r="AF269" i="38"/>
  <c r="AE269" i="38"/>
  <c r="AD269" i="38"/>
  <c r="AB269" i="38"/>
  <c r="AA269" i="38"/>
  <c r="Z269" i="38"/>
  <c r="E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AN262" i="38"/>
  <c r="AM262" i="38"/>
  <c r="AL262" i="38"/>
  <c r="AJ262" i="38"/>
  <c r="AI262" i="38"/>
  <c r="AH262" i="38"/>
  <c r="AF262" i="38"/>
  <c r="AE262" i="38"/>
  <c r="AD262" i="38"/>
  <c r="AB262" i="38"/>
  <c r="AA262" i="38"/>
  <c r="Z262" i="38"/>
  <c r="E262" i="38"/>
  <c r="AN261" i="38"/>
  <c r="AM261" i="38"/>
  <c r="AL261" i="38"/>
  <c r="AJ261" i="38"/>
  <c r="AI261" i="38"/>
  <c r="AH261" i="38"/>
  <c r="AF261" i="38"/>
  <c r="AE261" i="38"/>
  <c r="AD261" i="38"/>
  <c r="AB261" i="38"/>
  <c r="AA261" i="38"/>
  <c r="Z261" i="38"/>
  <c r="E261" i="38"/>
  <c r="AN266" i="38"/>
  <c r="AM266" i="38"/>
  <c r="AL266" i="38"/>
  <c r="AJ266" i="38"/>
  <c r="AI266" i="38"/>
  <c r="AH266" i="38"/>
  <c r="AF266" i="38"/>
  <c r="AE266" i="38"/>
  <c r="AD266" i="38"/>
  <c r="AB266" i="38"/>
  <c r="AA266" i="38"/>
  <c r="Z266" i="38"/>
  <c r="E266" i="38"/>
  <c r="AN265" i="38"/>
  <c r="AM265" i="38"/>
  <c r="AL265" i="38"/>
  <c r="AJ265" i="38"/>
  <c r="AI265" i="38"/>
  <c r="AH265" i="38"/>
  <c r="AF265" i="38"/>
  <c r="AE265" i="38"/>
  <c r="AD265" i="38"/>
  <c r="AB265" i="38"/>
  <c r="AA265" i="38"/>
  <c r="Z265" i="38"/>
  <c r="E265" i="38"/>
  <c r="AN264" i="38"/>
  <c r="AM264" i="38"/>
  <c r="AL264" i="38"/>
  <c r="AJ264" i="38"/>
  <c r="AI264" i="38"/>
  <c r="AH264" i="38"/>
  <c r="AF264" i="38"/>
  <c r="AE264" i="38"/>
  <c r="AD264" i="38"/>
  <c r="AB264" i="38"/>
  <c r="AA264" i="38"/>
  <c r="Z264" i="38"/>
  <c r="E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AN252" i="38"/>
  <c r="AM252" i="38"/>
  <c r="AL252" i="38"/>
  <c r="AJ252" i="38"/>
  <c r="AI252" i="38"/>
  <c r="AH252" i="38"/>
  <c r="AF252" i="38"/>
  <c r="AE252" i="38"/>
  <c r="AD252" i="38"/>
  <c r="AB252" i="38"/>
  <c r="AA252" i="38"/>
  <c r="Z252" i="38"/>
  <c r="E252" i="38"/>
  <c r="AN251" i="38"/>
  <c r="AM251" i="38"/>
  <c r="AL251" i="38"/>
  <c r="AJ251" i="38"/>
  <c r="AI251" i="38"/>
  <c r="AH251" i="38"/>
  <c r="AF251" i="38"/>
  <c r="AE251" i="38"/>
  <c r="AD251" i="38"/>
  <c r="AB251" i="38"/>
  <c r="AA251" i="38"/>
  <c r="Z251" i="38"/>
  <c r="E251" i="38"/>
  <c r="AN250" i="38"/>
  <c r="AM250" i="38"/>
  <c r="AL250" i="38"/>
  <c r="AJ250" i="38"/>
  <c r="AI250" i="38"/>
  <c r="AH250" i="38"/>
  <c r="AF250" i="38"/>
  <c r="AE250" i="38"/>
  <c r="AD250" i="38"/>
  <c r="AB250" i="38"/>
  <c r="AA250" i="38"/>
  <c r="Z250" i="38"/>
  <c r="E250" i="38"/>
  <c r="AN249" i="38"/>
  <c r="AM249" i="38"/>
  <c r="AL249" i="38"/>
  <c r="AJ249" i="38"/>
  <c r="AI249" i="38"/>
  <c r="AH249" i="38"/>
  <c r="AF249" i="38"/>
  <c r="AE249" i="38"/>
  <c r="AD249" i="38"/>
  <c r="AB249" i="38"/>
  <c r="AA249" i="38"/>
  <c r="Z249" i="38"/>
  <c r="E249" i="38"/>
  <c r="AN248" i="38"/>
  <c r="AM248" i="38"/>
  <c r="AL248" i="38"/>
  <c r="AJ248" i="38"/>
  <c r="AI248" i="38"/>
  <c r="AH248" i="38"/>
  <c r="AF248" i="38"/>
  <c r="AE248" i="38"/>
  <c r="AD248" i="38"/>
  <c r="AB248" i="38"/>
  <c r="Z248" i="38"/>
  <c r="E248" i="38"/>
  <c r="AN247" i="38"/>
  <c r="AM247" i="38"/>
  <c r="AL247" i="38"/>
  <c r="AJ247" i="38"/>
  <c r="AI247" i="38"/>
  <c r="AH247" i="38"/>
  <c r="AF247" i="38"/>
  <c r="AE247" i="38"/>
  <c r="AD247" i="38"/>
  <c r="AB247" i="38"/>
  <c r="AA247" i="38"/>
  <c r="Z247" i="38"/>
  <c r="E247" i="38"/>
  <c r="AN246" i="38"/>
  <c r="AM246" i="38"/>
  <c r="AL246" i="38"/>
  <c r="AJ246" i="38"/>
  <c r="AI246" i="38"/>
  <c r="AH246" i="38"/>
  <c r="AF246" i="38"/>
  <c r="AE246" i="38"/>
  <c r="AD246" i="38"/>
  <c r="AB246" i="38"/>
  <c r="AA246" i="38"/>
  <c r="Z246" i="38"/>
  <c r="E246" i="38"/>
  <c r="AN245" i="38"/>
  <c r="AM245" i="38"/>
  <c r="AL245" i="38"/>
  <c r="AJ245" i="38"/>
  <c r="AI245" i="38"/>
  <c r="AH245" i="38"/>
  <c r="AF245" i="38"/>
  <c r="AE245" i="38"/>
  <c r="AD245" i="38"/>
  <c r="AB245" i="38"/>
  <c r="AA245" i="38"/>
  <c r="Z245" i="38"/>
  <c r="E245" i="38"/>
  <c r="AN259" i="38"/>
  <c r="AM259" i="38"/>
  <c r="AL259" i="38"/>
  <c r="AJ259" i="38"/>
  <c r="AI259" i="38"/>
  <c r="AH259" i="38"/>
  <c r="AF259" i="38"/>
  <c r="AE259" i="38"/>
  <c r="AD259" i="38"/>
  <c r="AB259" i="38"/>
  <c r="AA259" i="38"/>
  <c r="Z259" i="38"/>
  <c r="E259" i="38"/>
  <c r="AN258" i="38"/>
  <c r="AM258" i="38"/>
  <c r="AL258" i="38"/>
  <c r="AJ258" i="38"/>
  <c r="AI258" i="38"/>
  <c r="AH258" i="38"/>
  <c r="AF258" i="38"/>
  <c r="AE258" i="38"/>
  <c r="AD258" i="38"/>
  <c r="AB258" i="38"/>
  <c r="AA258" i="38"/>
  <c r="Z258" i="38"/>
  <c r="E258" i="38"/>
  <c r="AN257" i="38"/>
  <c r="AM257" i="38"/>
  <c r="AL257" i="38"/>
  <c r="AJ257" i="38"/>
  <c r="AI257" i="38"/>
  <c r="AH257" i="38"/>
  <c r="AF257" i="38"/>
  <c r="AE257" i="38"/>
  <c r="AD257" i="38"/>
  <c r="AB257" i="38"/>
  <c r="AA257" i="38"/>
  <c r="Z257" i="38"/>
  <c r="E257" i="38"/>
  <c r="AN256" i="38"/>
  <c r="AM256" i="38"/>
  <c r="AL256" i="38"/>
  <c r="AJ256" i="38"/>
  <c r="AI256" i="38"/>
  <c r="AH256" i="38"/>
  <c r="AF256" i="38"/>
  <c r="AE256" i="38"/>
  <c r="AD256" i="38"/>
  <c r="AB256" i="38"/>
  <c r="AA256" i="38"/>
  <c r="Z256" i="38"/>
  <c r="E256" i="38"/>
  <c r="AN255" i="38"/>
  <c r="AM255" i="38"/>
  <c r="AL255" i="38"/>
  <c r="AJ255" i="38"/>
  <c r="AI255" i="38"/>
  <c r="AH255" i="38"/>
  <c r="AF255" i="38"/>
  <c r="AE255" i="38"/>
  <c r="AD255" i="38"/>
  <c r="AB255" i="38"/>
  <c r="AA255" i="38"/>
  <c r="Z255" i="38"/>
  <c r="E255" i="38"/>
  <c r="AN254" i="38"/>
  <c r="AM254" i="38"/>
  <c r="AL254" i="38"/>
  <c r="AJ254" i="38"/>
  <c r="AI254" i="38"/>
  <c r="AH254" i="38"/>
  <c r="AF254" i="38"/>
  <c r="AE254" i="38"/>
  <c r="AD254" i="38"/>
  <c r="AB254" i="38"/>
  <c r="AA254" i="38"/>
  <c r="Z254" i="38"/>
  <c r="E254" i="38"/>
  <c r="I235" i="38"/>
  <c r="G235" i="38"/>
  <c r="AN239" i="38"/>
  <c r="AM239" i="38"/>
  <c r="AL239" i="38"/>
  <c r="AJ239" i="38"/>
  <c r="AI239" i="38"/>
  <c r="AH239" i="38"/>
  <c r="AF239" i="38"/>
  <c r="AE239" i="38"/>
  <c r="AD239" i="38"/>
  <c r="AB239" i="38"/>
  <c r="AA239" i="38"/>
  <c r="Z239" i="38"/>
  <c r="E239" i="38"/>
  <c r="AN238" i="38"/>
  <c r="AM238" i="38"/>
  <c r="AL238" i="38"/>
  <c r="AJ238" i="38"/>
  <c r="AI238" i="38"/>
  <c r="AH238" i="38"/>
  <c r="AF238" i="38"/>
  <c r="AE238" i="38"/>
  <c r="AD238" i="38"/>
  <c r="AB238" i="38"/>
  <c r="AA238" i="38"/>
  <c r="Z238" i="38"/>
  <c r="E238" i="38"/>
  <c r="AN237" i="38"/>
  <c r="AM237" i="38"/>
  <c r="AL237" i="38"/>
  <c r="AJ237" i="38"/>
  <c r="AI237" i="38"/>
  <c r="AH237" i="38"/>
  <c r="AF237" i="38"/>
  <c r="AE237" i="38"/>
  <c r="AD237" i="38"/>
  <c r="AB237" i="38"/>
  <c r="AA237" i="38"/>
  <c r="Z237" i="38"/>
  <c r="E237" i="38"/>
  <c r="AN236" i="38"/>
  <c r="AM236" i="38"/>
  <c r="AL236" i="38"/>
  <c r="AJ236" i="38"/>
  <c r="AI236" i="38"/>
  <c r="AH236" i="38"/>
  <c r="AF236" i="38"/>
  <c r="AE236" i="38"/>
  <c r="AD236" i="38"/>
  <c r="AB236" i="38"/>
  <c r="AA236" i="38"/>
  <c r="Z236" i="38"/>
  <c r="E236" i="38"/>
  <c r="AN241" i="38"/>
  <c r="AM241" i="38"/>
  <c r="AL241" i="38"/>
  <c r="AJ241" i="38"/>
  <c r="AI241" i="38"/>
  <c r="AH241" i="38"/>
  <c r="AF241" i="38"/>
  <c r="AE241" i="38"/>
  <c r="AD241" i="38"/>
  <c r="AB241" i="38"/>
  <c r="AA241" i="38"/>
  <c r="Z241" i="38"/>
  <c r="E241" i="38"/>
  <c r="AN240" i="38"/>
  <c r="AM240" i="38"/>
  <c r="AL240" i="38"/>
  <c r="AJ240" i="38"/>
  <c r="AI240" i="38"/>
  <c r="AH240" i="38"/>
  <c r="AF240" i="38"/>
  <c r="AE240" i="38"/>
  <c r="AD240" i="38"/>
  <c r="AB240" i="38"/>
  <c r="AA240" i="38"/>
  <c r="Z240" i="38"/>
  <c r="E240" i="38"/>
  <c r="AN242" i="38"/>
  <c r="AM242" i="38"/>
  <c r="AL242" i="38"/>
  <c r="AJ242" i="38"/>
  <c r="AI242" i="38"/>
  <c r="AH242" i="38"/>
  <c r="AF242" i="38"/>
  <c r="AE242" i="38"/>
  <c r="AD242" i="38"/>
  <c r="AB242" i="38"/>
  <c r="AA242" i="38"/>
  <c r="Z242" i="38"/>
  <c r="E242" i="38"/>
  <c r="AN226" i="38"/>
  <c r="AM226" i="38"/>
  <c r="AL226" i="38"/>
  <c r="AJ226" i="38"/>
  <c r="AI226" i="38"/>
  <c r="AH226" i="38"/>
  <c r="AF226" i="38"/>
  <c r="AE226" i="38"/>
  <c r="AD226" i="38"/>
  <c r="AB226" i="38"/>
  <c r="AA226" i="38"/>
  <c r="Z226" i="38"/>
  <c r="AN225" i="38"/>
  <c r="AM225" i="38"/>
  <c r="AL225" i="38"/>
  <c r="AJ225" i="38"/>
  <c r="AI225" i="38"/>
  <c r="AH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D171" i="38"/>
  <c r="AB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AN15" i="38"/>
  <c r="AM15" i="38"/>
  <c r="AL15" i="38"/>
  <c r="AJ15" i="38"/>
  <c r="AI15" i="38"/>
  <c r="AH15" i="38"/>
  <c r="AF15" i="38"/>
  <c r="AE15" i="38"/>
  <c r="AD15" i="38"/>
  <c r="AA15" i="38"/>
  <c r="Z23" i="38"/>
  <c r="AA23" i="38"/>
  <c r="AB23" i="38"/>
  <c r="AD23" i="38"/>
  <c r="AE23" i="38"/>
  <c r="AF23" i="38"/>
  <c r="AH23" i="38"/>
  <c r="AI23" i="38"/>
  <c r="AJ23" i="38"/>
  <c r="AL23" i="38"/>
  <c r="AM23" i="38"/>
  <c r="AN23" i="38"/>
  <c r="E235" i="38" l="1"/>
  <c r="F235" i="38" s="1"/>
  <c r="D267" i="38"/>
  <c r="AE560" i="38"/>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AE383" i="38"/>
  <c r="AJ383" i="38"/>
  <c r="F384" i="38"/>
  <c r="J384" i="38" s="1"/>
  <c r="AK386" i="38"/>
  <c r="AA383" i="38"/>
  <c r="AF383" i="38"/>
  <c r="AO385" i="38"/>
  <c r="AO372" i="38"/>
  <c r="AB383" i="38"/>
  <c r="AM383" i="38"/>
  <c r="AK372" i="38"/>
  <c r="AG388" i="38"/>
  <c r="D383" i="38"/>
  <c r="AG385" i="38"/>
  <c r="AI383" i="38"/>
  <c r="AN383" i="38"/>
  <c r="F387" i="38"/>
  <c r="H387" i="38" s="1"/>
  <c r="AL383" i="38"/>
  <c r="AO388" i="38"/>
  <c r="AK387"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AG350" i="38"/>
  <c r="AK353" i="38"/>
  <c r="AC361" i="38"/>
  <c r="AC364" i="38"/>
  <c r="AO368" i="38"/>
  <c r="AG376" i="38"/>
  <c r="AO347" i="38"/>
  <c r="AC351" i="38"/>
  <c r="AG353" i="38"/>
  <c r="F354" i="38"/>
  <c r="H354" i="38" s="1"/>
  <c r="AC354" i="38"/>
  <c r="AG355" i="38"/>
  <c r="AK357" i="38"/>
  <c r="AG358" i="38"/>
  <c r="AK359" i="38"/>
  <c r="AO361" i="38"/>
  <c r="AK362" i="38"/>
  <c r="AG364" i="38"/>
  <c r="AO365"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F358" i="38"/>
  <c r="J358" i="38" s="1"/>
  <c r="AC358" i="38"/>
  <c r="F359" i="38"/>
  <c r="H359" i="38" s="1"/>
  <c r="AG359" i="38"/>
  <c r="AK361" i="38"/>
  <c r="AG362" i="38"/>
  <c r="F382" i="38"/>
  <c r="J382" i="38" s="1"/>
  <c r="AK365"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AG317" i="38"/>
  <c r="AO319" i="38"/>
  <c r="F316" i="38"/>
  <c r="J316" i="38" s="1"/>
  <c r="AG316" i="38"/>
  <c r="AO318" i="38"/>
  <c r="F320" i="38"/>
  <c r="H320" i="38" s="1"/>
  <c r="AK321" i="38"/>
  <c r="F314" i="38"/>
  <c r="J314" i="38" s="1"/>
  <c r="AK319" i="38"/>
  <c r="AO317" i="38"/>
  <c r="AC321" i="38"/>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AD235" i="38"/>
  <c r="AI235" i="38"/>
  <c r="AN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F192" i="38"/>
  <c r="H192" i="38" s="1"/>
  <c r="AK194" i="38"/>
  <c r="AO193" i="38"/>
  <c r="AK205" i="38"/>
  <c r="AC205" i="38"/>
  <c r="AO205" i="38"/>
  <c r="AO194"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AO38" i="38"/>
  <c r="AC37" i="38"/>
  <c r="AG39" i="38"/>
  <c r="F39" i="38"/>
  <c r="H39" i="38" s="1"/>
  <c r="AK37" i="38"/>
  <c r="AG37" i="38"/>
  <c r="AK39" i="38"/>
  <c r="F35" i="38"/>
  <c r="H35" i="38" s="1"/>
  <c r="AO39" i="38"/>
  <c r="AG38" i="38"/>
  <c r="AG34" i="38"/>
  <c r="AC39"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AC23"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AN244" i="38"/>
  <c r="AM244" i="38"/>
  <c r="AL244" i="38"/>
  <c r="AJ244" i="38"/>
  <c r="AI244" i="38"/>
  <c r="AH244" i="38"/>
  <c r="AF244" i="38"/>
  <c r="AE244" i="38"/>
  <c r="AD244" i="38"/>
  <c r="AB244" i="38"/>
  <c r="AA244" i="38"/>
  <c r="Z244" i="38"/>
  <c r="E244" i="38"/>
  <c r="AN224" i="38"/>
  <c r="AM224" i="38"/>
  <c r="AL224" i="38"/>
  <c r="AJ224" i="38"/>
  <c r="AI224" i="38"/>
  <c r="AH224" i="38"/>
  <c r="AF224" i="38"/>
  <c r="AE224" i="38"/>
  <c r="AD224" i="38"/>
  <c r="AB224" i="38"/>
  <c r="AA224" i="38"/>
  <c r="Z224" i="38"/>
  <c r="E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J216" i="38" l="1"/>
  <c r="H174"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AP358" i="38"/>
  <c r="H373" i="38"/>
  <c r="J392" i="38"/>
  <c r="J394" i="38"/>
  <c r="H396" i="38"/>
  <c r="AP396" i="38"/>
  <c r="AP393" i="38"/>
  <c r="AP394" i="38"/>
  <c r="J387" i="38"/>
  <c r="AP392" i="38"/>
  <c r="H287" i="38"/>
  <c r="H315" i="38"/>
  <c r="AP386" i="38"/>
  <c r="AP372" i="38"/>
  <c r="H368" i="38"/>
  <c r="H316" i="38"/>
  <c r="H378" i="38"/>
  <c r="H36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H203" i="38"/>
  <c r="AP203" i="38"/>
  <c r="AP192" i="38"/>
  <c r="AP205" i="38"/>
  <c r="J195" i="38"/>
  <c r="J192"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H37" i="38"/>
  <c r="J40" i="38"/>
  <c r="J39" i="38"/>
  <c r="J43" i="38"/>
  <c r="AP42" i="38"/>
  <c r="J35" i="38"/>
  <c r="AP43" i="38"/>
  <c r="J41" i="38"/>
  <c r="AP41" i="38"/>
  <c r="H42" i="38"/>
  <c r="AP37" i="38"/>
  <c r="AH223" i="38"/>
  <c r="AL328" i="38"/>
  <c r="AP39" i="38"/>
  <c r="J31" i="38"/>
  <c r="J34" i="38"/>
  <c r="AP34" i="38"/>
  <c r="AP33" i="38"/>
  <c r="J30" i="38"/>
  <c r="AP35" i="38"/>
  <c r="AP31" i="38"/>
  <c r="H33" i="38"/>
  <c r="AP30" i="38"/>
  <c r="H22" i="38"/>
  <c r="J25" i="38"/>
  <c r="H26" i="38"/>
  <c r="AE199" i="38"/>
  <c r="AE190" i="38" s="1"/>
  <c r="Z89" i="38"/>
  <c r="AJ133" i="38"/>
  <c r="AM312" i="38"/>
  <c r="AD328" i="38"/>
  <c r="AL389" i="38"/>
  <c r="AF398" i="38"/>
  <c r="AF397" i="38" s="1"/>
  <c r="H18" i="38"/>
  <c r="AP25" i="38"/>
  <c r="AP26" i="38"/>
  <c r="H24" i="38"/>
  <c r="AP24" i="38"/>
  <c r="AM199" i="38"/>
  <c r="AM190" i="38" s="1"/>
  <c r="AL312" i="38"/>
  <c r="AM389" i="38"/>
  <c r="H19" i="38"/>
  <c r="AH133" i="38"/>
  <c r="AL199" i="38"/>
  <c r="AL190" i="38" s="1"/>
  <c r="F224" i="38"/>
  <c r="H224" i="38" s="1"/>
  <c r="AP22" i="38"/>
  <c r="AB389" i="38"/>
  <c r="AI199" i="38"/>
  <c r="AI190" i="38" s="1"/>
  <c r="AE267" i="38"/>
  <c r="AH312" i="38"/>
  <c r="AH389" i="38"/>
  <c r="H23" i="38"/>
  <c r="AK191" i="38"/>
  <c r="AP19" i="38"/>
  <c r="AP20" i="38"/>
  <c r="AL223" i="38"/>
  <c r="AH243" i="38"/>
  <c r="AD312" i="38"/>
  <c r="H17" i="38"/>
  <c r="AM223" i="38"/>
  <c r="Z133" i="38"/>
  <c r="D89" i="38"/>
  <c r="AD89" i="38"/>
  <c r="Z267" i="38"/>
  <c r="AH328" i="38"/>
  <c r="AJ345" i="38"/>
  <c r="F131" i="38"/>
  <c r="H131" i="38" s="1"/>
  <c r="AJ328" i="38"/>
  <c r="F395" i="38"/>
  <c r="J395" i="38" s="1"/>
  <c r="F458" i="38"/>
  <c r="J458" i="38" s="1"/>
  <c r="AP18" i="38"/>
  <c r="AO191" i="38"/>
  <c r="F329" i="38"/>
  <c r="H329" i="38" s="1"/>
  <c r="AG399" i="38"/>
  <c r="F466" i="38"/>
  <c r="J466" i="38" s="1"/>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D222" i="38" s="1"/>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AD164" i="38"/>
  <c r="AO213" i="38"/>
  <c r="F221" i="38"/>
  <c r="J221" i="38" s="1"/>
  <c r="AC221" i="38"/>
  <c r="AG214" i="38"/>
  <c r="AG198" i="38"/>
  <c r="AF199" i="38"/>
  <c r="AF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C329" i="38"/>
  <c r="AG329" i="38"/>
  <c r="AK329" i="38"/>
  <c r="AO329" i="38"/>
  <c r="AF312" i="38"/>
  <c r="AJ312" i="38"/>
  <c r="AO313" i="38"/>
  <c r="AO260" i="38"/>
  <c r="F260" i="38"/>
  <c r="H260" i="38" s="1"/>
  <c r="AC260" i="38"/>
  <c r="AG260" i="38"/>
  <c r="AK260" i="38"/>
  <c r="F244" i="38"/>
  <c r="AC244" i="38"/>
  <c r="AG244" i="38"/>
  <c r="AK244" i="38"/>
  <c r="AO244" i="38"/>
  <c r="I222" i="38"/>
  <c r="J235" i="38"/>
  <c r="AJ223" i="38"/>
  <c r="AO224" i="38"/>
  <c r="AC200" i="38"/>
  <c r="AG200" i="38"/>
  <c r="AK200" i="38"/>
  <c r="AO200" i="38"/>
  <c r="F206" i="38"/>
  <c r="AG191" i="38"/>
  <c r="F191" i="38"/>
  <c r="J191" i="38" s="1"/>
  <c r="AK214" i="38"/>
  <c r="AC214" i="38"/>
  <c r="AK207" i="38"/>
  <c r="AG207" i="38"/>
  <c r="F213" i="38"/>
  <c r="AN149" i="38"/>
  <c r="AJ149" i="38"/>
  <c r="AF149" i="38"/>
  <c r="AB149" i="38"/>
  <c r="AL149" i="38"/>
  <c r="AH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O235" i="38"/>
  <c r="D527" i="38"/>
  <c r="D389" i="38"/>
  <c r="AC235" i="38"/>
  <c r="AJ13" i="38"/>
  <c r="F467" i="38"/>
  <c r="D13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F56" i="8"/>
  <c r="F53" i="8"/>
  <c r="G53" i="8" s="1"/>
  <c r="F50" i="8"/>
  <c r="F47" i="8"/>
  <c r="F44" i="8"/>
  <c r="F41" i="8"/>
  <c r="F38" i="8"/>
  <c r="F35" i="8"/>
  <c r="F32" i="8"/>
  <c r="F29" i="8"/>
  <c r="F26" i="8"/>
  <c r="F23" i="8"/>
  <c r="F20" i="8"/>
  <c r="F17" i="8"/>
  <c r="J55" i="8"/>
  <c r="J54" i="8"/>
  <c r="J53" i="8"/>
  <c r="I566" i="38" l="1"/>
  <c r="G566" i="38"/>
  <c r="E328" i="38"/>
  <c r="F328" i="38" s="1"/>
  <c r="AA328" i="38"/>
  <c r="AC328" i="38" s="1"/>
  <c r="AE328" i="38"/>
  <c r="D345" i="38"/>
  <c r="AD190" i="38"/>
  <c r="AG190" i="38" s="1"/>
  <c r="AH190" i="38"/>
  <c r="AK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H466" i="38"/>
  <c r="J528" i="38"/>
  <c r="AM12" i="38"/>
  <c r="AJ12" i="38"/>
  <c r="H163" i="38"/>
  <c r="H338" i="38"/>
  <c r="AK267" i="38"/>
  <c r="AG199" i="38"/>
  <c r="AN222" i="38"/>
  <c r="AO164" i="38"/>
  <c r="AP224" i="38"/>
  <c r="AC527" i="38"/>
  <c r="AK527" i="38"/>
  <c r="H165" i="38"/>
  <c r="AG312" i="38"/>
  <c r="AP338" i="38"/>
  <c r="AM222" i="38"/>
  <c r="AP206" i="38"/>
  <c r="AO96" i="38"/>
  <c r="AC96" i="38"/>
  <c r="AI12" i="38"/>
  <c r="AK133" i="38"/>
  <c r="AP260" i="38"/>
  <c r="AM106" i="38"/>
  <c r="AO118" i="38"/>
  <c r="AG509" i="38"/>
  <c r="AP509" i="38" s="1"/>
  <c r="AP119" i="38"/>
  <c r="AP207" i="38"/>
  <c r="AO83" i="38"/>
  <c r="AO223" i="38"/>
  <c r="H191" i="38"/>
  <c r="F389" i="38"/>
  <c r="J389" i="38" s="1"/>
  <c r="AO243" i="38"/>
  <c r="AI222" i="38"/>
  <c r="AO190" i="38"/>
  <c r="AG389" i="38"/>
  <c r="AG398" i="38"/>
  <c r="AE499" i="38"/>
  <c r="AG499" i="38" s="1"/>
  <c r="AK243" i="38"/>
  <c r="AK199" i="38"/>
  <c r="H44" i="38"/>
  <c r="AF106" i="38"/>
  <c r="AP488" i="38"/>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J222" i="38"/>
  <c r="AM397" i="38"/>
  <c r="AO149" i="38"/>
  <c r="AP85" i="38"/>
  <c r="AC267" i="38"/>
  <c r="AO398" i="38"/>
  <c r="AP489" i="38"/>
  <c r="AP88" i="38"/>
  <c r="AJ106" i="38"/>
  <c r="AK164" i="38"/>
  <c r="AP330" i="38"/>
  <c r="AG243" i="38"/>
  <c r="AP165" i="38"/>
  <c r="AK149" i="38"/>
  <c r="AB106" i="38"/>
  <c r="F118" i="38"/>
  <c r="J118" i="38" s="1"/>
  <c r="AL222"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P244" i="38"/>
  <c r="H244" i="38"/>
  <c r="J244" i="38"/>
  <c r="H235" i="38"/>
  <c r="AK223" i="38"/>
  <c r="J206" i="38"/>
  <c r="H206" i="38"/>
  <c r="AP200" i="38"/>
  <c r="J213" i="38"/>
  <c r="H213" i="38"/>
  <c r="AN106" i="38"/>
  <c r="AL106"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107"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P328" i="38" s="1"/>
  <c r="D327" i="38"/>
  <c r="AH106" i="38"/>
  <c r="AK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O222" i="38"/>
  <c r="H243" i="38"/>
  <c r="AP118" i="38"/>
  <c r="AP267" i="38"/>
  <c r="AP527" i="38"/>
  <c r="AP500" i="38"/>
  <c r="J133" i="38"/>
  <c r="AK222" i="38"/>
  <c r="AP89" i="38"/>
  <c r="AO106" i="38"/>
  <c r="AP133" i="38"/>
  <c r="AP83" i="38"/>
  <c r="H389" i="38"/>
  <c r="AP389" i="38"/>
  <c r="AO397" i="38"/>
  <c r="H118" i="38"/>
  <c r="AP96" i="38"/>
  <c r="AP526" i="38"/>
  <c r="J541" i="38"/>
  <c r="AP499" i="38"/>
  <c r="AG12" i="38"/>
  <c r="J328" i="38"/>
  <c r="H328" i="38"/>
  <c r="H499" i="38"/>
  <c r="J499" i="38"/>
  <c r="H527" i="38"/>
  <c r="J527" i="38"/>
  <c r="J267" i="38"/>
  <c r="H267" i="38"/>
  <c r="H500" i="38"/>
  <c r="J500" i="38"/>
  <c r="J107" i="38"/>
  <c r="H107" i="38"/>
  <c r="F31" i="8"/>
  <c r="G31" i="8" s="1"/>
  <c r="F33" i="8"/>
  <c r="G33" i="8" s="1"/>
  <c r="F28" i="8"/>
  <c r="G28" i="8" s="1"/>
  <c r="F21" i="8"/>
  <c r="G21" i="8" s="1"/>
  <c r="J526" i="38" l="1"/>
  <c r="C50" i="27" l="1"/>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33" i="45"/>
  <c r="M33" i="45"/>
  <c r="L33" i="45"/>
  <c r="K33" i="45"/>
  <c r="J33" i="45"/>
  <c r="I33" i="45"/>
  <c r="H33" i="45"/>
  <c r="G33" i="45"/>
  <c r="M32" i="44"/>
  <c r="K32" i="44"/>
  <c r="I32" i="44"/>
  <c r="G32"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D77" i="27" l="1"/>
  <c r="G17" i="8"/>
  <c r="G59" i="8"/>
  <c r="G56" i="8"/>
  <c r="G65" i="8"/>
  <c r="G62" i="8"/>
  <c r="F63" i="8" l="1"/>
  <c r="F64" i="8"/>
  <c r="E16" i="38"/>
  <c r="F16" i="38" s="1"/>
  <c r="Z16" i="38"/>
  <c r="AC16" i="38" s="1"/>
  <c r="AP16" i="38" s="1"/>
  <c r="F67" i="8"/>
  <c r="F66" i="8"/>
  <c r="D54" i="27"/>
  <c r="E15" i="38"/>
  <c r="F15" i="38" s="1"/>
  <c r="Z15" i="38"/>
  <c r="D53" i="27"/>
  <c r="D52" i="27"/>
  <c r="AB64" i="38"/>
  <c r="AB47" i="38" s="1"/>
  <c r="D51" i="27"/>
  <c r="AB15" i="38"/>
  <c r="F60" i="8"/>
  <c r="F61" i="8"/>
  <c r="Z14" i="38"/>
  <c r="K26" i="7"/>
  <c r="J16" i="38" l="1"/>
  <c r="H16" i="38"/>
  <c r="J15" i="38"/>
  <c r="H15" i="38"/>
  <c r="AC15" i="38"/>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A408" i="38"/>
  <c r="AC408" i="38" s="1"/>
  <c r="AP408" i="38" s="1"/>
  <c r="AA407" i="38"/>
  <c r="AC407" i="38" s="1"/>
  <c r="AP407" i="38" s="1"/>
  <c r="AA406" i="38"/>
  <c r="AC406" i="38" s="1"/>
  <c r="AP406" i="38" s="1"/>
  <c r="AA405" i="38"/>
  <c r="AJ409" i="38" l="1"/>
  <c r="AK409" i="38" s="1"/>
  <c r="AP409" i="38" s="1"/>
  <c r="D10" i="40"/>
  <c r="D404" i="38"/>
  <c r="Z404" i="38"/>
  <c r="AC405" i="38"/>
  <c r="AP405" i="38" s="1"/>
  <c r="AA398" i="38"/>
  <c r="AA397" i="38" s="1"/>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5" i="40"/>
  <c r="C9" i="27" s="1"/>
  <c r="AJ398" i="38" l="1"/>
  <c r="AJ397" i="38" s="1"/>
  <c r="AJ566" i="38" s="1"/>
  <c r="AC404" i="38"/>
  <c r="AP404" i="38" s="1"/>
  <c r="Z398" i="38"/>
  <c r="F404" i="38"/>
  <c r="D398" i="38"/>
  <c r="D5" i="43"/>
  <c r="C11" i="27" s="1"/>
  <c r="H32" i="38"/>
  <c r="J32" i="38"/>
  <c r="K18" i="8"/>
  <c r="F26" i="7"/>
  <c r="G26" i="7" s="1"/>
  <c r="Z202" i="38" s="1"/>
  <c r="Z199" i="38" s="1"/>
  <c r="Z190" i="38" s="1"/>
  <c r="AK398" i="38" l="1"/>
  <c r="E202" i="38"/>
  <c r="E199" i="38" s="1"/>
  <c r="AA202" i="38"/>
  <c r="Z397" i="38"/>
  <c r="AC397" i="38" s="1"/>
  <c r="AC398" i="38"/>
  <c r="AP398" i="38" s="1"/>
  <c r="F398" i="38"/>
  <c r="D397" i="38"/>
  <c r="F397" i="38" s="1"/>
  <c r="H404" i="38"/>
  <c r="J404" i="38"/>
  <c r="AK397" i="38"/>
  <c r="P27" i="28"/>
  <c r="AC202" i="38" l="1"/>
  <c r="AP202" i="38" s="1"/>
  <c r="AA199" i="38"/>
  <c r="F202" i="38"/>
  <c r="E190" i="38"/>
  <c r="I4" i="27"/>
  <c r="H397" i="38"/>
  <c r="J397" i="38"/>
  <c r="H398" i="38"/>
  <c r="J398" i="38"/>
  <c r="AP397" i="38"/>
  <c r="J25" i="7"/>
  <c r="F199" i="38" l="1"/>
  <c r="J202" i="38"/>
  <c r="H202" i="38"/>
  <c r="AC199" i="38"/>
  <c r="AP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0" i="12"/>
  <c r="I19" i="12"/>
  <c r="I18" i="12"/>
  <c r="I17" i="12"/>
  <c r="I17" i="10"/>
  <c r="I17" i="9"/>
  <c r="I26" i="9"/>
  <c r="I25" i="9"/>
  <c r="I24" i="9"/>
  <c r="I23" i="9"/>
  <c r="I22" i="9"/>
  <c r="I21" i="9"/>
  <c r="I20" i="9"/>
  <c r="I19" i="9"/>
  <c r="I18" i="9"/>
  <c r="J63" i="8"/>
  <c r="C77" i="27"/>
  <c r="C76" i="27"/>
  <c r="C75" i="27"/>
  <c r="C74" i="27"/>
  <c r="C73" i="27"/>
  <c r="C72" i="27"/>
  <c r="C71" i="27"/>
  <c r="C70" i="27"/>
  <c r="C69" i="27"/>
  <c r="C68" i="27"/>
  <c r="C67" i="27"/>
  <c r="J67" i="8"/>
  <c r="J65" i="8"/>
  <c r="J64" i="8"/>
  <c r="J62" i="8"/>
  <c r="J61" i="8"/>
  <c r="J60" i="8"/>
  <c r="J59" i="8"/>
  <c r="J58" i="8"/>
  <c r="J57" i="8"/>
  <c r="J56" i="8"/>
  <c r="J19" i="8"/>
  <c r="J18" i="8"/>
  <c r="J17" i="8"/>
  <c r="F57" i="8"/>
  <c r="G57" i="8" s="1"/>
  <c r="AB28" i="38" s="1"/>
  <c r="C54" i="27"/>
  <c r="C53" i="27"/>
  <c r="C52" i="27"/>
  <c r="AD158" i="38"/>
  <c r="G18" i="7"/>
  <c r="J18" i="7"/>
  <c r="J19" i="7"/>
  <c r="AA193" i="38"/>
  <c r="J20" i="7"/>
  <c r="J21" i="7"/>
  <c r="J22" i="7"/>
  <c r="J23" i="7"/>
  <c r="J24" i="7"/>
  <c r="J26" i="7"/>
  <c r="D10" i="7" l="1"/>
  <c r="P8" i="44" s="1"/>
  <c r="Z171" i="38"/>
  <c r="Z164" i="38" s="1"/>
  <c r="AG158" i="38"/>
  <c r="AD149" i="38"/>
  <c r="E225" i="38"/>
  <c r="E223" i="38" s="1"/>
  <c r="AF225" i="38"/>
  <c r="AF223" i="38" s="1"/>
  <c r="AF222" i="38" s="1"/>
  <c r="E171" i="38"/>
  <c r="AE171" i="38"/>
  <c r="AC193" i="38"/>
  <c r="AP193" i="38" s="1"/>
  <c r="AA191" i="38"/>
  <c r="H199" i="38"/>
  <c r="J199" i="38"/>
  <c r="F190" i="38"/>
  <c r="AA248" i="38"/>
  <c r="AC248" i="38" s="1"/>
  <c r="AP248" i="38" s="1"/>
  <c r="AA171" i="38"/>
  <c r="Z158" i="38"/>
  <c r="AC158" i="38" s="1"/>
  <c r="D158" i="38"/>
  <c r="AA315" i="38"/>
  <c r="AD565" i="38"/>
  <c r="AG565" i="38" s="1"/>
  <c r="AD225" i="38"/>
  <c r="E561" i="38"/>
  <c r="E560" i="38" s="1"/>
  <c r="Z69" i="38"/>
  <c r="Z561" i="38"/>
  <c r="D561" i="38"/>
  <c r="D560" i="38" s="1"/>
  <c r="AA565" i="38"/>
  <c r="F58" i="8"/>
  <c r="G58" i="8" s="1"/>
  <c r="C55" i="27"/>
  <c r="D5" i="7"/>
  <c r="C4" i="27" s="1"/>
  <c r="AC171" i="38" l="1"/>
  <c r="N8" i="44"/>
  <c r="H8" i="44"/>
  <c r="J8" i="44"/>
  <c r="L8" i="44"/>
  <c r="AP158" i="38"/>
  <c r="AG149" i="38"/>
  <c r="AD106" i="38"/>
  <c r="F225" i="38"/>
  <c r="F171" i="38"/>
  <c r="E164" i="38"/>
  <c r="AG171" i="38"/>
  <c r="AP171" i="38" s="1"/>
  <c r="AE164" i="38"/>
  <c r="AC191" i="38"/>
  <c r="AP191" i="38" s="1"/>
  <c r="AA190" i="38"/>
  <c r="AC190" i="38" s="1"/>
  <c r="AP190" i="38" s="1"/>
  <c r="J190" i="38"/>
  <c r="H190" i="38"/>
  <c r="AD560" i="38"/>
  <c r="AA164" i="38"/>
  <c r="AC164" i="38" s="1"/>
  <c r="AA243" i="38"/>
  <c r="AC243" i="38" s="1"/>
  <c r="AP243" i="38" s="1"/>
  <c r="F158" i="38"/>
  <c r="D149" i="38"/>
  <c r="D106" i="38" s="1"/>
  <c r="AG225" i="38"/>
  <c r="AP225" i="38" s="1"/>
  <c r="AD223" i="38"/>
  <c r="AC315" i="38"/>
  <c r="AP315" i="38" s="1"/>
  <c r="AA312" i="38"/>
  <c r="F69" i="38"/>
  <c r="AC69" i="38"/>
  <c r="AP69" i="38" s="1"/>
  <c r="F561" i="38"/>
  <c r="AC561" i="38"/>
  <c r="AP561" i="38" s="1"/>
  <c r="Z560" i="38"/>
  <c r="AA560" i="38"/>
  <c r="AC565" i="38"/>
  <c r="AP565" i="38" s="1"/>
  <c r="N28" i="34"/>
  <c r="M28" i="34"/>
  <c r="L28" i="34"/>
  <c r="K28" i="34"/>
  <c r="J28" i="34"/>
  <c r="I28" i="34"/>
  <c r="H28" i="34"/>
  <c r="G28" i="34"/>
  <c r="P28" i="34"/>
  <c r="N21" i="31"/>
  <c r="M21" i="31"/>
  <c r="L21" i="31"/>
  <c r="K21" i="31"/>
  <c r="J21" i="31"/>
  <c r="I21" i="31"/>
  <c r="H21" i="31"/>
  <c r="G21" i="31"/>
  <c r="F51" i="12"/>
  <c r="F50" i="12"/>
  <c r="F49" i="12"/>
  <c r="F48" i="12"/>
  <c r="F47" i="12"/>
  <c r="F46" i="12"/>
  <c r="F45" i="12"/>
  <c r="F44" i="12"/>
  <c r="F43" i="12"/>
  <c r="F42" i="12"/>
  <c r="F41" i="12"/>
  <c r="F40" i="12"/>
  <c r="F39" i="12"/>
  <c r="F38" i="12"/>
  <c r="F37" i="12"/>
  <c r="F36" i="12"/>
  <c r="F17" i="12"/>
  <c r="F30" i="10"/>
  <c r="F29" i="10"/>
  <c r="E322" i="38" s="1"/>
  <c r="F322" i="38" s="1"/>
  <c r="F28" i="10"/>
  <c r="AL366" i="38" s="1"/>
  <c r="F27" i="10"/>
  <c r="F26" i="10"/>
  <c r="AI366" i="38" s="1"/>
  <c r="F25" i="10"/>
  <c r="F24" i="10"/>
  <c r="AF357" i="38" s="1"/>
  <c r="AF345" i="38" s="1"/>
  <c r="AF327" i="38" s="1"/>
  <c r="AF566" i="38" s="1"/>
  <c r="F23" i="10"/>
  <c r="AE357" i="38" s="1"/>
  <c r="AE345" i="38" s="1"/>
  <c r="AE327" i="38" s="1"/>
  <c r="F22" i="10"/>
  <c r="AD357" i="38" s="1"/>
  <c r="F21" i="10"/>
  <c r="F20" i="10"/>
  <c r="F19" i="10"/>
  <c r="F18" i="10"/>
  <c r="F17" i="10"/>
  <c r="F26" i="9"/>
  <c r="F25" i="9"/>
  <c r="F24" i="9"/>
  <c r="F23" i="9"/>
  <c r="E350" i="38" s="1"/>
  <c r="F350" i="38" s="1"/>
  <c r="F22" i="9"/>
  <c r="D72" i="27" s="1"/>
  <c r="F21" i="9"/>
  <c r="D71" i="27" s="1"/>
  <c r="F20" i="9"/>
  <c r="F19" i="9"/>
  <c r="F18" i="9"/>
  <c r="F17" i="9"/>
  <c r="G66" i="8"/>
  <c r="G64" i="8"/>
  <c r="G63" i="8"/>
  <c r="G61" i="8"/>
  <c r="T10" i="4"/>
  <c r="T31" i="4" s="1"/>
  <c r="AG357" i="38" l="1"/>
  <c r="AD345" i="38"/>
  <c r="AK366" i="38"/>
  <c r="AI345" i="38"/>
  <c r="AI327" i="38" s="1"/>
  <c r="AI566" i="38" s="1"/>
  <c r="Z348" i="38"/>
  <c r="AB317" i="38"/>
  <c r="E317" i="38"/>
  <c r="Z317" i="38"/>
  <c r="AO366" i="38"/>
  <c r="AL345" i="38"/>
  <c r="AL327" i="38" s="1"/>
  <c r="AL566" i="38" s="1"/>
  <c r="D10" i="10"/>
  <c r="P7" i="44" s="1"/>
  <c r="E385" i="38"/>
  <c r="Z385" i="38"/>
  <c r="J322" i="38"/>
  <c r="H322" i="38"/>
  <c r="D10" i="9"/>
  <c r="AH64" i="38"/>
  <c r="AK64" i="38" s="1"/>
  <c r="E64" i="38"/>
  <c r="AN348" i="38"/>
  <c r="AO348" i="38" s="1"/>
  <c r="E348" i="38"/>
  <c r="F348" i="38" s="1"/>
  <c r="D38" i="38"/>
  <c r="F38" i="38" s="1"/>
  <c r="Z38" i="38"/>
  <c r="AC38" i="38" s="1"/>
  <c r="AP38" i="38" s="1"/>
  <c r="J350" i="38"/>
  <c r="H350" i="38"/>
  <c r="J225" i="38"/>
  <c r="H225" i="38"/>
  <c r="AG164" i="38"/>
  <c r="AP164" i="38" s="1"/>
  <c r="AE106" i="38"/>
  <c r="F223" i="38"/>
  <c r="J171" i="38"/>
  <c r="H171" i="38"/>
  <c r="F164" i="38"/>
  <c r="E106" i="38"/>
  <c r="F106" i="38" s="1"/>
  <c r="Z349" i="38"/>
  <c r="E349" i="38"/>
  <c r="F349" i="38" s="1"/>
  <c r="AA106" i="38"/>
  <c r="O28" i="34"/>
  <c r="F149" i="38"/>
  <c r="H158" i="38"/>
  <c r="J158" i="38"/>
  <c r="AB357" i="38"/>
  <c r="AC357" i="38" s="1"/>
  <c r="Z322" i="38"/>
  <c r="AB349" i="38"/>
  <c r="AB366" i="38"/>
  <c r="AM357" i="38"/>
  <c r="AO357" i="38" s="1"/>
  <c r="AH385" i="38"/>
  <c r="AB322" i="38"/>
  <c r="D75" i="27"/>
  <c r="AH350" i="38"/>
  <c r="D68" i="27"/>
  <c r="AA348" i="38"/>
  <c r="D76" i="27"/>
  <c r="Z350" i="38"/>
  <c r="D74" i="27"/>
  <c r="AM350" i="38"/>
  <c r="D69" i="27"/>
  <c r="AB348" i="38"/>
  <c r="D73" i="27"/>
  <c r="AB350" i="38"/>
  <c r="AA366" i="38"/>
  <c r="Z162" i="38"/>
  <c r="AC162" i="38" s="1"/>
  <c r="AP162" i="38" s="1"/>
  <c r="AA222" i="38"/>
  <c r="AD222" i="38"/>
  <c r="AG223" i="38"/>
  <c r="AP223" i="38" s="1"/>
  <c r="J69" i="38"/>
  <c r="H69" i="38"/>
  <c r="J561" i="38"/>
  <c r="H561" i="38"/>
  <c r="D67" i="27"/>
  <c r="AN45" i="38"/>
  <c r="F45" i="38"/>
  <c r="D70" i="27"/>
  <c r="AB14" i="38"/>
  <c r="E14" i="38"/>
  <c r="F14" i="38" s="1"/>
  <c r="Z27" i="38"/>
  <c r="AC27" i="38" s="1"/>
  <c r="AP27" i="38" s="1"/>
  <c r="F27" i="38"/>
  <c r="Z21" i="38"/>
  <c r="D10" i="12"/>
  <c r="P26" i="24" s="1"/>
  <c r="G60" i="8"/>
  <c r="Z64" i="38" s="1"/>
  <c r="G67" i="8"/>
  <c r="AC317" i="38" l="1"/>
  <c r="AP317" i="38" s="1"/>
  <c r="AB312" i="38"/>
  <c r="AB222" i="38" s="1"/>
  <c r="J26" i="24"/>
  <c r="L26" i="24"/>
  <c r="N26" i="24"/>
  <c r="H26" i="24"/>
  <c r="F385" i="38"/>
  <c r="E383" i="38"/>
  <c r="F383" i="38" s="1"/>
  <c r="F317" i="38"/>
  <c r="E312" i="38"/>
  <c r="AD327" i="38"/>
  <c r="AG327" i="38" s="1"/>
  <c r="AG345" i="38"/>
  <c r="AC385" i="38"/>
  <c r="Z383" i="38"/>
  <c r="AC383" i="38" s="1"/>
  <c r="P9" i="24"/>
  <c r="D5" i="9"/>
  <c r="D5" i="12"/>
  <c r="C8" i="27" s="1"/>
  <c r="AH47" i="38"/>
  <c r="AK47" i="38" s="1"/>
  <c r="Z28" i="38"/>
  <c r="F64" i="38"/>
  <c r="E47" i="38"/>
  <c r="F47" i="38" s="1"/>
  <c r="H47" i="38" s="1"/>
  <c r="AN345" i="38"/>
  <c r="AN327" i="38" s="1"/>
  <c r="J348" i="38"/>
  <c r="H348" i="38"/>
  <c r="D13" i="38"/>
  <c r="D12" i="38" s="1"/>
  <c r="D566" i="38" s="1"/>
  <c r="H38" i="38"/>
  <c r="J38" i="38"/>
  <c r="AC349" i="38"/>
  <c r="AP349" i="38" s="1"/>
  <c r="Z29" i="38"/>
  <c r="E29" i="38"/>
  <c r="F29" i="38" s="1"/>
  <c r="AE566" i="38"/>
  <c r="AG106" i="38"/>
  <c r="J164" i="38"/>
  <c r="H164" i="38"/>
  <c r="H223" i="38"/>
  <c r="J223" i="38"/>
  <c r="J349" i="38"/>
  <c r="H349" i="38"/>
  <c r="H149" i="38"/>
  <c r="J149" i="38"/>
  <c r="H106" i="38"/>
  <c r="J106" i="38"/>
  <c r="AP357" i="38"/>
  <c r="AA345" i="38"/>
  <c r="AA327" i="38" s="1"/>
  <c r="AC322" i="38"/>
  <c r="AP322" i="38" s="1"/>
  <c r="Z312" i="38"/>
  <c r="AH383" i="38"/>
  <c r="AK383" i="38" s="1"/>
  <c r="AP383" i="38" s="1"/>
  <c r="AK385" i="38"/>
  <c r="AB345" i="38"/>
  <c r="AB327" i="38" s="1"/>
  <c r="AC350" i="38"/>
  <c r="AO350" i="38"/>
  <c r="AM345" i="38"/>
  <c r="AC348" i="38"/>
  <c r="AP348" i="38" s="1"/>
  <c r="AK350" i="38"/>
  <c r="AH345" i="38"/>
  <c r="Z149" i="38"/>
  <c r="AC149" i="38" s="1"/>
  <c r="AP149" i="38" s="1"/>
  <c r="AC64" i="38"/>
  <c r="AP64" i="38" s="1"/>
  <c r="Z47" i="38"/>
  <c r="AC47" i="38" s="1"/>
  <c r="AG222" i="38"/>
  <c r="D78" i="27"/>
  <c r="H14" i="38"/>
  <c r="J14" i="38"/>
  <c r="AC14" i="38"/>
  <c r="AP14" i="38" s="1"/>
  <c r="J45" i="38"/>
  <c r="H45" i="38"/>
  <c r="AO45" i="38"/>
  <c r="AP45" i="38" s="1"/>
  <c r="AN13" i="38"/>
  <c r="J27" i="38"/>
  <c r="H27" i="38"/>
  <c r="AP385" i="38" l="1"/>
  <c r="J317" i="38"/>
  <c r="H317" i="38"/>
  <c r="J383" i="38"/>
  <c r="H383" i="38"/>
  <c r="H385" i="38"/>
  <c r="J385" i="38"/>
  <c r="F312" i="38"/>
  <c r="E222" i="38"/>
  <c r="F222" i="38" s="1"/>
  <c r="AD566" i="38"/>
  <c r="AH12" i="38"/>
  <c r="AK12" i="38" s="1"/>
  <c r="J64" i="38"/>
  <c r="J47" i="38" s="1"/>
  <c r="H64" i="38"/>
  <c r="Z13" i="38"/>
  <c r="Z12" i="38" s="1"/>
  <c r="J29" i="38"/>
  <c r="H29" i="38"/>
  <c r="Z222" i="38"/>
  <c r="AC222" i="38" s="1"/>
  <c r="AP222" i="38" s="1"/>
  <c r="AC312" i="38"/>
  <c r="AP312" i="38" s="1"/>
  <c r="AM327" i="38"/>
  <c r="AM566" i="38" s="1"/>
  <c r="AO345" i="38"/>
  <c r="AK345" i="38"/>
  <c r="AH327" i="38"/>
  <c r="AK327" i="38" s="1"/>
  <c r="AP350" i="38"/>
  <c r="AP47" i="38"/>
  <c r="Z106" i="38"/>
  <c r="AC106" i="38" s="1"/>
  <c r="AP106" i="38" s="1"/>
  <c r="AN12" i="38"/>
  <c r="AN566" i="38" s="1"/>
  <c r="AO13" i="38"/>
  <c r="J222" i="38" l="1"/>
  <c r="H222" i="38"/>
  <c r="H312" i="38"/>
  <c r="J312" i="38"/>
  <c r="AH566" i="38"/>
  <c r="AO327" i="38"/>
  <c r="AO12" i="38"/>
  <c r="C6" i="27"/>
  <c r="C78" i="27"/>
  <c r="T556" i="38" l="1"/>
  <c r="T539" i="38"/>
  <c r="T521" i="38"/>
  <c r="T504" i="38"/>
  <c r="T484" i="38"/>
  <c r="T468" i="38"/>
  <c r="T450" i="38"/>
  <c r="T434"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52" i="38"/>
  <c r="T487" i="38"/>
  <c r="T523" i="38"/>
  <c r="T564" i="38"/>
  <c r="T547" i="38"/>
  <c r="T530" i="38"/>
  <c r="T512" i="38"/>
  <c r="T493" i="38"/>
  <c r="T475" i="38"/>
  <c r="T457" i="38"/>
  <c r="T441" i="38"/>
  <c r="T425" i="38"/>
  <c r="T391" i="38"/>
  <c r="T373" i="38"/>
  <c r="T357" i="38"/>
  <c r="T340" i="38"/>
  <c r="T318" i="38"/>
  <c r="T300" i="38"/>
  <c r="T284" i="38"/>
  <c r="T268" i="38"/>
  <c r="T250" i="38"/>
  <c r="T231" i="38"/>
  <c r="T211" i="38"/>
  <c r="T562" i="38"/>
  <c r="T545" i="38"/>
  <c r="T528" i="38"/>
  <c r="T510" i="38"/>
  <c r="T491" i="38"/>
  <c r="T473" i="38"/>
  <c r="T455" i="38"/>
  <c r="T439"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05" i="38"/>
  <c r="T386" i="38"/>
  <c r="T369" i="38"/>
  <c r="T353" i="38"/>
  <c r="T336" i="38"/>
  <c r="T313" i="38"/>
  <c r="T296" i="38"/>
  <c r="T280" i="38"/>
  <c r="T263" i="38"/>
  <c r="T245" i="38"/>
  <c r="T227" i="38"/>
  <c r="T206" i="38"/>
  <c r="T557" i="38"/>
  <c r="T540" i="38"/>
  <c r="T522" i="38"/>
  <c r="T505" i="38"/>
  <c r="T486" i="38"/>
  <c r="T469" i="38"/>
  <c r="T451" i="38"/>
  <c r="T435" i="38"/>
  <c r="T403" i="38"/>
  <c r="T384" i="38"/>
  <c r="T367" i="38"/>
  <c r="T351" i="38"/>
  <c r="T334" i="38"/>
  <c r="T316" i="38"/>
  <c r="T298" i="38"/>
  <c r="T282" i="38"/>
  <c r="T476" i="38"/>
  <c r="T37" i="38"/>
  <c r="T108" i="38"/>
  <c r="T178" i="38"/>
  <c r="T305" i="38"/>
  <c r="T446" i="38"/>
  <c r="T14" i="38"/>
  <c r="T93" i="38"/>
  <c r="T165" i="38"/>
  <c r="T281" i="38"/>
  <c r="T16" i="38"/>
  <c r="T51" i="38"/>
  <c r="T85" i="38"/>
  <c r="T122" i="38"/>
  <c r="T156" i="38"/>
  <c r="T193" i="38"/>
  <c r="T266" i="38"/>
  <c r="T335" i="38"/>
  <c r="T470" i="38"/>
  <c r="T542" i="38"/>
  <c r="T541" i="38" s="1"/>
  <c r="T538" i="38"/>
  <c r="T503" i="38"/>
  <c r="T466" i="38"/>
  <c r="T433" i="38"/>
  <c r="T401" i="38"/>
  <c r="T365" i="38"/>
  <c r="T332" i="38"/>
  <c r="T292" i="38"/>
  <c r="T258" i="38"/>
  <c r="T220" i="38"/>
  <c r="T553" i="38"/>
  <c r="T518" i="38"/>
  <c r="T481" i="38"/>
  <c r="T447"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78" i="38"/>
  <c r="T550" i="38"/>
  <c r="T534" i="38"/>
  <c r="T497" i="38"/>
  <c r="T462" i="38"/>
  <c r="T429" i="38"/>
  <c r="T395" i="38"/>
  <c r="T361" i="38"/>
  <c r="T326" i="38"/>
  <c r="T288" i="38"/>
  <c r="T254" i="38"/>
  <c r="T216" i="38"/>
  <c r="T549" i="38"/>
  <c r="T514" i="38"/>
  <c r="T477" i="38"/>
  <c r="T443"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40" i="38"/>
  <c r="T474" i="38"/>
  <c r="T511" i="38"/>
  <c r="T546" i="38"/>
  <c r="T356"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06"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06" i="38"/>
  <c r="P396" i="38"/>
  <c r="P387" i="38"/>
  <c r="X16" i="38"/>
  <c r="M19" i="38"/>
  <c r="Q21" i="38"/>
  <c r="V23" i="38"/>
  <c r="Q557" i="38"/>
  <c r="Q540" i="38"/>
  <c r="Q522" i="38"/>
  <c r="Q505" i="38"/>
  <c r="Q486" i="38"/>
  <c r="P470" i="38"/>
  <c r="P461" i="38"/>
  <c r="P452" i="38"/>
  <c r="P444" i="38"/>
  <c r="P436" i="38"/>
  <c r="P428"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M406" i="38"/>
  <c r="L444" i="38"/>
  <c r="O463" i="38"/>
  <c r="X401" i="38"/>
  <c r="S400" i="38"/>
  <c r="V427" i="38"/>
  <c r="R426" i="38"/>
  <c r="M425" i="38"/>
  <c r="L406" i="38"/>
  <c r="Y456" i="38"/>
  <c r="K401" i="38"/>
  <c r="Y428" i="38"/>
  <c r="N427" i="38"/>
  <c r="X425" i="38"/>
  <c r="U453" i="38"/>
  <c r="X428"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U405" i="38"/>
  <c r="Y443" i="38"/>
  <c r="X465" i="38"/>
  <c r="R401" i="38"/>
  <c r="M400" i="38"/>
  <c r="O427" i="38"/>
  <c r="L426" i="38"/>
  <c r="Y405" i="38"/>
  <c r="O402" i="38"/>
  <c r="X400" i="38"/>
  <c r="S428" i="38"/>
  <c r="V426" i="38"/>
  <c r="R425" i="38"/>
  <c r="N402" i="38"/>
  <c r="K425"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Y406" i="38"/>
  <c r="N405" i="38"/>
  <c r="X444" i="38"/>
  <c r="M460" i="38"/>
  <c r="S402" i="38"/>
  <c r="L401" i="38"/>
  <c r="U428" i="38"/>
  <c r="K427" i="38"/>
  <c r="Y425" i="38"/>
  <c r="X406" i="38"/>
  <c r="S405" i="38"/>
  <c r="K463" i="38"/>
  <c r="V401" i="38"/>
  <c r="R400" i="38"/>
  <c r="M428" i="38"/>
  <c r="O426" i="38"/>
  <c r="L425" i="38"/>
  <c r="N401"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S406" i="38"/>
  <c r="R444" i="38"/>
  <c r="N464" i="38"/>
  <c r="K402" i="38"/>
  <c r="Y400" i="38"/>
  <c r="N428" i="38"/>
  <c r="X426" i="38"/>
  <c r="S425" i="38"/>
  <c r="R406" i="38"/>
  <c r="M405" i="38"/>
  <c r="R465" i="38"/>
  <c r="O401" i="38"/>
  <c r="L400" i="38"/>
  <c r="U427" i="38"/>
  <c r="K426" i="38"/>
  <c r="O400" i="38"/>
  <c r="N406"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V406"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K406"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X440" i="38"/>
  <c r="M435" i="38"/>
  <c r="K429" i="38"/>
  <c r="S447" i="38"/>
  <c r="O394" i="38"/>
  <c r="O384" i="38"/>
  <c r="S359" i="38"/>
  <c r="O353"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N444" i="38"/>
  <c r="V437" i="38"/>
  <c r="L432" i="38"/>
  <c r="N450" i="38"/>
  <c r="R455" i="38"/>
  <c r="U391" i="38"/>
  <c r="N362" i="38"/>
  <c r="R356" i="38"/>
  <c r="L465" i="38"/>
  <c r="K440" i="38"/>
  <c r="S434" i="38"/>
  <c r="O452" i="38"/>
  <c r="Y446" i="38"/>
  <c r="V393" i="38"/>
  <c r="N384" i="38"/>
  <c r="L359" i="38"/>
  <c r="N353" i="38"/>
  <c r="R347"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N442" i="38"/>
  <c r="R436" i="38"/>
  <c r="U430" i="38"/>
  <c r="X448" i="38"/>
  <c r="M454" i="38"/>
  <c r="M385" i="38"/>
  <c r="X360" i="38"/>
  <c r="M355" i="38"/>
  <c r="V425" i="38"/>
  <c r="U444" i="38"/>
  <c r="Y438" i="38"/>
  <c r="V432" i="38"/>
  <c r="L451" i="38"/>
  <c r="N445" i="38"/>
  <c r="R392" i="38"/>
  <c r="N388" i="38"/>
  <c r="U357" i="38"/>
  <c r="X351" i="38"/>
  <c r="U401"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Y451" i="38"/>
  <c r="V357" i="38"/>
  <c r="X435" i="38"/>
  <c r="Y386"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F19" i="8"/>
  <c r="G19" i="8" s="1"/>
  <c r="AB29" i="38" s="1"/>
  <c r="F18" i="8"/>
  <c r="G18" i="8" s="1"/>
  <c r="D10" i="8" l="1"/>
  <c r="AA28" i="38"/>
  <c r="AC28" i="38" s="1"/>
  <c r="AP28" i="38" s="1"/>
  <c r="E28" i="38"/>
  <c r="F28" i="38" s="1"/>
  <c r="V28" i="38"/>
  <c r="V29" i="38"/>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T489" i="38"/>
  <c r="T191" i="38"/>
  <c r="T133" i="38"/>
  <c r="T527" i="38"/>
  <c r="T526" i="38" s="1"/>
  <c r="W243" i="38"/>
  <c r="W13" i="38"/>
  <c r="Q312" i="38"/>
  <c r="Q164" i="38"/>
  <c r="P164" i="38"/>
  <c r="Q47" i="38"/>
  <c r="P149" i="38"/>
  <c r="P47" i="38"/>
  <c r="W207" i="38"/>
  <c r="W485" i="38"/>
  <c r="P96" i="38"/>
  <c r="P207" i="38"/>
  <c r="P345" i="38"/>
  <c r="W500" i="38"/>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207" i="38"/>
  <c r="T89" i="38"/>
  <c r="T107" i="38"/>
  <c r="T267" i="38"/>
  <c r="T560" i="38"/>
  <c r="T118" i="38"/>
  <c r="T328" i="38"/>
  <c r="T467" i="38"/>
  <c r="W312" i="38"/>
  <c r="P243" i="38"/>
  <c r="W149" i="38"/>
  <c r="W47" i="38"/>
  <c r="W96" i="38"/>
  <c r="W191" i="38"/>
  <c r="P267" i="38"/>
  <c r="P133" i="38"/>
  <c r="Q500" i="38"/>
  <c r="W328" i="38"/>
  <c r="W345" i="38"/>
  <c r="Q96" i="38"/>
  <c r="Q207" i="38"/>
  <c r="Q235" i="38"/>
  <c r="Q467" i="38"/>
  <c r="P509" i="38"/>
  <c r="P527" i="38"/>
  <c r="P526" i="38" s="1"/>
  <c r="Q489" i="38"/>
  <c r="Q560" i="38"/>
  <c r="T96" i="38"/>
  <c r="T383" i="38"/>
  <c r="T83" i="38"/>
  <c r="T509" i="38"/>
  <c r="O560" i="38"/>
  <c r="Y28" i="38"/>
  <c r="Y29" i="38"/>
  <c r="O485" i="38"/>
  <c r="O13" i="38"/>
  <c r="R13" i="38"/>
  <c r="S13" i="38"/>
  <c r="X13" i="38"/>
  <c r="L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R509" i="38"/>
  <c r="O199" i="38"/>
  <c r="L312" i="38"/>
  <c r="M223" i="38"/>
  <c r="L485" i="38"/>
  <c r="S312" i="38"/>
  <c r="R527" i="38"/>
  <c r="R526" i="38" s="1"/>
  <c r="L489" i="38"/>
  <c r="S527" i="38"/>
  <c r="S526" i="38" s="1"/>
  <c r="M485" i="38"/>
  <c r="U328" i="38"/>
  <c r="S191" i="38"/>
  <c r="Y207" i="38"/>
  <c r="S345" i="38"/>
  <c r="V267" i="38"/>
  <c r="S199" i="38"/>
  <c r="V345" i="38"/>
  <c r="R459" i="38"/>
  <c r="K527" i="38"/>
  <c r="K526" i="38" s="1"/>
  <c r="K459" i="38"/>
  <c r="M500" i="38"/>
  <c r="Y459" i="38"/>
  <c r="O489" i="38"/>
  <c r="S383" i="38"/>
  <c r="K223" i="38"/>
  <c r="L118" i="38"/>
  <c r="V149" i="38"/>
  <c r="O243" i="38"/>
  <c r="S89" i="38"/>
  <c r="L191" i="38"/>
  <c r="V260" i="38"/>
  <c r="Y223" i="38"/>
  <c r="R383" i="38"/>
  <c r="U47" i="38"/>
  <c r="O83" i="38"/>
  <c r="Y149" i="38"/>
  <c r="R389" i="38"/>
  <c r="L267" i="38"/>
  <c r="R133" i="38"/>
  <c r="M107" i="38"/>
  <c r="S118" i="38"/>
  <c r="M214" i="38"/>
  <c r="K207" i="38"/>
  <c r="R96" i="38"/>
  <c r="N383" i="38"/>
  <c r="X199" i="38"/>
  <c r="L83" i="38"/>
  <c r="O312"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N133" i="38"/>
  <c r="V199" i="38"/>
  <c r="Y83" i="38"/>
  <c r="R83" i="38"/>
  <c r="O235" i="38"/>
  <c r="R199" i="38"/>
  <c r="N243" i="38"/>
  <c r="N164" i="38"/>
  <c r="L199" i="38"/>
  <c r="V312" i="38"/>
  <c r="R107" i="38"/>
  <c r="N149" i="38"/>
  <c r="L207" i="38"/>
  <c r="V223" i="38"/>
  <c r="L89" i="38"/>
  <c r="X118" i="38"/>
  <c r="R214" i="38"/>
  <c r="N267" i="38"/>
  <c r="L389" i="38"/>
  <c r="M164" i="38"/>
  <c r="X191" i="38"/>
  <c r="U312" i="38"/>
  <c r="R260" i="38"/>
  <c r="Y267" i="38"/>
  <c r="N199" i="38"/>
  <c r="M89" i="38"/>
  <c r="Y214" i="38"/>
  <c r="O267" i="38"/>
  <c r="S389" i="38"/>
  <c r="N47" i="38"/>
  <c r="K83" i="38"/>
  <c r="Y47" i="38"/>
  <c r="V235" i="38"/>
  <c r="M383" i="38"/>
  <c r="Y235" i="38"/>
  <c r="U383" i="38"/>
  <c r="O509" i="38"/>
  <c r="R223" i="38"/>
  <c r="X243" i="38"/>
  <c r="O47" i="38"/>
  <c r="S83" i="38"/>
  <c r="R164" i="38"/>
  <c r="L107" i="38"/>
  <c r="R11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S133" i="38"/>
  <c r="S223" i="38"/>
  <c r="S96" i="38"/>
  <c r="U96" i="38"/>
  <c r="L47" i="38"/>
  <c r="V96" i="38"/>
  <c r="L96" i="38"/>
  <c r="O89" i="38"/>
  <c r="L345" i="38"/>
  <c r="V133" i="38"/>
  <c r="S328" i="38"/>
  <c r="K89" i="38"/>
  <c r="V118" i="38"/>
  <c r="O214" i="38"/>
  <c r="S267" i="38"/>
  <c r="K389" i="38"/>
  <c r="L164" i="38"/>
  <c r="V191" i="38"/>
  <c r="Y312" i="38"/>
  <c r="U133" i="38"/>
  <c r="X83" i="38"/>
  <c r="O389" i="38"/>
  <c r="Y107" i="38"/>
  <c r="U267" i="38"/>
  <c r="S164" i="38"/>
  <c r="K199"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5" i="8" l="1"/>
  <c r="C5" i="27" s="1"/>
  <c r="P10" i="24"/>
  <c r="H10" i="24" s="1"/>
  <c r="W499" i="38"/>
  <c r="V13" i="38"/>
  <c r="V12" i="38" s="1"/>
  <c r="H28" i="38"/>
  <c r="J28" i="38"/>
  <c r="W190" i="38"/>
  <c r="W106" i="38" s="1"/>
  <c r="T327" i="38"/>
  <c r="T13" i="38"/>
  <c r="T12" i="38" s="1"/>
  <c r="Q499" i="38"/>
  <c r="T222" i="38"/>
  <c r="T190" i="38"/>
  <c r="T106" i="38" s="1"/>
  <c r="P12" i="38"/>
  <c r="Q12" i="38"/>
  <c r="W327" i="38"/>
  <c r="P222" i="38"/>
  <c r="P499" i="38"/>
  <c r="Q222" i="38"/>
  <c r="P327" i="38"/>
  <c r="T499" i="38"/>
  <c r="W12" i="38"/>
  <c r="W222" i="38"/>
  <c r="Q327" i="38"/>
  <c r="P190" i="38"/>
  <c r="P106" i="38" s="1"/>
  <c r="Q190" i="38"/>
  <c r="Q106" i="38" s="1"/>
  <c r="Y13" i="38"/>
  <c r="Y12" i="38" s="1"/>
  <c r="K13" i="38"/>
  <c r="K12" i="38" s="1"/>
  <c r="X12" i="38"/>
  <c r="U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190" i="38"/>
  <c r="S106" i="38" s="1"/>
  <c r="X190" i="38"/>
  <c r="X106" i="38" s="1"/>
  <c r="R190" i="38"/>
  <c r="R106" i="38" s="1"/>
  <c r="K499" i="38"/>
  <c r="O190" i="38"/>
  <c r="O106" i="38" s="1"/>
  <c r="V190" i="38"/>
  <c r="V106" i="38" s="1"/>
  <c r="N190" i="38"/>
  <c r="N106" i="38" s="1"/>
  <c r="Y190" i="38"/>
  <c r="Y106" i="38" s="1"/>
  <c r="N499" i="38"/>
  <c r="L190" i="38"/>
  <c r="L106" i="38" s="1"/>
  <c r="U190" i="38"/>
  <c r="U106" i="38" s="1"/>
  <c r="M190" i="38"/>
  <c r="M106" i="38" s="1"/>
  <c r="R499" i="38"/>
  <c r="U499" i="38"/>
  <c r="S327" i="38"/>
  <c r="V499" i="38"/>
  <c r="Y499" i="38"/>
  <c r="O499" i="38"/>
  <c r="X499" i="38"/>
  <c r="M499" i="38"/>
  <c r="V222" i="38"/>
  <c r="M222" i="38"/>
  <c r="Y222" i="38"/>
  <c r="O222" i="38"/>
  <c r="X222" i="38"/>
  <c r="K222" i="38"/>
  <c r="S222" i="38"/>
  <c r="U222" i="38"/>
  <c r="V327" i="38"/>
  <c r="R222" i="38"/>
  <c r="L222" i="38"/>
  <c r="N222" i="38"/>
  <c r="X327" i="38"/>
  <c r="F21" i="38"/>
  <c r="E13" i="38"/>
  <c r="AC21" i="38"/>
  <c r="AP21" i="38" s="1"/>
  <c r="AA13" i="38"/>
  <c r="F560" i="38"/>
  <c r="N327" i="38" l="1"/>
  <c r="O327" i="38"/>
  <c r="R327" i="38"/>
  <c r="M327" i="38"/>
  <c r="AA12" i="38"/>
  <c r="AA566" i="38" s="1"/>
  <c r="AC13" i="38"/>
  <c r="AP13" i="38" s="1"/>
  <c r="E12" i="38"/>
  <c r="F13" i="38"/>
  <c r="J21" i="38"/>
  <c r="H21" i="38"/>
  <c r="H560" i="38"/>
  <c r="AC12" i="38" l="1"/>
  <c r="AP12" i="38" s="1"/>
  <c r="F12" i="38"/>
  <c r="J12" i="38" s="1"/>
  <c r="J13" i="38"/>
  <c r="H13" i="38"/>
  <c r="J560" i="38"/>
  <c r="H12" i="38" l="1"/>
  <c r="AC560" i="38" l="1"/>
  <c r="AG560" i="38" l="1"/>
  <c r="AG566" i="38" l="1"/>
  <c r="AK560" i="38" l="1"/>
  <c r="AK566" i="38" l="1"/>
  <c r="AO560" i="38" l="1"/>
  <c r="AP560" i="38" s="1"/>
  <c r="AO566" i="38" l="1"/>
  <c r="J51" i="40" l="1"/>
  <c r="J43" i="40"/>
  <c r="J48" i="40"/>
  <c r="J49" i="40"/>
  <c r="J39" i="40"/>
  <c r="J45" i="40"/>
  <c r="J41" i="40"/>
  <c r="J46" i="40"/>
  <c r="J50" i="40"/>
  <c r="J42" i="40"/>
  <c r="J38" i="40"/>
  <c r="J40" i="40"/>
  <c r="J44" i="40"/>
  <c r="J22" i="40"/>
  <c r="Q409" i="38" s="1"/>
  <c r="J47" i="40"/>
  <c r="X414" i="38"/>
  <c r="Y414" i="38"/>
  <c r="O414" i="38"/>
  <c r="J27" i="40"/>
  <c r="T414" i="38" s="1"/>
  <c r="N415" i="38"/>
  <c r="J28" i="40"/>
  <c r="K415" i="38" s="1"/>
  <c r="W416" i="38"/>
  <c r="J29" i="40"/>
  <c r="L416" i="38" s="1"/>
  <c r="T412" i="38"/>
  <c r="J25" i="40"/>
  <c r="L412" i="38" s="1"/>
  <c r="S423" i="38"/>
  <c r="W423" i="38"/>
  <c r="L423" i="38"/>
  <c r="J36" i="40"/>
  <c r="K423" i="38" s="1"/>
  <c r="T407" i="38"/>
  <c r="S407" i="38"/>
  <c r="L407" i="38"/>
  <c r="N407" i="38"/>
  <c r="R407" i="38"/>
  <c r="M407" i="38"/>
  <c r="Q407" i="38"/>
  <c r="W407" i="38"/>
  <c r="K407" i="38"/>
  <c r="P407" i="38"/>
  <c r="U407" i="38"/>
  <c r="X407" i="38"/>
  <c r="V407" i="38"/>
  <c r="O407" i="38"/>
  <c r="Y407" i="38"/>
  <c r="J33" i="40"/>
  <c r="O420" i="38" s="1"/>
  <c r="U419" i="38"/>
  <c r="J32" i="40"/>
  <c r="V419" i="38" s="1"/>
  <c r="J34" i="40"/>
  <c r="U421" i="38" s="1"/>
  <c r="J31" i="40"/>
  <c r="X418" i="38" s="1"/>
  <c r="J35" i="40"/>
  <c r="O422" i="38" s="1"/>
  <c r="N408" i="38"/>
  <c r="T408" i="38"/>
  <c r="U408" i="38"/>
  <c r="Y408" i="38"/>
  <c r="W408" i="38"/>
  <c r="X408" i="38"/>
  <c r="Q408" i="38"/>
  <c r="S408" i="38"/>
  <c r="V408" i="38"/>
  <c r="R408" i="38"/>
  <c r="L408" i="38"/>
  <c r="M408" i="38"/>
  <c r="O408" i="38"/>
  <c r="K408" i="38"/>
  <c r="P408" i="38"/>
  <c r="J30" i="40"/>
  <c r="U417" i="38" s="1"/>
  <c r="J23" i="40"/>
  <c r="K410" i="38" s="1"/>
  <c r="T409" i="38"/>
  <c r="M409" i="38"/>
  <c r="K409" i="38"/>
  <c r="X409" i="38"/>
  <c r="J24" i="40"/>
  <c r="T411" i="38" s="1"/>
  <c r="J37" i="40"/>
  <c r="T424" i="38" s="1"/>
  <c r="N413" i="38"/>
  <c r="J26" i="40"/>
  <c r="S413" i="38" s="1"/>
  <c r="V413" i="38"/>
  <c r="L404" i="38"/>
  <c r="X404" i="38"/>
  <c r="W404" i="38"/>
  <c r="U404" i="38"/>
  <c r="S404" i="38"/>
  <c r="N404" i="38"/>
  <c r="R404" i="38"/>
  <c r="P404" i="38"/>
  <c r="Q404" i="38"/>
  <c r="V404" i="38"/>
  <c r="K404" i="38"/>
  <c r="T404" i="38"/>
  <c r="Y404" i="38"/>
  <c r="M404" i="38"/>
  <c r="O404" i="38"/>
  <c r="K413" i="38" l="1"/>
  <c r="V411" i="38"/>
  <c r="U423" i="38"/>
  <c r="Y413" i="38"/>
  <c r="X413" i="38"/>
  <c r="W419" i="38"/>
  <c r="Y412" i="38"/>
  <c r="P413" i="38"/>
  <c r="U413" i="38"/>
  <c r="Y424" i="38"/>
  <c r="O424" i="38"/>
  <c r="W410" i="38"/>
  <c r="N417" i="38"/>
  <c r="Y418" i="38"/>
  <c r="M412" i="38"/>
  <c r="R413" i="38"/>
  <c r="Q413" i="38"/>
  <c r="T413" i="38"/>
  <c r="S424" i="38"/>
  <c r="S410" i="38"/>
  <c r="M422" i="38"/>
  <c r="V418" i="38"/>
  <c r="T419" i="38"/>
  <c r="Q420" i="38"/>
  <c r="R423" i="38"/>
  <c r="P412" i="38"/>
  <c r="X424" i="38"/>
  <c r="V424" i="38"/>
  <c r="U424" i="38"/>
  <c r="P417" i="38"/>
  <c r="K418" i="38"/>
  <c r="O421" i="38"/>
  <c r="V412" i="38"/>
  <c r="R411" i="38"/>
  <c r="K411" i="38"/>
  <c r="O411" i="38"/>
  <c r="W409" i="38"/>
  <c r="N409" i="38"/>
  <c r="L409" i="38"/>
  <c r="S409" i="38"/>
  <c r="P422" i="38"/>
  <c r="W422" i="38"/>
  <c r="K421" i="38"/>
  <c r="V420" i="38"/>
  <c r="M416" i="38"/>
  <c r="K416" i="38"/>
  <c r="U415" i="38"/>
  <c r="Y411" i="38"/>
  <c r="N424" i="38"/>
  <c r="K424" i="38"/>
  <c r="U411" i="38"/>
  <c r="L411" i="38"/>
  <c r="Q411" i="38"/>
  <c r="N411" i="38"/>
  <c r="O409" i="38"/>
  <c r="Y409" i="38"/>
  <c r="U409" i="38"/>
  <c r="Y422" i="38"/>
  <c r="L418" i="38"/>
  <c r="N421" i="38"/>
  <c r="Y419" i="38"/>
  <c r="P420" i="38"/>
  <c r="Q423" i="38"/>
  <c r="Q412" i="38"/>
  <c r="O412" i="38"/>
  <c r="T416" i="38"/>
  <c r="U416" i="38"/>
  <c r="T415" i="38"/>
  <c r="P416" i="38"/>
  <c r="M413" i="38"/>
  <c r="L413" i="38"/>
  <c r="W424" i="38"/>
  <c r="R424" i="38"/>
  <c r="M424" i="38"/>
  <c r="L424" i="38"/>
  <c r="W411" i="38"/>
  <c r="S411" i="38"/>
  <c r="M411" i="38"/>
  <c r="V409" i="38"/>
  <c r="P409" i="38"/>
  <c r="R409" i="38"/>
  <c r="U422" i="38"/>
  <c r="S422" i="38"/>
  <c r="S418" i="38"/>
  <c r="L421" i="38"/>
  <c r="S421" i="38"/>
  <c r="N419" i="38"/>
  <c r="Y420" i="38"/>
  <c r="K420" i="38"/>
  <c r="X423" i="38"/>
  <c r="Y423" i="38"/>
  <c r="R412" i="38"/>
  <c r="V416" i="38"/>
  <c r="Q416" i="38"/>
  <c r="O415" i="38"/>
  <c r="L414" i="38"/>
  <c r="O410" i="38"/>
  <c r="R417" i="38"/>
  <c r="R410" i="38"/>
  <c r="N410" i="38"/>
  <c r="L410" i="38"/>
  <c r="M417" i="38"/>
  <c r="V417" i="38"/>
  <c r="S415" i="38"/>
  <c r="M415" i="38"/>
  <c r="R415" i="38"/>
  <c r="Y415" i="38"/>
  <c r="R414" i="38"/>
  <c r="W414" i="38"/>
  <c r="K414" i="38"/>
  <c r="V414" i="38"/>
  <c r="R422" i="38"/>
  <c r="O418" i="38"/>
  <c r="T418" i="38"/>
  <c r="V421" i="38"/>
  <c r="Y421" i="38"/>
  <c r="M419" i="38"/>
  <c r="Q419" i="38"/>
  <c r="X420" i="38"/>
  <c r="N420" i="38"/>
  <c r="X410" i="38"/>
  <c r="P410" i="38"/>
  <c r="R418" i="38"/>
  <c r="W418" i="38"/>
  <c r="P421" i="38"/>
  <c r="W421" i="38"/>
  <c r="Q421" i="38"/>
  <c r="M421" i="38"/>
  <c r="P419" i="38"/>
  <c r="K419" i="38"/>
  <c r="L419" i="38"/>
  <c r="R419" i="38"/>
  <c r="U420" i="38"/>
  <c r="W420" i="38"/>
  <c r="R420" i="38"/>
  <c r="T420" i="38"/>
  <c r="N423" i="38"/>
  <c r="M423" i="38"/>
  <c r="P423" i="38"/>
  <c r="W412" i="38"/>
  <c r="X412" i="38"/>
  <c r="K412" i="38"/>
  <c r="S416" i="38"/>
  <c r="R416" i="38"/>
  <c r="O416" i="38"/>
  <c r="V415" i="38"/>
  <c r="L415" i="38"/>
  <c r="W415" i="38"/>
  <c r="U414" i="38"/>
  <c r="P414" i="38"/>
  <c r="Q414" i="38"/>
  <c r="T410" i="38"/>
  <c r="W417" i="38"/>
  <c r="S417" i="38"/>
  <c r="U410" i="38"/>
  <c r="V410" i="38"/>
  <c r="O417" i="38"/>
  <c r="T417" i="38"/>
  <c r="X417" i="38"/>
  <c r="K417" i="38"/>
  <c r="N422" i="38"/>
  <c r="T422" i="38"/>
  <c r="L422" i="38"/>
  <c r="Q422" i="38"/>
  <c r="U418" i="38"/>
  <c r="P418" i="38"/>
  <c r="O413" i="38"/>
  <c r="W413" i="38"/>
  <c r="P424" i="38"/>
  <c r="Q424" i="38"/>
  <c r="X411" i="38"/>
  <c r="P411" i="38"/>
  <c r="Q410" i="38"/>
  <c r="Y410" i="38"/>
  <c r="M410" i="38"/>
  <c r="Q417" i="38"/>
  <c r="Y417" i="38"/>
  <c r="L417" i="38"/>
  <c r="X422" i="38"/>
  <c r="K422" i="38"/>
  <c r="V422" i="38"/>
  <c r="Q418" i="38"/>
  <c r="M418" i="38"/>
  <c r="N418" i="38"/>
  <c r="R421" i="38"/>
  <c r="T421" i="38"/>
  <c r="X421" i="38"/>
  <c r="S419" i="38"/>
  <c r="X419" i="38"/>
  <c r="O419" i="38"/>
  <c r="S420" i="38"/>
  <c r="L420" i="38"/>
  <c r="M420" i="38"/>
  <c r="V423" i="38"/>
  <c r="T423" i="38"/>
  <c r="O423" i="38"/>
  <c r="S412" i="38"/>
  <c r="U412" i="38"/>
  <c r="N412" i="38"/>
  <c r="N416" i="38"/>
  <c r="X416" i="38"/>
  <c r="Y416" i="38"/>
  <c r="X415" i="38"/>
  <c r="P415" i="38"/>
  <c r="Q415" i="38"/>
  <c r="N414" i="38"/>
  <c r="S414" i="38"/>
  <c r="M414" i="38"/>
  <c r="U398" i="38" l="1"/>
  <c r="U397" i="38" s="1"/>
  <c r="S398" i="38"/>
  <c r="S397" i="38" s="1"/>
  <c r="S566" i="38" s="1"/>
  <c r="Q398" i="38"/>
  <c r="Q397" i="38" s="1"/>
  <c r="Q566" i="38" s="1"/>
  <c r="L398" i="38"/>
  <c r="L397" i="38" s="1"/>
  <c r="L566" i="38" s="1"/>
  <c r="Y398" i="38"/>
  <c r="Y397" i="38" s="1"/>
  <c r="Y566" i="38" s="1"/>
  <c r="K398" i="38"/>
  <c r="K397" i="38" s="1"/>
  <c r="K566" i="38" s="1"/>
  <c r="O398" i="38"/>
  <c r="O397" i="38" s="1"/>
  <c r="O566" i="38" s="1"/>
  <c r="R398" i="38"/>
  <c r="R397" i="38" s="1"/>
  <c r="R566" i="38" s="1"/>
  <c r="W398" i="38"/>
  <c r="W397" i="38" s="1"/>
  <c r="W566" i="38" s="1"/>
  <c r="V398" i="38"/>
  <c r="V397" i="38" s="1"/>
  <c r="V566" i="38" s="1"/>
  <c r="T398" i="38"/>
  <c r="T397" i="38" s="1"/>
  <c r="T566" i="38" s="1"/>
  <c r="N398" i="38"/>
  <c r="N397" i="38" s="1"/>
  <c r="N566" i="38" s="1"/>
  <c r="X398" i="38"/>
  <c r="X397" i="38" s="1"/>
  <c r="X566" i="38" s="1"/>
  <c r="P398" i="38"/>
  <c r="P397" i="38" s="1"/>
  <c r="P566" i="38" s="1"/>
  <c r="M398" i="38"/>
  <c r="M397" i="38" s="1"/>
  <c r="M566" i="38" s="1"/>
  <c r="C86" i="27"/>
  <c r="D86" i="27"/>
  <c r="C97" i="27"/>
  <c r="D92" i="27"/>
  <c r="C85" i="27"/>
  <c r="D95" i="27"/>
  <c r="D98" i="27"/>
  <c r="D87" i="27"/>
  <c r="D91" i="27"/>
  <c r="C95" i="27"/>
  <c r="C87" i="27"/>
  <c r="C90" i="27"/>
  <c r="C89" i="27"/>
  <c r="D85" i="27"/>
  <c r="D90" i="27"/>
  <c r="D93" i="27"/>
  <c r="D99" i="27"/>
  <c r="C93" i="27"/>
  <c r="D88" i="27"/>
  <c r="C99" i="27"/>
  <c r="C92" i="27"/>
  <c r="C94" i="27"/>
  <c r="D96" i="27"/>
  <c r="D89" i="27"/>
  <c r="C100" i="27"/>
  <c r="C91" i="27"/>
  <c r="C88" i="27"/>
  <c r="C96" i="27"/>
  <c r="C98" i="27"/>
  <c r="D97" i="27"/>
  <c r="D100" i="27"/>
  <c r="D94" i="27"/>
  <c r="C84" i="27"/>
  <c r="E66" i="10"/>
  <c r="F66" i="10" s="1"/>
  <c r="C101" i="27" l="1"/>
  <c r="U366" i="38"/>
  <c r="U345" i="38" s="1"/>
  <c r="U327" i="38" s="1"/>
  <c r="U566" i="38" s="1"/>
  <c r="D58" i="10"/>
  <c r="E366" i="38"/>
  <c r="Z366" i="38"/>
  <c r="D84" i="27"/>
  <c r="D101" i="27" s="1"/>
  <c r="P10" i="44" l="1"/>
  <c r="D5" i="10"/>
  <c r="C7" i="27" s="1"/>
  <c r="C15" i="27" s="1"/>
  <c r="F366" i="38"/>
  <c r="E345" i="38"/>
  <c r="Z345" i="38"/>
  <c r="AC366" i="38"/>
  <c r="AP366" i="38" s="1"/>
  <c r="AC345" i="38" l="1"/>
  <c r="AP345" i="38" s="1"/>
  <c r="Z327" i="38"/>
  <c r="J10" i="44"/>
  <c r="J32" i="44" s="1"/>
  <c r="N10" i="44"/>
  <c r="N32" i="44" s="1"/>
  <c r="H10" i="44"/>
  <c r="H32" i="44" s="1"/>
  <c r="L10" i="44"/>
  <c r="L32" i="44" s="1"/>
  <c r="P32" i="44"/>
  <c r="I19" i="27" s="1"/>
  <c r="H366" i="38"/>
  <c r="J366" i="38"/>
  <c r="E327" i="38"/>
  <c r="F345" i="38"/>
  <c r="E566" i="38" l="1"/>
  <c r="F566" i="38" s="1"/>
  <c r="F327" i="38"/>
  <c r="Z566" i="38"/>
  <c r="AC566" i="38" s="1"/>
  <c r="AP566" i="38" s="1"/>
  <c r="AC327" i="38"/>
  <c r="AP327" i="38" s="1"/>
  <c r="J345" i="38"/>
  <c r="H345" i="38"/>
  <c r="J566" i="38" l="1"/>
  <c r="H566" i="38"/>
  <c r="F10" i="27"/>
  <c r="F14" i="27" s="1"/>
  <c r="H327" i="38"/>
  <c r="J327" i="38"/>
  <c r="J10" i="24"/>
  <c r="J38" i="24" s="1"/>
  <c r="H38" i="24"/>
  <c r="L10" i="24"/>
  <c r="L38" i="24" s="1"/>
  <c r="N10" i="24"/>
  <c r="N38" i="24" s="1"/>
  <c r="P38" i="24"/>
  <c r="I18" i="27" s="1"/>
  <c r="I23" i="27" l="1"/>
  <c r="I25" i="27" s="1"/>
  <c r="E14" i="27" l="1"/>
  <c r="E2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<sst xmlns="http://schemas.openxmlformats.org/spreadsheetml/2006/main" count="9273" uniqueCount="1627">
  <si>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</si>
  <si>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</si>
  <si>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</si>
  <si>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</si>
  <si>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</si>
  <si>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</si>
  <si>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</si>
  <si>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</si>
  <si>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</si>
  <si>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</si>
  <si>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</si>
  <si>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</si>
  <si>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</si>
  <si>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</si>
  <si>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</si>
  <si>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</si>
  <si>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</si>
  <si>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</si>
  <si>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</si>
  <si>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</si>
  <si>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</si>
  <si>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</si>
  <si>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</si>
  <si>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</si>
  <si>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</si>
  <si>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</si>
  <si>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</si>
  <si>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</si>
  <si>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</si>
  <si>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</si>
  <si>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</si>
  <si>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</si>
  <si>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</si>
  <si>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</si>
  <si>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</si>
  <si>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</si>
  <si>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</si>
  <si>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</si>
  <si>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</si>
  <si>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</si>
  <si>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</si>
  <si>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</si>
  <si>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</si>
  <si>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</si>
  <si>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</si>
  <si>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</si>
  <si>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</si>
  <si>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</si>
  <si>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</si>
  <si>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</si>
  <si>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</si>
  <si>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</si>
  <si>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</si>
  <si>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</si>
  <si>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</si>
  <si>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</si>
  <si>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</si>
  <si>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</si>
  <si>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</si>
  <si>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</si>
  <si>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</si>
  <si>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</si>
  <si>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</si>
  <si>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</si>
  <si>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</si>
  <si>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</si>
  <si>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</si>
  <si>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</si>
  <si>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</si>
  <si>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</si>
  <si>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</si>
  <si>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</si>
  <si>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</si>
  <si>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</si>
  <si>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</si>
  <si>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</si>
  <si>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</si>
  <si>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</si>
  <si>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</si>
  <si>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</si>
  <si>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</si>
  <si>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</si>
  <si>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</si>
  <si>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</si>
  <si>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</si>
  <si>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</si>
  <si>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</si>
  <si>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</si>
  <si>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</si>
  <si>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</si>
  <si>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</si>
  <si>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</si>
  <si>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</si>
  <si>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</si>
  <si>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</si>
  <si>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</si>
  <si>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</si>
  <si>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</si>
  <si>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</si>
  <si>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</si>
  <si>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</si>
  <si>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</si>
  <si>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</si>
  <si>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</si>
  <si>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</si>
  <si>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</si>
  <si>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</si>
  <si>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</si>
  <si>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</si>
  <si>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</si>
  <si>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</si>
  <si>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</si>
  <si>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</si>
  <si>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</si>
  <si>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</si>
  <si>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</si>
  <si>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</si>
  <si>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</si>
  <si>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</si>
  <si>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</si>
  <si>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</si>
  <si>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</si>
  <si>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</si>
  <si>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</si>
  <si>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</si>
  <si>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</si>
  <si>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</si>
  <si>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</si>
  <si>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</si>
  <si>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</si>
  <si>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</si>
  <si>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</si>
  <si>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</si>
  <si>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</si>
  <si>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</si>
  <si>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</si>
  <si>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</si>
  <si>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</si>
  <si>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</si>
  <si>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</si>
  <si>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</si>
  <si>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</si>
  <si>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</si>
  <si>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</si>
  <si>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</si>
  <si>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</si>
  <si>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</si>
  <si>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</si>
  <si>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</si>
  <si>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</si>
  <si>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</si>
  <si>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</si>
  <si>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</si>
  <si>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</si>
  <si>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</si>
  <si>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</si>
  <si>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</si>
  <si>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</si>
  <si>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</si>
  <si>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</si>
  <si>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</si>
  <si>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</si>
  <si>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</si>
  <si>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</si>
  <si>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</si>
  <si>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</si>
  <si>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</si>
  <si>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</si>
  <si>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</si>
  <si>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</si>
  <si>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</si>
  <si>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</si>
  <si>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</si>
  <si>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</si>
  <si>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</si>
  <si>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</si>
  <si>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</si>
  <si>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</si>
  <si>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</si>
  <si>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</si>
  <si>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</si>
  <si>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</si>
  <si>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</si>
  <si>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</si>
  <si>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</si>
  <si>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</si>
  <si>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</si>
  <si>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</si>
  <si>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</si>
  <si>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</si>
  <si>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</si>
  <si>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</si>
  <si>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</si>
  <si>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</si>
  <si>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</si>
  <si>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</si>
  <si>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</si>
  <si>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</si>
  <si>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</si>
  <si>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</si>
  <si>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</si>
  <si>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</si>
  <si>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</si>
  <si>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</si>
  <si>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</si>
  <si>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</si>
  <si>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</si>
  <si>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</si>
  <si>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</si>
  <si>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</si>
  <si>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</si>
  <si>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</si>
  <si>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</si>
  <si>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</si>
  <si>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</si>
  <si>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</si>
  <si>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</si>
  <si>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</si>
  <si>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</si>
  <si>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</si>
  <si>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</si>
  <si>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</si>
  <si>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</si>
  <si>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</si>
  <si>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</si>
  <si>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</si>
  <si>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</si>
  <si>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</si>
  <si>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</si>
  <si>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</si>
  <si>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</si>
  <si>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</si>
  <si>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</si>
  <si>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</si>
  <si>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</si>
  <si>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</si>
  <si>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</si>
  <si>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</si>
  <si>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</si>
  <si>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</si>
  <si>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</si>
  <si>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</si>
  <si>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</si>
  <si>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</si>
  <si>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</si>
  <si>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</si>
  <si>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</si>
  <si>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</si>
  <si>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</si>
  <si>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</si>
  <si>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</si>
  <si>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</si>
  <si>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</si>
  <si>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</si>
  <si>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</si>
  <si>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</si>
  <si>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</si>
  <si>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</si>
  <si>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</si>
  <si>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</si>
  <si>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</si>
  <si>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</si>
  <si>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</si>
  <si>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</si>
  <si>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</si>
  <si>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</si>
  <si>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</si>
  <si>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</si>
  <si>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</si>
  <si>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</si>
  <si>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</si>
  <si>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</si>
  <si>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</si>
  <si>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</si>
  <si>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</si>
  <si>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</si>
  <si>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</si>
  <si>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</si>
  <si>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</si>
  <si>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</si>
  <si>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</si>
  <si>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</si>
  <si>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</si>
  <si>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</si>
  <si>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</si>
  <si>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</si>
  <si>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</si>
  <si>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</si>
  <si>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</si>
  <si>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</si>
  <si>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</si>
  <si>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</si>
  <si>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</si>
  <si>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</si>
  <si>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</si>
  <si>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</si>
  <si>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</si>
  <si>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</si>
  <si>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</si>
  <si>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</si>
  <si>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</si>
  <si>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</si>
  <si>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</si>
  <si>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</si>
  <si>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</si>
  <si>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</si>
  <si>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</si>
  <si>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</si>
  <si>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</si>
  <si>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</si>
  <si>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</si>
  <si>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</si>
  <si>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</si>
  <si>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</si>
  <si>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</si>
  <si>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</si>
  <si>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</si>
  <si>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</si>
  <si>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</si>
  <si>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</si>
  <si>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</si>
  <si>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</si>
  <si>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</si>
  <si>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</si>
  <si>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</si>
  <si>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</si>
  <si>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</si>
  <si>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</si>
  <si>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</si>
  <si>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</si>
  <si>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</si>
  <si>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</si>
  <si>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</si>
  <si>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</si>
  <si>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</si>
  <si>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</si>
  <si>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</si>
  <si>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</si>
  <si>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</si>
  <si>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</si>
  <si>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</si>
  <si>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</si>
  <si>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</si>
  <si>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</si>
  <si>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</si>
  <si>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</si>
  <si>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</si>
  <si>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</si>
  <si>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</si>
  <si>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</si>
  <si>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</si>
  <si>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</si>
  <si>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</si>
  <si>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</si>
  <si>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</si>
  <si>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</si>
  <si>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</si>
  <si>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</si>
  <si>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</si>
  <si>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</si>
  <si>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</si>
  <si>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</si>
  <si>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</si>
  <si>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</si>
  <si>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</si>
  <si>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</si>
  <si>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</si>
  <si>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</si>
  <si>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</si>
  <si>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</si>
  <si>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</si>
  <si>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</si>
  <si>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</si>
  <si>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</si>
  <si>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</si>
  <si>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</si>
  <si>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</si>
  <si>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</si>
  <si>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</si>
  <si>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</si>
  <si>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</si>
  <si>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</si>
  <si>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</si>
  <si>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</si>
  <si>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</si>
  <si>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</si>
  <si>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</si>
  <si>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</si>
  <si>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</si>
  <si>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</si>
  <si>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</si>
  <si>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</si>
  <si>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</si>
  <si>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</si>
  <si>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</si>
  <si>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</si>
  <si>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</si>
  <si>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</si>
  <si>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</si>
  <si>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</si>
  <si>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</si>
  <si>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</si>
  <si>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</si>
  <si>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</si>
  <si>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</si>
  <si>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</si>
  <si>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</si>
  <si>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</si>
  <si>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</si>
  <si>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</si>
  <si>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</si>
  <si>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</si>
  <si>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</si>
  <si>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</si>
  <si>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</si>
  <si>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</si>
  <si>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</si>
  <si>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</si>
  <si>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</si>
  <si>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</si>
  <si>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</si>
  <si>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</si>
  <si>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</si>
  <si>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</si>
  <si>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</si>
  <si>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</si>
  <si>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</si>
  <si>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</si>
  <si>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</si>
  <si>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</si>
  <si>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</si>
  <si>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</si>
  <si>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</si>
  <si>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</si>
  <si>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</si>
  <si>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</si>
  <si>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</si>
  <si>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</si>
  <si>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</si>
  <si>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</si>
  <si>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</si>
  <si>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</si>
  <si>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</si>
  <si>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</si>
  <si>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</si>
  <si>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</si>
  <si>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</si>
  <si>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</si>
  <si>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</si>
  <si>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</si>
  <si>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</si>
  <si>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</si>
  <si>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</si>
  <si>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</si>
  <si>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</si>
  <si>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</si>
  <si>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</si>
  <si>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</si>
  <si>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</si>
  <si>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</si>
  <si>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</si>
  <si>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</si>
  <si>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</si>
  <si>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</si>
  <si>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</si>
  <si>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</si>
  <si>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</si>
  <si>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</si>
  <si>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</si>
  <si>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</si>
  <si>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</si>
  <si>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</si>
  <si>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</si>
  <si>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</si>
  <si>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</si>
  <si>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</si>
  <si>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</si>
  <si>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</si>
  <si>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</si>
  <si>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</si>
  <si>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</si>
  <si>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</si>
  <si>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</si>
  <si>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</si>
  <si>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</si>
  <si>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</si>
  <si>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</si>
  <si>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</si>
  <si>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</si>
  <si>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</si>
  <si>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</si>
  <si>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</si>
  <si>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</si>
  <si>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</si>
  <si>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</si>
  <si>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</si>
  <si>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</si>
  <si>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</si>
  <si>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</si>
  <si>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</si>
  <si>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</si>
  <si>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</si>
  <si>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</si>
  <si>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</si>
  <si>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</si>
  <si>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</si>
  <si>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</si>
  <si>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</si>
  <si>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</si>
  <si>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</si>
  <si>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</si>
  <si>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</si>
  <si>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</si>
  <si>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</si>
  <si>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</si>
  <si>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</si>
  <si>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</si>
  <si>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</si>
  <si>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</si>
  <si>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</si>
  <si>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</si>
  <si>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</si>
  <si>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</si>
  <si>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</si>
  <si>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</si>
  <si>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</si>
  <si>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</si>
  <si>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</si>
  <si>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</si>
  <si>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</si>
  <si>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</si>
  <si>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</si>
  <si>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</si>
  <si>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</si>
  <si>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</si>
  <si>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</si>
  <si>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</si>
  <si>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</si>
  <si>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</si>
  <si>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</si>
  <si>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</si>
  <si>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</si>
  <si>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</si>
  <si>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</si>
  <si>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</si>
  <si>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</si>
  <si>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</si>
  <si>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</si>
  <si>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</si>
  <si>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</si>
  <si>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</si>
  <si>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</si>
  <si>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</si>
  <si>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</si>
  <si>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</si>
  <si>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</si>
  <si>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</si>
  <si>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</si>
  <si>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</si>
  <si>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</si>
  <si>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</si>
  <si>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</si>
  <si>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</si>
  <si>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</si>
  <si>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</si>
  <si>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</si>
  <si>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</si>
  <si>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</si>
  <si>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</si>
  <si>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</si>
  <si>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</si>
  <si>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</si>
  <si>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</si>
  <si>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</si>
  <si>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</si>
  <si>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</si>
  <si>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</si>
  <si>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</si>
  <si>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</si>
  <si>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</si>
  <si>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</si>
  <si>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</si>
  <si>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</si>
  <si>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</si>
  <si>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</si>
  <si>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</si>
  <si>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</si>
  <si>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</si>
  <si>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</si>
  <si>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</si>
  <si>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</si>
  <si>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</si>
  <si>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</si>
  <si>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</si>
  <si>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</si>
  <si>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</si>
  <si>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</si>
  <si>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</si>
  <si>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</si>
  <si>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</si>
  <si>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</si>
  <si>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</si>
  <si>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</si>
  <si>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</si>
  <si>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</si>
  <si>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</si>
  <si>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</si>
  <si>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</si>
  <si>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</si>
  <si>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</si>
  <si>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</si>
  <si>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</si>
  <si>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</si>
  <si>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</si>
  <si>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</si>
  <si>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</si>
  <si>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</si>
  <si>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</si>
  <si>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</si>
  <si>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</si>
  <si>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</si>
  <si>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</si>
  <si>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</si>
  <si>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</si>
  <si>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</si>
  <si>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</si>
  <si>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</si>
  <si>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</si>
  <si>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</si>
  <si>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</si>
  <si>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</si>
  <si>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</si>
  <si>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</si>
  <si>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</si>
  <si>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</si>
  <si>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</si>
  <si>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</si>
  <si>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</si>
  <si>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</si>
  <si>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</si>
  <si>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</si>
  <si>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</si>
  <si>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</si>
  <si>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</si>
  <si>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</si>
  <si>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</si>
  <si>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</si>
  <si>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</si>
  <si>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</si>
  <si>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</si>
  <si>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</si>
  <si>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</si>
  <si>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</si>
  <si>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</si>
  <si>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</si>
  <si>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</si>
  <si>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</si>
  <si>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</si>
  <si>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</si>
  <si>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</si>
  <si>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</si>
  <si>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</si>
  <si>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</si>
  <si>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</si>
  <si>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</si>
  <si>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</si>
  <si>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</si>
  <si>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</si>
  <si>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</si>
  <si>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</si>
  <si>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</si>
  <si>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</si>
  <si>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</si>
  <si>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</si>
  <si>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</si>
  <si>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</si>
  <si>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</si>
  <si>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</si>
  <si>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</si>
  <si>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</si>
  <si>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</si>
  <si>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</si>
  <si>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</si>
  <si>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</si>
  <si>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</si>
  <si>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</si>
  <si>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</si>
  <si>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</si>
  <si>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</si>
  <si>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</si>
  <si>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</si>
  <si>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</si>
  <si>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</si>
  <si>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</si>
  <si>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</si>
  <si>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</si>
  <si>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</si>
  <si>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</si>
  <si>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</si>
  <si>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</si>
  <si>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</si>
  <si>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</si>
  <si>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</si>
  <si>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</si>
  <si>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</si>
  <si>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</si>
  <si>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</si>
  <si>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</si>
  <si>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</si>
  <si>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</si>
  <si>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</si>
  <si>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</si>
  <si>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</si>
  <si>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</si>
  <si>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</si>
  <si>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</si>
  <si>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</si>
  <si>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</si>
  <si>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</si>
  <si>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</si>
  <si>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</si>
  <si>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</si>
  <si>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</si>
  <si>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</si>
  <si>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</si>
  <si>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</si>
  <si>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</si>
  <si>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</si>
  <si>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</si>
  <si>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</si>
  <si>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</si>
  <si>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</si>
  <si>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</si>
  <si>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</si>
  <si>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</si>
  <si>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</si>
  <si>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</si>
  <si>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</si>
  <si>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</si>
  <si>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</si>
  <si>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</si>
  <si>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</si>
  <si>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</si>
  <si>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</si>
  <si>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</si>
  <si>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</si>
  <si>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</si>
  <si>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</si>
  <si>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</si>
  <si>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</si>
  <si>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</si>
  <si>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</si>
  <si>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</si>
  <si>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</si>
  <si>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</si>
  <si>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</si>
  <si>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</si>
  <si>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</si>
  <si>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</si>
  <si>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</si>
  <si>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</si>
  <si>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</si>
  <si>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</si>
  <si>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</si>
  <si>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</si>
  <si>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</si>
  <si>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</si>
  <si>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</si>
  <si>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</si>
  <si>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</si>
  <si>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</si>
  <si>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</si>
  <si>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</si>
  <si>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</si>
  <si>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</si>
  <si>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</si>
  <si>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</si>
  <si>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</si>
  <si>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</si>
  <si>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</si>
  <si>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</si>
  <si>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</si>
  <si>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</si>
  <si>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</si>
  <si>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</si>
  <si>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</si>
  <si>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</si>
  <si>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</si>
  <si>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</si>
  <si>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</si>
  <si>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</si>
  <si>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</si>
  <si>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</si>
  <si>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</si>
  <si>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</si>
  <si>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</si>
  <si>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</si>
  <si>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</si>
  <si>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</si>
  <si>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</si>
  <si>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</si>
  <si>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</si>
  <si>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</si>
  <si>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</si>
  <si>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</si>
  <si>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</si>
  <si>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</si>
  <si>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</si>
  <si>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</si>
  <si>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</si>
  <si>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</si>
  <si>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</si>
  <si>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</si>
  <si>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</si>
  <si>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</si>
  <si>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</si>
  <si>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</si>
  <si>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</si>
  <si>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</si>
  <si>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</si>
  <si>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</si>
  <si>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</si>
  <si>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</si>
  <si>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</si>
  <si>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</si>
  <si>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</si>
  <si>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</si>
  <si>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</si>
  <si>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</si>
  <si>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</si>
  <si>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</si>
  <si>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</si>
  <si>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</si>
  <si>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</si>
  <si>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</si>
  <si>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</si>
  <si>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</si>
  <si>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</si>
  <si>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</si>
  <si>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</si>
  <si>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</si>
  <si>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</si>
  <si>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</si>
  <si>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</si>
  <si>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</si>
  <si>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</si>
  <si>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</si>
  <si>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</si>
  <si>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</si>
  <si>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</si>
  <si>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</si>
  <si>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</si>
  <si>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</si>
  <si>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</si>
  <si>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</si>
  <si>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</si>
  <si>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</si>
  <si>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</si>
  <si>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</si>
  <si>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</si>
  <si>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</si>
  <si>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</si>
  <si>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</si>
  <si>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</si>
  <si>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</si>
  <si>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</si>
  <si>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</si>
  <si>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</si>
  <si>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</si>
  <si>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</si>
  <si>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</si>
  <si>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</si>
  <si>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</si>
  <si>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</si>
  <si>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</si>
  <si>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</si>
  <si>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</si>
  <si>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</si>
  <si>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</si>
  <si>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</si>
  <si>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</si>
  <si>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</si>
  <si>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</si>
  <si>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</si>
  <si>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</si>
  <si>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</si>
  <si>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</si>
  <si>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</si>
  <si>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</si>
  <si>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</si>
  <si>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</si>
  <si>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</si>
  <si>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</si>
  <si>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</si>
  <si>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</si>
  <si>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</si>
  <si>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</si>
  <si>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</si>
  <si>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</si>
  <si>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</si>
  <si>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</si>
  <si>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</si>
  <si>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</si>
  <si>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</si>
  <si>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</si>
  <si>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</si>
  <si>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</si>
  <si>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</si>
  <si>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</si>
  <si>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</si>
  <si>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</si>
  <si>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</si>
  <si>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</si>
  <si>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</si>
  <si>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</si>
  <si>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</si>
  <si>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</si>
  <si>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</si>
  <si>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</si>
  <si>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</si>
  <si>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</si>
  <si>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</si>
  <si>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</si>
  <si>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</si>
  <si>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</si>
  <si>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</si>
  <si>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</si>
  <si>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</si>
  <si>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</si>
  <si>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</si>
  <si>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</si>
  <si>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</si>
  <si>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</si>
  <si>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</si>
  <si>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</si>
  <si>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</si>
  <si>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</si>
  <si>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</si>
  <si>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</si>
  <si>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</si>
  <si>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</si>
  <si>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</si>
  <si>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</si>
  <si>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</si>
  <si>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</si>
  <si>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</si>
  <si>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</si>
  <si>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</si>
  <si>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</si>
  <si>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</si>
  <si>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</si>
  <si>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</si>
  <si>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</si>
  <si>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</si>
  <si>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</si>
  <si>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</si>
  <si>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</si>
  <si>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</si>
  <si>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</si>
  <si>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</si>
  <si>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</si>
  <si>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</si>
  <si>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</si>
  <si>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</si>
  <si>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</si>
  <si>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</si>
  <si>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</si>
  <si>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</si>
  <si>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</si>
  <si>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</si>
  <si>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</si>
  <si>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</si>
  <si>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</si>
  <si>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</si>
  <si>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</si>
  <si>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</si>
  <si>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</si>
  <si>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</si>
  <si>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</si>
  <si>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</si>
  <si>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</si>
  <si>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</si>
  <si>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</si>
  <si>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</si>
  <si>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</si>
  <si>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</si>
  <si>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</si>
  <si>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</si>
  <si>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</si>
  <si>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</si>
  <si>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</si>
  <si>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</si>
  <si>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</si>
  <si>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</si>
  <si>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</si>
  <si>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</si>
  <si>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</si>
  <si>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</si>
  <si>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</si>
  <si>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</si>
  <si>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</si>
  <si>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</si>
  <si>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</si>
  <si>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</si>
  <si>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</si>
  <si>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</si>
  <si>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</si>
  <si>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</si>
  <si>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</si>
  <si>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</si>
  <si>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</si>
  <si>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</si>
  <si>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</si>
  <si>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</si>
  <si>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</si>
  <si>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</si>
  <si>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</si>
  <si>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</si>
  <si>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</si>
  <si>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</si>
  <si>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</si>
  <si>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</si>
  <si>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</si>
  <si>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</si>
  <si>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</si>
  <si>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</si>
  <si>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</si>
  <si>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</si>
  <si>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</si>
  <si>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</si>
  <si>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</si>
  <si>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</si>
  <si>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</si>
  <si>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</si>
  <si>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</si>
  <si>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</si>
  <si>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</si>
  <si>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</si>
  <si>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</si>
  <si>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</si>
  <si>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</si>
  <si>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</si>
  <si>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</si>
  <si>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</si>
  <si>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</si>
  <si>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</si>
  <si>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</si>
  <si>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</si>
  <si>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</si>
  <si>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</si>
  <si>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</si>
  <si>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</si>
  <si>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</si>
  <si>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</si>
  <si>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</si>
  <si>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</si>
  <si>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</si>
  <si>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</si>
  <si>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</si>
  <si>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</si>
  <si>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</si>
  <si>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</si>
  <si>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</si>
  <si>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</si>
  <si>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</si>
  <si>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</si>
  <si>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</si>
  <si>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</si>
  <si>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</si>
  <si>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</si>
  <si>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</si>
  <si>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</si>
  <si>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</si>
  <si>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</si>
  <si>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</si>
  <si>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</si>
  <si>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</si>
  <si>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</si>
  <si>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</si>
  <si>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</si>
  <si>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</si>
  <si>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</si>
  <si>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</si>
  <si>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</si>
  <si>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</si>
  <si>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</si>
  <si>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</si>
  <si>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</si>
  <si>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</si>
  <si>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</si>
  <si>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</si>
  <si>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</si>
  <si>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</si>
  <si>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</si>
  <si>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</si>
  <si>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</si>
  <si>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</si>
  <si>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</si>
  <si>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</si>
  <si>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</si>
  <si>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</si>
  <si>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</si>
  <si>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</si>
  <si>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</si>
  <si>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</si>
  <si>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</si>
  <si>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</si>
  <si>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</si>
  <si>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</si>
  <si>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</si>
  <si>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</si>
  <si>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</si>
  <si>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</si>
  <si>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</si>
  <si>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</si>
  <si>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</si>
  <si>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</si>
  <si>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</si>
  <si>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</si>
  <si>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</si>
  <si>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</si>
  <si>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</si>
  <si>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</si>
  <si>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</si>
  <si>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</si>
  <si>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</si>
  <si>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</si>
  <si>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</si>
  <si>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</si>
  <si>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</si>
  <si>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</si>
  <si>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</si>
  <si>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</si>
  <si>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</si>
  <si>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</si>
  <si>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</si>
  <si>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</si>
  <si>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</si>
  <si>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</si>
  <si>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</si>
  <si>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</si>
  <si>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</si>
  <si>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</si>
  <si>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</si>
  <si>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</si>
  <si>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</si>
  <si>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</si>
  <si>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</si>
  <si>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</si>
  <si>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</si>
  <si>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</si>
  <si>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</si>
  <si>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</si>
  <si>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</si>
  <si>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</si>
  <si>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</si>
  <si>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</si>
  <si>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</si>
  <si>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</si>
  <si>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</si>
  <si>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</si>
  <si>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</si>
  <si>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</si>
  <si>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</si>
  <si>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</si>
  <si>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</si>
  <si>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</si>
  <si>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</si>
  <si>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</si>
  <si>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</si>
  <si>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</si>
  <si>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</si>
  <si>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</si>
  <si>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</si>
  <si>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</si>
  <si>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</si>
  <si>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</si>
  <si>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</si>
  <si>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</si>
  <si>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</si>
  <si>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</si>
  <si>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</si>
  <si>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</si>
  <si>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</si>
  <si>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</si>
  <si>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</si>
  <si>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</si>
  <si>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</si>
  <si>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</si>
  <si>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</si>
  <si>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</si>
  <si>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</si>
  <si>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</si>
  <si>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</si>
  <si>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</si>
  <si>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</si>
  <si>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</si>
  <si>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</si>
  <si>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</si>
  <si>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</si>
  <si>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</si>
  <si>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</si>
  <si>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</si>
  <si>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</si>
  <si>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</si>
  <si>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</si>
  <si>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</si>
  <si>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</si>
  <si>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</si>
  <si>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</si>
  <si>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</si>
  <si>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</si>
  <si>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</si>
  <si>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</si>
  <si>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</si>
  <si>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</si>
  <si>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</si>
  <si>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</si>
  <si>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</si>
  <si>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</si>
  <si>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</si>
  <si>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</si>
  <si>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</si>
  <si>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</si>
  <si>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</si>
  <si>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</si>
  <si>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</si>
  <si>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</si>
  <si>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</si>
  <si>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</si>
  <si>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</si>
  <si>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</si>
  <si>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</si>
  <si>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</si>
  <si>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</si>
  <si>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</si>
  <si>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</si>
  <si>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</si>
  <si>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</si>
  <si>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</si>
  <si>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</si>
  <si>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</si>
  <si>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</si>
  <si>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</si>
  <si>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</si>
  <si>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</si>
  <si>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</si>
  <si>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</si>
  <si>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</si>
  <si>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</si>
  <si>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</si>
  <si>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</si>
  <si>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</si>
  <si>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</si>
  <si>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</si>
  <si>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</si>
  <si>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</si>
  <si>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</si>
  <si>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</si>
  <si>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</si>
  <si>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</si>
  <si>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</si>
  <si>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</si>
  <si>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</si>
  <si>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</si>
  <si>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</si>
  <si>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</si>
  <si>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</si>
  <si>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</si>
  <si>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</si>
  <si>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</si>
  <si>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</si>
  <si>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</si>
  <si>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</si>
  <si>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</si>
  <si>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</si>
  <si>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</si>
  <si>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</si>
  <si>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</si>
  <si>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</si>
  <si>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</si>
  <si>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</si>
  <si>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</si>
  <si>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</si>
  <si>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</si>
  <si>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</si>
  <si>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</si>
  <si>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</si>
  <si>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</si>
  <si>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</si>
  <si>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</si>
  <si>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</si>
  <si>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</si>
  <si>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</si>
  <si>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</si>
  <si>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</si>
  <si>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</si>
  <si>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</si>
  <si>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</si>
  <si>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</si>
  <si>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</si>
  <si>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</si>
  <si>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</si>
  <si>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</si>
  <si>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</si>
  <si>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</si>
  <si>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</si>
  <si>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</si>
  <si>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</si>
  <si>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</si>
  <si>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</si>
  <si>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</si>
  <si>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</si>
  <si>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</si>
  <si>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</si>
  <si>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</si>
  <si>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</si>
  <si>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</si>
  <si>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</si>
  <si>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</si>
  <si>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</si>
  <si>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</si>
  <si>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</si>
  <si>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</si>
  <si>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</si>
  <si>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</si>
  <si>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</si>
  <si>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</si>
  <si>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</si>
  <si>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</si>
  <si>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</si>
  <si>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</si>
  <si>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</si>
  <si>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</si>
  <si>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</si>
  <si>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</si>
  <si>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</si>
  <si>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</si>
  <si>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</si>
  <si>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</si>
  <si>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</si>
  <si>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</si>
  <si>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</si>
  <si>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</si>
  <si>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</si>
  <si>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</si>
  <si>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</si>
  <si>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</si>
  <si>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</si>
  <si>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</si>
  <si>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</si>
  <si>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</si>
  <si>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</si>
  <si>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</si>
  <si>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</si>
  <si>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</si>
  <si>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</si>
  <si>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</si>
  <si>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</si>
  <si>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</si>
  <si>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</si>
  <si>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</si>
  <si>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</si>
  <si>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</si>
  <si>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</si>
  <si>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</si>
  <si>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</si>
  <si>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</si>
  <si>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</si>
  <si>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</si>
  <si>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</si>
  <si>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</si>
  <si>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</si>
  <si>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</si>
  <si>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</si>
  <si>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</si>
  <si>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</si>
  <si>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</si>
  <si>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</si>
  <si>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</si>
  <si>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</si>
  <si>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</si>
  <si>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</si>
  <si>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</si>
  <si>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</si>
  <si>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</si>
  <si>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</si>
  <si>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</si>
  <si>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</si>
  <si>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</si>
  <si>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</si>
  <si>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</si>
  <si>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</si>
  <si>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</si>
  <si>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</si>
  <si>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</si>
  <si>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</si>
  <si>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</si>
  <si>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</si>
  <si>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</si>
  <si>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</si>
  <si>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</si>
  <si>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</si>
  <si>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</si>
  <si>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</si>
  <si>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</si>
  <si>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</si>
  <si>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</si>
  <si>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</si>
  <si>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</si>
  <si>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</si>
  <si>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</si>
  <si>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</si>
  <si>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</si>
  <si>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</si>
  <si>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</si>
  <si>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</si>
  <si>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</si>
  <si>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</si>
  <si>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</si>
  <si>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</si>
  <si>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</si>
  <si>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</si>
  <si>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</si>
  <si>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</si>
  <si>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</si>
  <si>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</si>
  <si>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</si>
  <si>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</si>
  <si>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</si>
  <si>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</si>
  <si>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</si>
  <si>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</si>
  <si>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</si>
  <si>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</si>
  <si>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</si>
  <si>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</si>
  <si>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</si>
  <si>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</si>
  <si>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</si>
  <si>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</si>
  <si>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</si>
  <si>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</si>
  <si>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</si>
  <si>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</si>
  <si>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</si>
  <si>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</si>
  <si>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</si>
  <si>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</si>
  <si>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</si>
  <si>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</si>
  <si>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</si>
  <si>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</si>
  <si>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</si>
  <si>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</si>
  <si>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</si>
  <si>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</si>
  <si>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</si>
  <si>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</si>
  <si>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</si>
  <si>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</si>
  <si>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</si>
  <si>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</si>
  <si>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</si>
  <si>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</si>
  <si>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</si>
  <si>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</si>
  <si>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</si>
  <si>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</si>
  <si>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</si>
  <si>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</si>
  <si>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</si>
  <si>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</si>
  <si>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</si>
  <si>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</si>
  <si>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</si>
  <si>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</si>
  <si>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</si>
  <si>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</si>
  <si>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</si>
  <si>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</si>
  <si>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</si>
  <si>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</si>
  <si>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</si>
  <si>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</si>
  <si>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</si>
  <si>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</si>
  <si>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</si>
  <si>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</si>
  <si>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</si>
  <si>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</si>
  <si>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</si>
  <si>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</si>
  <si>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TOTAL GESTION DEL TALENTO HUMANO ADMINISTRATIVO Y DOCENTE</t>
  </si>
  <si>
    <t>SEDP</t>
  </si>
  <si>
    <t xml:space="preserve">Ayuda memoria de las reuniones,      reporte  mensual  de las de los avances                </t>
  </si>
  <si>
    <t>Presentación de propuesta de reformas basadas en la revisión del marco legal relativo a la carrera docente</t>
  </si>
  <si>
    <t xml:space="preserve">1) Plataforma tecnológica eficiente, accesible en todos los predios de las sedes, modalidades y unidades académicas de la UNAH. </t>
  </si>
  <si>
    <t>DCD, DCA.</t>
  </si>
  <si>
    <t>1) Docentes regularizados y contratados de acuerdo a la meta propuesta.                                                                                                                                                                                             2) Mecanismos de control docente abarcan las funciones de docencia, investigación, vinculación y gestión académica.</t>
  </si>
  <si>
    <t>Pagos Realizados conforme a compromisos asumidos por la UNAH.</t>
  </si>
  <si>
    <t>De acuerdo a disponibilidad financiera.</t>
  </si>
  <si>
    <t xml:space="preserve">Contribuciones al IHSS </t>
  </si>
  <si>
    <t xml:space="preserve">APORTACION PATRONAL INPREUNAH </t>
  </si>
  <si>
    <t xml:space="preserve">Horas extraordinaria </t>
  </si>
  <si>
    <t xml:space="preserve">Asistencia Social Varias </t>
  </si>
  <si>
    <t xml:space="preserve">Indemnización por muerte </t>
  </si>
  <si>
    <t>Prestaciones Laborales</t>
  </si>
  <si>
    <t xml:space="preserve">Demandas Judiciales </t>
  </si>
  <si>
    <t xml:space="preserve">Servicios de Transporte </t>
  </si>
  <si>
    <t xml:space="preserve">Prendas de Vestir </t>
  </si>
  <si>
    <t>Calzado</t>
  </si>
  <si>
    <t>Productos farmacéuticos</t>
  </si>
  <si>
    <t>Becas convenio UNAH-IHSS-salud</t>
  </si>
  <si>
    <t>Deuda Inpreunah</t>
  </si>
  <si>
    <t>Sueldos y Salarios dejados de percibir</t>
  </si>
  <si>
    <t>Negociación Contrato Colectivo APLICACIÓN 2013(5.4%)</t>
  </si>
  <si>
    <t>Deuda al personal por IPC Aplicación a 2014(4.92%)</t>
  </si>
  <si>
    <t>Deuda a personal proyección 2015 ( 5.1%)</t>
  </si>
  <si>
    <t>Aplicación del Manual de puestos y Salarios</t>
  </si>
  <si>
    <t>AUXILIARES DE INFORMACION</t>
  </si>
  <si>
    <t>ASISTENTE DE BENEFICIOS SOCIALES</t>
  </si>
  <si>
    <t>Información laboral, personal y bancaria Actualizada.</t>
  </si>
  <si>
    <t>Talento humano actualizado, capacitado, entrenado, formado e incentivado.</t>
  </si>
  <si>
    <t>300 empleados de la UNAH</t>
  </si>
  <si>
    <t>Eventos desarrollados y financiamientos aprobados</t>
  </si>
  <si>
    <t>Talento humano de la UNAH.</t>
  </si>
  <si>
    <t>Comité y/o comisión que aprueba los financiamientos y Departamento de Desarrollo Humano.</t>
  </si>
  <si>
    <t>Procesos validados</t>
  </si>
  <si>
    <t>Pago de transporte a instructores INFOP</t>
  </si>
  <si>
    <t>Personal Administrativo  Jefes</t>
  </si>
  <si>
    <t>Ventiladores</t>
  </si>
  <si>
    <t>Equipo de sonido</t>
  </si>
  <si>
    <t>Sumadora</t>
  </si>
  <si>
    <t>Oasis</t>
  </si>
  <si>
    <t>Impresora multifuncional</t>
  </si>
  <si>
    <t>Transporte interno</t>
  </si>
  <si>
    <t>Imprevistos</t>
  </si>
  <si>
    <t>Beca Profesionalizante</t>
  </si>
  <si>
    <t>Beca de Trabajadores e Hijos</t>
  </si>
  <si>
    <t>Talento humano con una mayor conciencia reflexiva hacia la mejora continua de su desempeño laboral</t>
  </si>
  <si>
    <t xml:space="preserve">2300 empleados valorados equivalentes al 100% del número de empleados </t>
  </si>
  <si>
    <t>Ejecución de talleres para la mejora en el  desempeño del talento humano universitario como base de la mejora continúa para lograr la Misión, Visión Institucional.</t>
  </si>
  <si>
    <t>Mejorar el desempeño laboral del talento humano de la universidad.</t>
  </si>
  <si>
    <t>Registros en la plataforma del personal valorado en su desempeño, informes generados a nivel virtual</t>
  </si>
  <si>
    <t>Instructor</t>
  </si>
  <si>
    <t>Material didáctico</t>
  </si>
  <si>
    <t>Varios</t>
  </si>
  <si>
    <t>Personal Administrativo Técnico</t>
  </si>
  <si>
    <t>Cumplimiento de actividades académicas, de investigación y vinculación por el personal docente que labora en la institución</t>
  </si>
  <si>
    <t>análisis de asignación académica</t>
  </si>
  <si>
    <t>Mantener un control del cumplimiento de la carga de trabajo del profesorado universitario de estas actividades por el personal el cual esta calificado para realizar una valoración de proyectos de  investigación y/o vinculación.</t>
  </si>
  <si>
    <t>DERH, DICU, VINCULACION UNAH SOCIEDAD</t>
  </si>
  <si>
    <t>EQUIPO COMPRADO Y INSTALADO</t>
  </si>
  <si>
    <t xml:space="preserve">Identificar al personal universitario en menor tiempo contando con el equipo idóneo en el Departamento de Efectividad. </t>
  </si>
  <si>
    <t>DERH Y ADMINISTRADOR DE LA SEDP</t>
  </si>
  <si>
    <t>Impresora especializada para carnet</t>
  </si>
  <si>
    <t xml:space="preserve">Concientizar al personal docente a registrar sus proyectos en las unidades de investigación y/o vinculación y al mismo tiempo brindar Asesoría a las unidades Académica en los Centros Regionales respecto a la asignación académica.  </t>
  </si>
  <si>
    <t>Creación de nuevos puestos de trabajo</t>
  </si>
  <si>
    <t xml:space="preserve">Fortalecer la imagen Institucional </t>
  </si>
  <si>
    <t>Camisas Entregadas</t>
  </si>
  <si>
    <t>Departamento de Estrategia Laboral</t>
  </si>
  <si>
    <t>Fortalecer la imagen Institucional identificando con camisas semi formales al personal de la SEDP</t>
  </si>
  <si>
    <t>Difusión informativa de los procesos y funciones de mayor relevancia en la SEDP.</t>
  </si>
  <si>
    <t>Revistas Elaboradas y entregadas</t>
  </si>
  <si>
    <t>Impresión de la revista Saber Hace Crecer</t>
  </si>
  <si>
    <t>Trifolios y Panfletos</t>
  </si>
  <si>
    <t>DCA y DCD</t>
  </si>
  <si>
    <t>Personal de la SEDP y la Comunidad Universitaria en General.</t>
  </si>
  <si>
    <t>Fortalecer el proceso de identificación del personal universitario a través de una independencia administrativa .</t>
  </si>
  <si>
    <t>Total Áreas Programáticas</t>
  </si>
  <si>
    <t>Monto Total en Contrataciones</t>
  </si>
  <si>
    <t>Micrófono</t>
  </si>
  <si>
    <t>Cámara digital fotográfica</t>
  </si>
  <si>
    <t>Scanner especializado para digitalización de expedientes</t>
  </si>
  <si>
    <t>Audífono de diadema</t>
  </si>
  <si>
    <t>cámara fotográfica especializada para carnet</t>
  </si>
  <si>
    <t>Préstamo Educativo</t>
  </si>
  <si>
    <t>Beca de Actualización</t>
  </si>
  <si>
    <t>Premios y Exoneración de matricula a trabajadores estudiantes de secundaria y Universidad</t>
  </si>
  <si>
    <t>Especialización en el puesto</t>
  </si>
  <si>
    <t>Mejorar los controles de calidad en las diferentes aéreas.</t>
  </si>
  <si>
    <t>1) Monitoría, actualización y desarrollo de bases de datos digitales para el mejor funcionamiento del sistema Integral de  Recursos  Humanos y demás módulos para aplicación en la gestión del talento humano y estrategia laboral.</t>
  </si>
  <si>
    <t>Autorización de las Autoridades de la SEDP</t>
  </si>
  <si>
    <t>Actualización y mejor desarrollo del sistema integral de recursos humanos.</t>
  </si>
  <si>
    <t>Registros, Campos  o módulos desarrollados</t>
  </si>
  <si>
    <t>Todos los Servidores universitarios, unidades internas y externas que requieren de nuestros servicios.</t>
  </si>
  <si>
    <t>Fortalecimiento en la gestión administrativa a través de la contratación de personal calificado</t>
  </si>
  <si>
    <t>Cumplir con los compromisos asumidos por la institución.</t>
  </si>
  <si>
    <t>Personal de la UNAH e instituciones externas y demás interesados.</t>
  </si>
  <si>
    <t>Lineamientos específicos para la elaboración de las diferentes funciones que se realizan en la SEDP</t>
  </si>
  <si>
    <t>Revisión de documentación contenida en el expediente laboral de los empleados que laboran en la UNAH.</t>
  </si>
  <si>
    <t xml:space="preserve">Expedientes laborales y base de datos del SIRH actualizados </t>
  </si>
  <si>
    <t>Expediente Actualizado en físico y digital</t>
  </si>
  <si>
    <t>Sección de compensación salarial y Centro de Información</t>
  </si>
  <si>
    <t>Administrar los procesos de valoración de puestos con políticas de revisión conjuntas</t>
  </si>
  <si>
    <t>Conformación de Equipo Técnico para levantamiento de descripción de funciones y valoración de nuevos puestos.</t>
  </si>
  <si>
    <t>Validación de procesos Administrativos</t>
  </si>
  <si>
    <t>Departamento de administración de salarios y gestión de pagos</t>
  </si>
  <si>
    <t>Mejorar la efectividad del talento humano, a través de la formación (Programa de Becas), entrenamiento y capacitación del personal universitario, valorando su desempeño para gozar de estos beneficios</t>
  </si>
  <si>
    <t>Colaboración y apoyo de las diferentes autoridades universitarias y disponibilidad presupuestaria.</t>
  </si>
  <si>
    <t>Mejorar el desarrollo de competencias requeridas para las funciones que desempeña  en la Institución.</t>
  </si>
  <si>
    <t>Colaboración y apoyo de las diferentes autoridades universitarias y disponibilidad presupuestaria, Sistema de Valoración del Desempeño implementado en la plataforma virtual de la UNAH</t>
  </si>
  <si>
    <t>Jefes de Unidades Académicas y Administrativas, Autoridades Universitarias y Departamento de Desarrollo Humano.</t>
  </si>
  <si>
    <t>Fortalecimiento de la imagen institucional a través de la entrega de camisas con el logo de la UNAH, trifolios, panfletos.</t>
  </si>
  <si>
    <t>Edición, diagramación e  impresión de la revista  de la SEDP.</t>
  </si>
  <si>
    <t>Elaboración de los manuales de procedimientos y funciones de los diferentes departamento que conforman la SEDP.(DERH,DGTH,DDH,DASYGP)</t>
  </si>
  <si>
    <t>Actualización de la información del personal de la UNAH, de acuerdo a expediente laboral.</t>
  </si>
  <si>
    <t>Contar con los expedientes en físico y disponibilidad de tiempo.</t>
  </si>
  <si>
    <t>Personal docente y administrativo de la UNAH</t>
  </si>
  <si>
    <t xml:space="preserve">En base a la necesidad de mantener indicadores de satisfacción y servicio al cliente se pretende con este personal incrementar la  eficacia en las gestiones operativas  ejecutadas por los Departamentos  y sus Colaboradores. </t>
  </si>
  <si>
    <t xml:space="preserve">Cumplimiento de los compromisos asumidos por la UNAH atreves de acuerdos, convenios, demandas, contratos de servicios, contratación colectiva en forma oportuna, objetiva y transparente.        ( Atención deudas salariales,  prestaciones laborales, IHSS, Inpreunah y  Adquisición de botiquines para primeros auxilios, uniformes, calzado) etc.                                                                                     </t>
  </si>
  <si>
    <t>Personal universitario</t>
  </si>
  <si>
    <t>Generar conocimiento sobre actividades y aspectos relevantes de interés del empleado.</t>
  </si>
  <si>
    <t>Personal universitario debidamente informado.</t>
  </si>
  <si>
    <t>Ayudas memorias de reuniones, análisis de asignación académica</t>
  </si>
  <si>
    <t>Personal docente</t>
  </si>
  <si>
    <t>Personal univeristario debidamente calificado y en ejecución de sus funciones de manera eficaz y eficiente.</t>
  </si>
  <si>
    <t xml:space="preserve">Oficio de solicitud </t>
  </si>
  <si>
    <t>Empleados universitarios</t>
  </si>
  <si>
    <t>Este equipo permitirá, no depender de la Dirección de Ingreso, Permanecía y Promoción, ya que actualmente es la unidad que cuenta con este quipo, por lo cual este Departamento depende de la planificación de la DIPP.</t>
  </si>
  <si>
    <t>Fomentar el sentido de pertenencia del personal de la SEDP con la UNAH</t>
  </si>
  <si>
    <t>Personal identificado con la UNAH usando la camisa semiformal</t>
  </si>
  <si>
    <t>Personal de la SEDP</t>
  </si>
  <si>
    <t>Pagos realizados</t>
  </si>
  <si>
    <t>Reuniones correos electrónicos, avances, ayuda memoria.</t>
  </si>
  <si>
    <t>Personal Universitario identificado.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</si>
</sst>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L.-480A]\ * #,##0.00_ ;_ [$L.-480A]\ * \-#,##0.00_ ;_ [$L.-480A]\ * &quot;-&quot;??_ ;_ @_ "/>
    <numFmt numFmtId="175" formatCode="[$L.-480A]\ #,##0.00"/>
    <numFmt numFmtId="176" formatCode="[$L.-480A]\ #,##0"/>
    <numFmt numFmtId="177" formatCode="[$L.-480A]\ #,##0.00;[$L.-480A]\ \-#,##0.00"/>
    <numFmt numFmtId="178" formatCode="_ &quot;L.&quot;\ * #,##0_ ;_ &quot;L.&quot;\ * \-#,##0_ ;_ &quot;L.&quot;\ * &quot;-&quot;??_ ;_ @_ "/>
    <numFmt numFmtId="179" formatCode="0.0"/>
    <numFmt numFmtId="180" formatCode="&quot;L.&quot;\ #,##0"/>
  </numFmts>
  <fonts count="8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1"/>
      <color rgb="FFFF0000"/>
      <name val="Calibri"/>
      <family val="2"/>
      <scheme val="minor"/>
    </font>
    <font>
      <u/>
      <sz val="11"/>
      <color theme="3" tint="-0.499984740745262"/>
      <name val="Calibri"/>
      <family val="2"/>
      <scheme val="minor"/>
    </font>
    <font>
      <sz val="12"/>
      <color theme="1"/>
      <name val="Calibri"/>
      <family val="2"/>
    </font>
    <font>
      <b/>
      <sz val="11"/>
      <color rgb="FF0F253F"/>
      <name val="Calibri"/>
      <family val="2"/>
    </font>
    <font>
      <sz val="11"/>
      <color rgb="FF0F253F"/>
      <name val="Calibri"/>
      <family val="2"/>
    </font>
    <font>
      <b/>
      <sz val="12"/>
      <color rgb="FFFFFFFF"/>
      <name val="Calibri"/>
      <family val="2"/>
    </font>
    <font>
      <b/>
      <sz val="14"/>
      <name val="Calibri"/>
      <family val="2"/>
    </font>
    <font>
      <b/>
      <sz val="11"/>
      <color rgb="FFFFFFFF"/>
      <name val="Calibri"/>
      <family val="2"/>
    </font>
    <font>
      <sz val="11"/>
      <color rgb="FFFFFFFF"/>
      <name val="Calibri"/>
      <family val="2"/>
    </font>
    <font>
      <sz val="20"/>
      <color rgb="FFFF0000"/>
      <name val="Calibri"/>
      <family val="2"/>
      <scheme val="minor"/>
    </font>
    <font>
      <sz val="12"/>
      <color theme="1" tint="0.1499984740745262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FF00"/>
        <bgColor rgb="FF000000"/>
      </patternFill>
    </fill>
    <fill>
      <patternFill patternType="solid">
        <fgColor rgb="FFFFFFFF"/>
        <bgColor rgb="FF000000"/>
      </patternFill>
    </fill>
    <fill>
      <patternFill patternType="solid">
        <fgColor rgb="FF1F497D"/>
        <bgColor rgb="FF000000"/>
      </patternFill>
    </fill>
    <fill>
      <patternFill patternType="solid">
        <fgColor rgb="FF0070C0"/>
        <bgColor rgb="FF000000"/>
      </patternFill>
    </fill>
    <fill>
      <patternFill patternType="solid">
        <fgColor rgb="FFF2DDDC"/>
        <bgColor rgb="FF000000"/>
      </patternFill>
    </fill>
    <fill>
      <patternFill patternType="solid">
        <fgColor rgb="FF00B0F0"/>
        <bgColor rgb="FF000000"/>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26" fillId="0" borderId="26" xfId="19" applyFont="1" applyFill="1" applyBorder="1" applyAlignment="1">
      <alignment vertical="top" wrapText="1"/>
    </xf>
    <xf numFmtId="0" fontId="32" fillId="0" borderId="26" xfId="0" applyFont="1" applyBorder="1" applyAlignment="1">
      <alignment horizontal="left" vertical="center" wrapText="1"/>
    </xf>
    <xf numFmtId="0" fontId="0" fillId="0" borderId="0" xfId="0" applyAlignment="1">
      <alignment vertical="top"/>
    </xf>
    <xf numFmtId="0" fontId="0" fillId="0" borderId="26" xfId="0" applyFill="1" applyBorder="1" applyAlignment="1">
      <alignment vertical="top" wrapText="1"/>
    </xf>
    <xf numFmtId="0" fontId="32" fillId="0" borderId="26" xfId="0" applyFont="1" applyBorder="1" applyAlignment="1">
      <alignment horizontal="left" vertical="top" wrapText="1"/>
    </xf>
    <xf numFmtId="0" fontId="0" fillId="0" borderId="26" xfId="0" applyFont="1" applyBorder="1" applyAlignment="1">
      <alignment horizontal="left" vertical="center" wrapText="1"/>
    </xf>
    <xf numFmtId="0" fontId="22" fillId="5" borderId="1" xfId="0" applyFont="1" applyFill="1" applyBorder="1" applyAlignment="1">
      <alignment horizontal="center" vertical="center"/>
    </xf>
    <xf numFmtId="174" fontId="0" fillId="2" borderId="12" xfId="0" applyNumberFormat="1" applyFont="1" applyFill="1" applyBorder="1" applyAlignment="1">
      <alignment vertical="center"/>
    </xf>
    <xf numFmtId="0" fontId="73" fillId="2" borderId="20" xfId="0" applyFont="1" applyFill="1" applyBorder="1" applyAlignment="1">
      <alignment vertical="center"/>
    </xf>
    <xf numFmtId="0" fontId="32" fillId="2" borderId="26" xfId="0" applyFont="1" applyFill="1" applyBorder="1" applyAlignment="1">
      <alignment horizontal="center" vertical="top" wrapText="1"/>
    </xf>
    <xf numFmtId="0" fontId="4" fillId="5" borderId="2" xfId="0" applyFont="1" applyFill="1" applyBorder="1" applyAlignment="1">
      <alignment horizontal="center" vertical="center"/>
    </xf>
    <xf numFmtId="0" fontId="4" fillId="5" borderId="1" xfId="0" applyFont="1" applyFill="1" applyBorder="1" applyAlignment="1">
      <alignment vertical="center"/>
    </xf>
    <xf numFmtId="0" fontId="4" fillId="5" borderId="2" xfId="0" applyFont="1" applyFill="1" applyBorder="1" applyAlignment="1">
      <alignment vertical="center"/>
    </xf>
    <xf numFmtId="0" fontId="23" fillId="17" borderId="49" xfId="0" applyFont="1" applyFill="1" applyBorder="1" applyAlignment="1">
      <alignment horizontal="center" vertical="center"/>
    </xf>
    <xf numFmtId="41" fontId="22" fillId="2" borderId="46" xfId="0" applyNumberFormat="1" applyFont="1" applyFill="1" applyBorder="1" applyAlignment="1">
      <alignment vertical="center"/>
    </xf>
    <xf numFmtId="0" fontId="4" fillId="5" borderId="16" xfId="0" applyNumberFormat="1" applyFont="1" applyFill="1" applyBorder="1" applyAlignment="1">
      <alignment horizontal="center" vertical="center"/>
    </xf>
    <xf numFmtId="175" fontId="33" fillId="0" borderId="26" xfId="18" applyNumberFormat="1" applyFont="1" applyFill="1" applyBorder="1" applyAlignment="1">
      <alignment horizontal="center" vertical="center" wrapText="1"/>
    </xf>
    <xf numFmtId="0" fontId="22" fillId="5" borderId="34" xfId="0" applyNumberFormat="1" applyFont="1" applyFill="1" applyBorder="1" applyAlignment="1">
      <alignment horizontal="center" vertical="center"/>
    </xf>
    <xf numFmtId="41" fontId="22" fillId="2" borderId="33" xfId="0" applyNumberFormat="1" applyFont="1" applyFill="1" applyBorder="1" applyAlignment="1">
      <alignment vertical="center"/>
    </xf>
    <xf numFmtId="0" fontId="22" fillId="2" borderId="4" xfId="0" applyFont="1" applyFill="1" applyBorder="1" applyAlignment="1">
      <alignment horizontal="center" vertical="center"/>
    </xf>
    <xf numFmtId="177" fontId="22" fillId="0" borderId="14" xfId="0" applyNumberFormat="1" applyFont="1" applyFill="1" applyBorder="1" applyAlignment="1">
      <alignment vertical="center"/>
    </xf>
    <xf numFmtId="177" fontId="22" fillId="2" borderId="12" xfId="0" applyNumberFormat="1" applyFont="1" applyFill="1" applyBorder="1" applyAlignment="1">
      <alignment vertical="center"/>
    </xf>
    <xf numFmtId="177" fontId="22" fillId="5" borderId="33" xfId="0" applyNumberFormat="1" applyFont="1" applyFill="1" applyBorder="1" applyAlignment="1">
      <alignment vertical="center"/>
    </xf>
    <xf numFmtId="175" fontId="22" fillId="5" borderId="14" xfId="0" applyNumberFormat="1" applyFont="1" applyFill="1" applyBorder="1" applyAlignment="1">
      <alignment vertical="center" wrapText="1"/>
    </xf>
    <xf numFmtId="175" fontId="22" fillId="5" borderId="33" xfId="0" applyNumberFormat="1" applyFont="1" applyFill="1" applyBorder="1" applyAlignment="1">
      <alignment vertical="center" wrapText="1"/>
    </xf>
    <xf numFmtId="0" fontId="22" fillId="5" borderId="12" xfId="0" applyFont="1" applyFill="1" applyBorder="1" applyAlignment="1">
      <alignment vertical="center" wrapText="1"/>
    </xf>
    <xf numFmtId="175" fontId="22" fillId="5" borderId="33" xfId="0" applyNumberFormat="1" applyFont="1" applyFill="1" applyBorder="1" applyAlignment="1">
      <alignment horizontal="right" vertical="center" wrapText="1"/>
    </xf>
    <xf numFmtId="0" fontId="55" fillId="13" borderId="0" xfId="10" applyNumberFormat="1" applyFont="1" applyFill="1" applyAlignment="1">
      <alignment horizontal="center" vertical="center"/>
    </xf>
    <xf numFmtId="0" fontId="4" fillId="5" borderId="8" xfId="0" applyFont="1" applyFill="1" applyBorder="1" applyAlignment="1">
      <alignment horizontal="center" vertical="center"/>
    </xf>
    <xf numFmtId="0" fontId="4" fillId="5" borderId="1" xfId="0" applyFont="1" applyFill="1" applyBorder="1" applyAlignment="1">
      <alignment horizontal="center" vertical="center"/>
    </xf>
    <xf numFmtId="0" fontId="72" fillId="5" borderId="16" xfId="0" applyNumberFormat="1" applyFont="1" applyFill="1" applyBorder="1" applyAlignment="1">
      <alignment horizontal="center" vertical="center"/>
    </xf>
    <xf numFmtId="41" fontId="22" fillId="2" borderId="4" xfId="0" applyNumberFormat="1" applyFont="1" applyFill="1" applyBorder="1" applyAlignment="1">
      <alignment horizontal="center" vertical="center"/>
    </xf>
    <xf numFmtId="41" fontId="22" fillId="2" borderId="26" xfId="0" applyNumberFormat="1" applyFont="1" applyFill="1" applyBorder="1" applyAlignment="1">
      <alignment vertical="center"/>
    </xf>
    <xf numFmtId="178" fontId="0" fillId="0" borderId="2" xfId="0" applyNumberFormat="1" applyFill="1" applyBorder="1" applyAlignment="1">
      <alignment vertical="center"/>
    </xf>
    <xf numFmtId="178" fontId="66" fillId="20" borderId="3" xfId="0" applyNumberFormat="1" applyFont="1" applyFill="1" applyBorder="1" applyAlignment="1">
      <alignment vertical="center"/>
    </xf>
    <xf numFmtId="178" fontId="0" fillId="0" borderId="10" xfId="0" applyNumberFormat="1" applyBorder="1" applyAlignment="1">
      <alignment vertical="center"/>
    </xf>
    <xf numFmtId="178" fontId="0" fillId="0" borderId="9" xfId="0" applyNumberFormat="1" applyBorder="1" applyAlignment="1">
      <alignment vertical="center"/>
    </xf>
    <xf numFmtId="41" fontId="75" fillId="21" borderId="3" xfId="0" applyNumberFormat="1" applyFont="1" applyFill="1" applyBorder="1" applyAlignment="1">
      <alignment horizontal="right" vertical="center"/>
    </xf>
    <xf numFmtId="171" fontId="75" fillId="21" borderId="7" xfId="0" applyNumberFormat="1" applyFont="1" applyFill="1" applyBorder="1" applyAlignment="1">
      <alignment vertical="center"/>
    </xf>
    <xf numFmtId="0" fontId="60" fillId="0" borderId="0" xfId="0" applyFont="1" applyBorder="1" applyAlignment="1">
      <alignment vertical="center"/>
    </xf>
    <xf numFmtId="0" fontId="75" fillId="22" borderId="0" xfId="0" applyFont="1" applyFill="1" applyBorder="1" applyAlignment="1">
      <alignment vertical="center"/>
    </xf>
    <xf numFmtId="0" fontId="75" fillId="22" borderId="0" xfId="0" applyFont="1" applyFill="1" applyBorder="1" applyAlignment="1">
      <alignment horizontal="center" vertical="center"/>
    </xf>
    <xf numFmtId="44" fontId="75" fillId="22" borderId="0" xfId="10" applyFont="1" applyFill="1" applyBorder="1" applyAlignment="1">
      <alignment horizontal="center" vertical="center"/>
    </xf>
    <xf numFmtId="0" fontId="76" fillId="22" borderId="0" xfId="0" applyFont="1" applyFill="1" applyBorder="1" applyAlignment="1">
      <alignment vertical="center"/>
    </xf>
    <xf numFmtId="0" fontId="76" fillId="22" borderId="0" xfId="0" applyFont="1" applyFill="1" applyBorder="1" applyAlignment="1">
      <alignment horizontal="center" vertical="center"/>
    </xf>
    <xf numFmtId="0" fontId="76" fillId="0" borderId="0" xfId="0" applyFont="1" applyBorder="1" applyAlignment="1">
      <alignment vertical="center"/>
    </xf>
    <xf numFmtId="0" fontId="77" fillId="23" borderId="0" xfId="0" applyFont="1" applyFill="1" applyBorder="1" applyAlignment="1">
      <alignment horizontal="left" vertical="center"/>
    </xf>
    <xf numFmtId="0" fontId="77" fillId="23" borderId="0" xfId="10" applyNumberFormat="1" applyFont="1" applyFill="1" applyBorder="1" applyAlignment="1">
      <alignment horizontal="center" vertical="center"/>
    </xf>
    <xf numFmtId="0" fontId="78" fillId="0" borderId="0" xfId="0" applyNumberFormat="1" applyFont="1" applyFill="1" applyBorder="1" applyAlignment="1">
      <alignment horizontal="left" vertical="center"/>
    </xf>
    <xf numFmtId="0" fontId="79" fillId="23" borderId="26" xfId="0" applyFont="1" applyFill="1" applyBorder="1" applyAlignment="1">
      <alignment horizontal="center" vertical="center" wrapText="1"/>
    </xf>
    <xf numFmtId="41" fontId="79" fillId="23" borderId="26" xfId="0" applyNumberFormat="1" applyFont="1" applyFill="1" applyBorder="1" applyAlignment="1">
      <alignment horizontal="center" vertical="center" wrapText="1"/>
    </xf>
    <xf numFmtId="0" fontId="79" fillId="24" borderId="12" xfId="0" applyFont="1" applyFill="1" applyBorder="1" applyAlignment="1">
      <alignment vertical="center"/>
    </xf>
    <xf numFmtId="0" fontId="76" fillId="25" borderId="13" xfId="0" applyNumberFormat="1" applyFont="1" applyFill="1" applyBorder="1" applyAlignment="1">
      <alignment horizontal="center" vertical="center"/>
    </xf>
    <xf numFmtId="41" fontId="76" fillId="22" borderId="14" xfId="0" applyNumberFormat="1" applyFont="1" applyFill="1" applyBorder="1" applyAlignment="1">
      <alignment vertical="center"/>
    </xf>
    <xf numFmtId="41" fontId="76" fillId="22" borderId="12" xfId="0" applyNumberFormat="1" applyFont="1" applyFill="1" applyBorder="1" applyAlignment="1">
      <alignment vertical="center"/>
    </xf>
    <xf numFmtId="41" fontId="76" fillId="22" borderId="26" xfId="0" applyNumberFormat="1" applyFont="1" applyFill="1" applyBorder="1" applyAlignment="1">
      <alignment horizontal="center" vertical="center"/>
    </xf>
    <xf numFmtId="0" fontId="76" fillId="22" borderId="15" xfId="0" applyFont="1" applyFill="1" applyBorder="1" applyAlignment="1">
      <alignment horizontal="center" vertical="center"/>
    </xf>
    <xf numFmtId="0" fontId="80" fillId="26" borderId="15" xfId="0" applyFont="1" applyFill="1" applyBorder="1" applyAlignment="1">
      <alignment horizontal="center" vertical="center"/>
    </xf>
    <xf numFmtId="0" fontId="76" fillId="25" borderId="16" xfId="0" applyNumberFormat="1" applyFont="1" applyFill="1" applyBorder="1" applyAlignment="1">
      <alignment horizontal="center" vertical="center"/>
    </xf>
    <xf numFmtId="0" fontId="76" fillId="22" borderId="18" xfId="0" applyFont="1" applyFill="1" applyBorder="1" applyAlignment="1">
      <alignment horizontal="center" vertical="center"/>
    </xf>
    <xf numFmtId="0" fontId="76" fillId="22" borderId="10" xfId="0" applyFont="1" applyFill="1" applyBorder="1" applyAlignment="1">
      <alignment vertical="center"/>
    </xf>
    <xf numFmtId="41" fontId="76" fillId="22" borderId="17" xfId="0" applyNumberFormat="1" applyFont="1" applyFill="1" applyBorder="1" applyAlignment="1">
      <alignment vertical="center"/>
    </xf>
    <xf numFmtId="179" fontId="55" fillId="13" borderId="0" xfId="10" applyNumberFormat="1" applyFont="1" applyFill="1" applyAlignment="1">
      <alignment horizontal="center" vertical="center"/>
    </xf>
    <xf numFmtId="0" fontId="4" fillId="5" borderId="13" xfId="0" applyNumberFormat="1" applyFont="1" applyFill="1" applyBorder="1" applyAlignment="1">
      <alignment horizontal="center" vertical="center"/>
    </xf>
    <xf numFmtId="41" fontId="22" fillId="5" borderId="9" xfId="0" applyNumberFormat="1" applyFont="1" applyFill="1" applyBorder="1" applyAlignment="1">
      <alignment vertical="center"/>
    </xf>
    <xf numFmtId="0" fontId="0" fillId="5" borderId="26" xfId="0" applyFill="1" applyBorder="1" applyAlignment="1">
      <alignment horizontal="center" vertical="center"/>
    </xf>
    <xf numFmtId="41" fontId="22" fillId="5" borderId="9" xfId="0" applyNumberFormat="1" applyFont="1" applyFill="1" applyBorder="1" applyAlignment="1">
      <alignment horizontal="center" vertical="center"/>
    </xf>
    <xf numFmtId="0" fontId="22" fillId="5" borderId="26" xfId="0" applyFont="1" applyFill="1" applyBorder="1" applyAlignment="1">
      <alignment vertical="center" wrapText="1"/>
    </xf>
    <xf numFmtId="0" fontId="4"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50" fillId="17" borderId="26" xfId="0" applyFont="1" applyFill="1" applyBorder="1" applyAlignment="1">
      <alignment horizontal="center" vertical="center"/>
    </xf>
    <xf numFmtId="0" fontId="22" fillId="2" borderId="26" xfId="0" applyFont="1" applyFill="1" applyBorder="1" applyAlignment="1">
      <alignment horizontal="center" vertical="center"/>
    </xf>
    <xf numFmtId="178" fontId="72" fillId="0" borderId="0" xfId="0" applyNumberFormat="1" applyFont="1" applyFill="1" applyAlignment="1">
      <alignment vertical="center"/>
    </xf>
    <xf numFmtId="0" fontId="81" fillId="0" borderId="0" xfId="0" applyFont="1" applyFill="1" applyAlignment="1">
      <alignment vertical="center"/>
    </xf>
    <xf numFmtId="180" fontId="47" fillId="3" borderId="0" xfId="10" applyNumberFormat="1" applyFont="1" applyFill="1" applyAlignment="1">
      <alignment horizontal="center" vertical="center"/>
    </xf>
    <xf numFmtId="0" fontId="22" fillId="2" borderId="50" xfId="0" applyFont="1" applyFill="1" applyBorder="1" applyAlignment="1">
      <alignment horizontal="center" vertical="center"/>
    </xf>
    <xf numFmtId="178" fontId="0" fillId="0" borderId="0" xfId="0" applyNumberFormat="1" applyAlignment="1">
      <alignment vertical="center"/>
    </xf>
    <xf numFmtId="41" fontId="22" fillId="2" borderId="0" xfId="0" applyNumberFormat="1" applyFont="1" applyFill="1" applyBorder="1" applyAlignment="1">
      <alignment vertical="center"/>
    </xf>
    <xf numFmtId="0" fontId="22" fillId="2" borderId="0" xfId="0" applyNumberFormat="1" applyFont="1" applyFill="1" applyBorder="1" applyAlignment="1">
      <alignment horizontal="center" vertical="center"/>
    </xf>
    <xf numFmtId="172" fontId="0" fillId="0" borderId="0" xfId="0" applyNumberFormat="1" applyFill="1" applyAlignment="1">
      <alignment vertical="center"/>
    </xf>
    <xf numFmtId="49" fontId="55" fillId="13" borderId="0" xfId="10" applyNumberFormat="1" applyFont="1" applyFill="1" applyAlignment="1">
      <alignment horizontal="center" vertical="center"/>
    </xf>
    <xf numFmtId="0" fontId="32" fillId="0" borderId="26" xfId="0" applyFont="1" applyFill="1" applyBorder="1" applyAlignment="1">
      <alignment horizontal="center" vertical="top" wrapText="1"/>
    </xf>
    <xf numFmtId="0" fontId="26" fillId="0" borderId="0" xfId="19" applyFont="1" applyAlignment="1">
      <alignment vertical="top" wrapText="1"/>
    </xf>
    <xf numFmtId="0" fontId="63" fillId="0" borderId="0" xfId="19" applyFont="1" applyAlignment="1">
      <alignment vertical="top"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top" wrapText="1"/>
      <protection locked="0"/>
    </xf>
    <xf numFmtId="0" fontId="34" fillId="10" borderId="37" xfId="19" applyFont="1" applyFill="1" applyBorder="1" applyAlignment="1">
      <alignment vertical="top"/>
    </xf>
    <xf numFmtId="0" fontId="34" fillId="10" borderId="16" xfId="19" applyFont="1" applyFill="1" applyBorder="1" applyAlignment="1">
      <alignment vertical="top"/>
    </xf>
    <xf numFmtId="0" fontId="34" fillId="10" borderId="36" xfId="19" applyFont="1" applyFill="1" applyBorder="1" applyAlignment="1">
      <alignment vertical="top"/>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0" fontId="32" fillId="2" borderId="26" xfId="0" applyFont="1" applyFill="1" applyBorder="1" applyAlignment="1">
      <alignment horizontal="justify" vertical="top" wrapText="1"/>
    </xf>
    <xf numFmtId="172" fontId="0" fillId="0" borderId="0" xfId="0" applyNumberFormat="1" applyAlignment="1">
      <alignment vertical="center"/>
    </xf>
    <xf numFmtId="9" fontId="32" fillId="0" borderId="26" xfId="17" applyFont="1" applyFill="1" applyBorder="1" applyAlignment="1">
      <alignment horizontal="center" vertical="top" wrapText="1"/>
    </xf>
    <xf numFmtId="0" fontId="0" fillId="2" borderId="10" xfId="0" applyFont="1" applyFill="1" applyBorder="1" applyAlignment="1">
      <alignment vertical="center"/>
    </xf>
    <xf numFmtId="44" fontId="33" fillId="10" borderId="26" xfId="10" applyFont="1" applyFill="1" applyBorder="1" applyAlignment="1">
      <alignment horizontal="right" wrapText="1"/>
    </xf>
    <xf numFmtId="0" fontId="55" fillId="13" borderId="26" xfId="0" applyFont="1" applyFill="1" applyBorder="1" applyAlignment="1">
      <alignment horizontal="center" vertical="center" wrapText="1"/>
    </xf>
    <xf numFmtId="9" fontId="38" fillId="0" borderId="26" xfId="19" applyNumberFormat="1" applyFont="1" applyFill="1" applyBorder="1" applyAlignment="1">
      <alignment horizontal="center" vertical="top" wrapText="1"/>
    </xf>
    <xf numFmtId="43" fontId="38" fillId="0" borderId="26" xfId="18" applyFont="1" applyFill="1" applyBorder="1" applyAlignment="1">
      <alignment horizontal="center" vertical="top" wrapText="1"/>
    </xf>
    <xf numFmtId="172" fontId="38" fillId="0" borderId="26" xfId="18" applyNumberFormat="1" applyFont="1" applyFill="1" applyBorder="1" applyAlignment="1">
      <alignment horizontal="center" vertical="top" wrapText="1"/>
    </xf>
    <xf numFmtId="0" fontId="38" fillId="0" borderId="26" xfId="19" applyFont="1" applyFill="1" applyBorder="1" applyAlignment="1">
      <alignment horizontal="center" vertical="top" wrapText="1"/>
    </xf>
    <xf numFmtId="0" fontId="32" fillId="0" borderId="26" xfId="0" applyFont="1" applyFill="1" applyBorder="1" applyAlignment="1">
      <alignment vertical="top" wrapText="1"/>
    </xf>
    <xf numFmtId="0" fontId="38" fillId="0" borderId="26" xfId="19" applyFont="1" applyFill="1" applyBorder="1" applyAlignment="1">
      <alignment vertical="top" wrapText="1"/>
    </xf>
    <xf numFmtId="0" fontId="32" fillId="0" borderId="0" xfId="0" applyFont="1" applyAlignment="1">
      <alignment horizontal="justify" vertical="top" wrapText="1"/>
    </xf>
    <xf numFmtId="0" fontId="32" fillId="0" borderId="26" xfId="0" applyFont="1" applyFill="1" applyBorder="1" applyAlignment="1">
      <alignment horizontal="justify" vertical="top" wrapText="1"/>
    </xf>
    <xf numFmtId="0" fontId="38" fillId="0" borderId="26" xfId="0" applyFont="1" applyBorder="1" applyAlignment="1">
      <alignment horizontal="justify" vertical="top" wrapText="1"/>
    </xf>
    <xf numFmtId="0" fontId="32" fillId="0" borderId="30" xfId="0" applyFont="1" applyFill="1" applyBorder="1" applyAlignment="1">
      <alignment horizontal="justify" vertical="top" wrapText="1"/>
    </xf>
    <xf numFmtId="0" fontId="32" fillId="0" borderId="26" xfId="0" applyFont="1" applyBorder="1" applyAlignment="1">
      <alignment horizontal="justify" vertical="top" wrapText="1"/>
    </xf>
    <xf numFmtId="0" fontId="41" fillId="0" borderId="26" xfId="19" applyFont="1" applyFill="1" applyBorder="1" applyAlignment="1">
      <alignment horizontal="justify" vertical="top" wrapText="1"/>
    </xf>
    <xf numFmtId="0" fontId="32" fillId="2" borderId="26" xfId="0" applyFont="1" applyFill="1" applyBorder="1" applyAlignment="1">
      <alignment horizontal="justify" vertical="top" wrapText="1" shrinkToFit="1"/>
    </xf>
    <xf numFmtId="9" fontId="32" fillId="0" borderId="26" xfId="0" applyNumberFormat="1" applyFont="1" applyBorder="1" applyAlignment="1">
      <alignment horizontal="center" vertical="top" wrapText="1"/>
    </xf>
    <xf numFmtId="43" fontId="32" fillId="0" borderId="26" xfId="18" applyFont="1" applyBorder="1" applyAlignment="1">
      <alignment horizontal="center" vertical="top" wrapText="1"/>
    </xf>
    <xf numFmtId="44" fontId="33" fillId="0" borderId="26" xfId="10" applyFont="1" applyFill="1" applyBorder="1" applyAlignment="1">
      <alignment horizontal="center" vertical="top" wrapText="1"/>
    </xf>
    <xf numFmtId="0" fontId="82" fillId="2" borderId="26" xfId="19" applyFont="1" applyFill="1" applyBorder="1" applyAlignment="1">
      <alignment horizontal="justify" vertical="top" wrapText="1"/>
    </xf>
    <xf numFmtId="0" fontId="38" fillId="2" borderId="26" xfId="19" applyFont="1" applyFill="1" applyBorder="1" applyAlignment="1">
      <alignment horizontal="justify" vertical="top" wrapText="1"/>
    </xf>
    <xf numFmtId="9" fontId="32" fillId="2" borderId="26" xfId="0" applyNumberFormat="1" applyFont="1" applyFill="1" applyBorder="1" applyAlignment="1">
      <alignment vertical="top" wrapText="1"/>
    </xf>
    <xf numFmtId="175" fontId="32" fillId="2" borderId="26" xfId="18" applyNumberFormat="1" applyFont="1" applyFill="1" applyBorder="1" applyAlignment="1">
      <alignment vertical="top" wrapText="1"/>
    </xf>
    <xf numFmtId="9" fontId="74" fillId="2" borderId="26" xfId="19" applyNumberFormat="1" applyFont="1" applyFill="1" applyBorder="1" applyAlignment="1">
      <alignment horizontal="right" vertical="top" wrapText="1"/>
    </xf>
    <xf numFmtId="176" fontId="74" fillId="2" borderId="26" xfId="18" applyNumberFormat="1" applyFont="1" applyFill="1" applyBorder="1" applyAlignment="1">
      <alignment horizontal="right" vertical="top" wrapText="1"/>
    </xf>
    <xf numFmtId="0" fontId="82" fillId="2" borderId="26" xfId="0" applyFont="1" applyFill="1" applyBorder="1" applyAlignment="1">
      <alignment horizontal="justify" vertical="top" wrapText="1"/>
    </xf>
    <xf numFmtId="9" fontId="32" fillId="2" borderId="26" xfId="17" applyFont="1" applyFill="1" applyBorder="1" applyAlignment="1">
      <alignment horizontal="center" vertical="top" wrapText="1"/>
    </xf>
    <xf numFmtId="43" fontId="32" fillId="2" borderId="26" xfId="18" applyFont="1" applyFill="1" applyBorder="1" applyAlignment="1">
      <alignment horizontal="center" vertical="top" wrapText="1"/>
    </xf>
    <xf numFmtId="9" fontId="32" fillId="2" borderId="26" xfId="0" applyNumberFormat="1" applyFont="1" applyFill="1" applyBorder="1" applyAlignment="1">
      <alignment horizontal="center" vertical="top" wrapText="1"/>
    </xf>
    <xf numFmtId="9" fontId="33" fillId="2" borderId="26" xfId="17" applyFont="1" applyFill="1" applyBorder="1" applyAlignment="1">
      <alignment horizontal="center" vertical="top" wrapText="1"/>
    </xf>
    <xf numFmtId="44" fontId="33" fillId="2" borderId="26" xfId="10" applyFont="1" applyFill="1" applyBorder="1" applyAlignment="1">
      <alignment horizontal="right" vertical="top" wrapText="1"/>
    </xf>
    <xf numFmtId="0" fontId="32" fillId="2" borderId="26" xfId="0" applyFont="1" applyFill="1" applyBorder="1" applyAlignment="1">
      <alignment horizontal="left" vertical="top" wrapText="1"/>
    </xf>
    <xf numFmtId="43" fontId="0" fillId="0" borderId="26" xfId="0" applyNumberFormat="1" applyBorder="1" applyAlignment="1">
      <alignment horizontal="center" vertical="center"/>
    </xf>
    <xf numFmtId="172" fontId="0" fillId="0" borderId="26" xfId="18" applyNumberFormat="1" applyFont="1" applyBorder="1" applyAlignment="1">
      <alignment vertical="center"/>
    </xf>
    <xf numFmtId="0" fontId="14" fillId="0" borderId="26" xfId="0" applyFont="1" applyBorder="1" applyAlignment="1">
      <alignment horizontal="center" vertical="center"/>
    </xf>
    <xf numFmtId="178" fontId="14" fillId="0" borderId="26" xfId="0" applyNumberFormat="1" applyFon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3" fillId="0" borderId="0" xfId="19" applyFont="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1" borderId="26"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0" borderId="26" xfId="19" applyFont="1" applyBorder="1" applyAlignment="1">
      <alignment horizontal="center" vertical="top" wrapText="1"/>
    </xf>
    <xf numFmtId="0" fontId="27" fillId="8" borderId="13" xfId="19" applyFont="1" applyFill="1" applyBorder="1" applyAlignment="1">
      <alignment horizontal="left" vertical="top" wrapText="1"/>
    </xf>
    <xf numFmtId="0" fontId="68" fillId="16" borderId="30" xfId="0" applyFont="1" applyFill="1" applyBorder="1" applyAlignment="1" applyProtection="1">
      <alignment horizontal="center" vertical="top" wrapText="1"/>
      <protection locked="0"/>
    </xf>
    <xf numFmtId="0" fontId="68" fillId="16" borderId="28" xfId="0" applyFont="1" applyFill="1" applyBorder="1" applyAlignment="1" applyProtection="1">
      <alignment horizontal="center" vertical="top" wrapText="1"/>
      <protection locked="0"/>
    </xf>
    <xf numFmtId="0" fontId="68" fillId="16" borderId="27"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8" fillId="12" borderId="30" xfId="0" applyFont="1" applyFill="1" applyBorder="1" applyAlignment="1" applyProtection="1">
      <alignment horizontal="center" vertical="top" wrapText="1"/>
      <protection locked="0"/>
    </xf>
    <xf numFmtId="0" fontId="28" fillId="12" borderId="28" xfId="0" applyFont="1" applyFill="1" applyBorder="1" applyAlignment="1" applyProtection="1">
      <alignment horizontal="center" vertical="top" wrapText="1"/>
      <protection locked="0"/>
    </xf>
    <xf numFmtId="0" fontId="28"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2">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8</c:v>
                </c:pt>
              </c:numCache>
            </c:numRef>
          </c:val>
        </c:ser>
        <c:dLbls>
          <c:showLegendKey val="0"/>
          <c:showVal val="0"/>
          <c:showCatName val="0"/>
          <c:showSerName val="0"/>
          <c:showPercent val="0"/>
          <c:showBubbleSize val="0"/>
        </c:dLbls>
        <c:gapWidth val="150"/>
        <c:shape val="box"/>
        <c:axId val="65794816"/>
        <c:axId val="65796352"/>
        <c:axId val="0"/>
      </c:bar3DChart>
      <c:catAx>
        <c:axId val="65794816"/>
        <c:scaling>
          <c:orientation val="minMax"/>
        </c:scaling>
        <c:delete val="0"/>
        <c:axPos val="b"/>
        <c:numFmt formatCode="General" sourceLinked="0"/>
        <c:majorTickMark val="none"/>
        <c:minorTickMark val="none"/>
        <c:tickLblPos val="nextTo"/>
        <c:crossAx val="65796352"/>
        <c:crosses val="autoZero"/>
        <c:auto val="1"/>
        <c:lblAlgn val="ctr"/>
        <c:lblOffset val="100"/>
        <c:noMultiLvlLbl val="0"/>
      </c:catAx>
      <c:valAx>
        <c:axId val="6579635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579481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12</c:v>
                </c:pt>
                <c:pt idx="1">
                  <c:v>6</c:v>
                </c:pt>
                <c:pt idx="2">
                  <c:v>2</c:v>
                </c:pt>
                <c:pt idx="3">
                  <c:v>0</c:v>
                </c:pt>
                <c:pt idx="4">
                  <c:v>6</c:v>
                </c:pt>
                <c:pt idx="5">
                  <c:v>0</c:v>
                </c:pt>
                <c:pt idx="6">
                  <c:v>3</c:v>
                </c:pt>
                <c:pt idx="7">
                  <c:v>0</c:v>
                </c:pt>
                <c:pt idx="8">
                  <c:v>1</c:v>
                </c:pt>
                <c:pt idx="9">
                  <c:v>0</c:v>
                </c:pt>
              </c:numCache>
            </c:numRef>
          </c:val>
        </c:ser>
        <c:dLbls>
          <c:showLegendKey val="0"/>
          <c:showVal val="0"/>
          <c:showCatName val="0"/>
          <c:showSerName val="0"/>
          <c:showPercent val="0"/>
          <c:showBubbleSize val="0"/>
        </c:dLbls>
        <c:gapWidth val="150"/>
        <c:shape val="box"/>
        <c:axId val="66503040"/>
        <c:axId val="66504576"/>
        <c:axId val="0"/>
      </c:bar3DChart>
      <c:catAx>
        <c:axId val="66503040"/>
        <c:scaling>
          <c:orientation val="minMax"/>
        </c:scaling>
        <c:delete val="0"/>
        <c:axPos val="b"/>
        <c:numFmt formatCode="General" sourceLinked="0"/>
        <c:majorTickMark val="none"/>
        <c:minorTickMark val="none"/>
        <c:tickLblPos val="nextTo"/>
        <c:crossAx val="66504576"/>
        <c:crosses val="autoZero"/>
        <c:auto val="1"/>
        <c:lblAlgn val="ctr"/>
        <c:lblOffset val="100"/>
        <c:noMultiLvlLbl val="0"/>
      </c:catAx>
      <c:valAx>
        <c:axId val="665045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650304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5</c:v>
                </c:pt>
                <c:pt idx="1">
                  <c:v>0</c:v>
                </c:pt>
                <c:pt idx="2">
                  <c:v>0</c:v>
                </c:pt>
                <c:pt idx="3">
                  <c:v>16</c:v>
                </c:pt>
                <c:pt idx="4">
                  <c:v>0</c:v>
                </c:pt>
                <c:pt idx="5">
                  <c:v>0</c:v>
                </c:pt>
                <c:pt idx="6">
                  <c:v>1</c:v>
                </c:pt>
                <c:pt idx="7">
                  <c:v>0</c:v>
                </c:pt>
                <c:pt idx="8">
                  <c:v>0</c:v>
                </c:pt>
                <c:pt idx="9">
                  <c:v>0</c:v>
                </c:pt>
                <c:pt idx="10">
                  <c:v>0</c:v>
                </c:pt>
                <c:pt idx="11">
                  <c:v>12</c:v>
                </c:pt>
                <c:pt idx="12">
                  <c:v>1</c:v>
                </c:pt>
                <c:pt idx="13">
                  <c:v>14</c:v>
                </c:pt>
                <c:pt idx="14">
                  <c:v>2</c:v>
                </c:pt>
                <c:pt idx="15">
                  <c:v>4</c:v>
                </c:pt>
                <c:pt idx="16">
                  <c:v>0</c:v>
                </c:pt>
              </c:numCache>
            </c:numRef>
          </c:val>
        </c:ser>
        <c:dLbls>
          <c:showLegendKey val="0"/>
          <c:showVal val="0"/>
          <c:showCatName val="0"/>
          <c:showSerName val="0"/>
          <c:showPercent val="0"/>
          <c:showBubbleSize val="0"/>
        </c:dLbls>
        <c:gapWidth val="150"/>
        <c:shape val="box"/>
        <c:axId val="67784704"/>
        <c:axId val="67786240"/>
        <c:axId val="0"/>
      </c:bar3DChart>
      <c:catAx>
        <c:axId val="67784704"/>
        <c:scaling>
          <c:orientation val="minMax"/>
        </c:scaling>
        <c:delete val="0"/>
        <c:axPos val="b"/>
        <c:numFmt formatCode="General" sourceLinked="0"/>
        <c:majorTickMark val="none"/>
        <c:minorTickMark val="none"/>
        <c:tickLblPos val="nextTo"/>
        <c:crossAx val="67786240"/>
        <c:crosses val="autoZero"/>
        <c:auto val="1"/>
        <c:lblAlgn val="ctr"/>
        <c:lblOffset val="100"/>
        <c:noMultiLvlLbl val="0"/>
      </c:catAx>
      <c:valAx>
        <c:axId val="677862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78470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465592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942730</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2213</xdr:colOff>
      <xdr:row>56</xdr:row>
      <xdr:rowOff>141768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841103</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DDH%20POA%202015%20Lic.%20Sibrian%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esktop\POA-2015\CME%202015%20EN%20REVISION%2015-08-2014%20DER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uario\Desktop\POA-2015\CME%202015%20ESTRATEGIA%20LABO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sheetData sheetId="4"/>
      <sheetData sheetId="5"/>
      <sheetData sheetId="6"/>
      <sheetData sheetId="7"/>
      <sheetData sheetId="8"/>
      <sheetData sheetId="9"/>
      <sheetData sheetId="10"/>
      <sheetData sheetId="11">
        <row r="1">
          <cell r="E1">
            <v>0</v>
          </cell>
        </row>
      </sheetData>
      <sheetData sheetId="12">
        <row r="1">
          <cell r="E1">
            <v>0</v>
          </cell>
        </row>
      </sheetData>
      <sheetData sheetId="13">
        <row r="1">
          <cell r="E1">
            <v>0</v>
          </cell>
        </row>
      </sheetData>
      <sheetData sheetId="14">
        <row r="1">
          <cell r="E1">
            <v>0</v>
          </cell>
        </row>
      </sheetData>
      <sheetData sheetId="15">
        <row r="5">
          <cell r="E5">
            <v>0</v>
          </cell>
        </row>
      </sheetData>
      <sheetData sheetId="16">
        <row r="1">
          <cell r="E1">
            <v>0</v>
          </cell>
        </row>
      </sheetData>
      <sheetData sheetId="17">
        <row r="1">
          <cell r="E1">
            <v>0</v>
          </cell>
        </row>
      </sheetData>
      <sheetData sheetId="18">
        <row r="1">
          <cell r="E1">
            <v>0</v>
          </cell>
        </row>
      </sheetData>
      <sheetData sheetId="19">
        <row r="1">
          <cell r="E1">
            <v>0</v>
          </cell>
        </row>
      </sheetData>
      <sheetData sheetId="20">
        <row r="1">
          <cell r="E1">
            <v>0</v>
          </cell>
        </row>
      </sheetData>
      <sheetData sheetId="21">
        <row r="3">
          <cell r="E3">
            <v>0</v>
          </cell>
        </row>
      </sheetData>
      <sheetData sheetId="22">
        <row r="1">
          <cell r="E1">
            <v>0</v>
          </cell>
        </row>
      </sheetData>
      <sheetData sheetId="23">
        <row r="1">
          <cell r="E1">
            <v>0</v>
          </cell>
        </row>
      </sheetData>
      <sheetData sheetId="24">
        <row r="1">
          <cell r="E1">
            <v>0</v>
          </cell>
        </row>
      </sheetData>
      <sheetData sheetId="25">
        <row r="1">
          <cell r="E1" t="str">
            <v>GOBERNABILIDAD Y PROCESO DE GESTIÓN DESCENTRALIZADAS EN REDES</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en Apoyo"/>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cell r="F76">
            <v>0</v>
          </cell>
        </row>
        <row r="77">
          <cell r="E77">
            <v>0</v>
          </cell>
          <cell r="F77">
            <v>0</v>
          </cell>
        </row>
        <row r="78">
          <cell r="E78">
            <v>0</v>
          </cell>
          <cell r="F78">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sheetData>
      <sheetData sheetId="18">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11.1</v>
          </cell>
          <cell r="F9" t="str">
            <v>Desarrollar bases de datos que permita el control del tiempo compensatorio y para el control digital del proceso de identificación de empleados.</v>
          </cell>
        </row>
        <row r="10">
          <cell r="F10">
            <v>0</v>
          </cell>
        </row>
        <row r="11">
          <cell r="E11">
            <v>0</v>
          </cell>
          <cell r="F11">
            <v>0</v>
          </cell>
        </row>
        <row r="12">
          <cell r="E12">
            <v>0</v>
          </cell>
          <cell r="F12">
            <v>0</v>
          </cell>
        </row>
        <row r="13">
          <cell r="E13">
            <v>0</v>
          </cell>
          <cell r="F13">
            <v>0</v>
          </cell>
        </row>
        <row r="14">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11.2</v>
          </cell>
          <cell r="F27" t="str">
            <v>Mejor ejecución de las supervisiones diarias, en Ciudad Universitaria incorporando los nuevos edificios.</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11.3</v>
          </cell>
          <cell r="F33" t="str">
            <v>Concientizar al personal docente a registrar sus proyectos en las unidades de investigación y/o vinculación</v>
          </cell>
        </row>
        <row r="34">
          <cell r="E34">
            <v>11.4</v>
          </cell>
          <cell r="F34" t="str">
            <v xml:space="preserve">Compra de equipo logístico a fin de poder elaborar y divulgar los datos de ausentismo de los empleados universitarios. </v>
          </cell>
        </row>
        <row r="35">
          <cell r="E35">
            <v>11.5</v>
          </cell>
          <cell r="F35" t="str">
            <v>Elaboración del manual de procesos del Departamento de Efectividad del Recurso Humano</v>
          </cell>
        </row>
        <row r="36">
          <cell r="E36">
            <v>11.6</v>
          </cell>
          <cell r="F36" t="str">
            <v xml:space="preserve">Fortalecer el proceso de identificación del personal universitario a través de una independencia administrativa por medio de la gestión en el Depto. de Efectividad. </v>
          </cell>
        </row>
        <row r="37">
          <cell r="E37">
            <v>11.7</v>
          </cell>
          <cell r="F37" t="str">
            <v xml:space="preserve">Concientizar al personal docente a registrar sus proyectos en las unidades de investigación y/o vinculación y al mismo tiempo brindar Asesoría a las unidades Académica en los Centros Regionales respecto a la asignación académica.  </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id="1" name="Tabla17" displayName="Tabla17" ref="B3:C15" totalsRowShown="0" headerRowDxfId="21" dataDxfId="20">
  <autoFilter ref="B3:C15"/>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7" dataDxfId="16">
  <autoFilter ref="B37:D55"/>
  <tableColumns count="3">
    <tableColumn id="1" name="Descripción" dataDxfId="15"/>
    <tableColumn id="2" name="Cantidad" dataDxfId="14" dataCellStyle="Millares"/>
    <tableColumn id="3" name="Montos" dataDxfId="1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2" dataDxfId="11">
  <autoFilter ref="B66:D78"/>
  <tableColumns count="3">
    <tableColumn id="1" name="Descripción" dataDxfId="10"/>
    <tableColumn id="2" name="Cantidad" dataDxfId="9" dataCellStyle="Millares"/>
    <tableColumn id="3" name="Montos" dataDxfId="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7">
  <autoFilter ref="B83:D101"/>
  <tableColumns count="3">
    <tableColumn id="1" name="Descripción " dataDxfId="6"/>
    <tableColumn id="2" name="Cantidad" dataDxfId="5" dataCellStyle="Millares"/>
    <tableColumn id="3" name="Montos" dataDxfId="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70"/>
      <c r="U2" s="570"/>
      <c r="V2" s="570"/>
      <c r="W2" s="570"/>
      <c r="X2" s="570"/>
      <c r="Y2" s="570"/>
      <c r="Z2" s="570"/>
      <c r="AA2" s="570"/>
      <c r="AB2" s="570"/>
      <c r="AC2" s="570" t="s">
        <v>25</v>
      </c>
      <c r="AD2" s="570"/>
      <c r="AE2" s="570"/>
      <c r="AF2" s="570"/>
      <c r="AG2" s="570"/>
      <c r="AH2" s="570"/>
      <c r="AI2" s="570"/>
      <c r="AJ2" s="570"/>
    </row>
    <row r="3" spans="2:36" ht="16.5" customHeight="1" x14ac:dyDescent="0.25">
      <c r="B3" s="33" t="s">
        <v>7</v>
      </c>
      <c r="C3" s="33"/>
      <c r="D3" s="33"/>
      <c r="E3" s="33"/>
      <c r="F3" s="33"/>
      <c r="G3" s="33"/>
      <c r="H3" s="33"/>
      <c r="I3" s="33"/>
      <c r="J3" s="33"/>
      <c r="K3" s="33"/>
      <c r="L3" s="33"/>
      <c r="M3" s="33"/>
      <c r="N3" s="33"/>
      <c r="O3" s="33"/>
      <c r="P3" s="33"/>
      <c r="Q3" s="33"/>
      <c r="R3" s="33"/>
      <c r="S3" s="33"/>
      <c r="T3" s="570"/>
      <c r="U3" s="570"/>
      <c r="V3" s="570"/>
      <c r="W3" s="570"/>
      <c r="X3" s="570"/>
      <c r="Y3" s="570"/>
      <c r="Z3" s="570"/>
      <c r="AA3" s="570"/>
      <c r="AB3" s="570"/>
      <c r="AC3" s="570" t="s">
        <v>7</v>
      </c>
      <c r="AD3" s="570"/>
      <c r="AE3" s="570"/>
      <c r="AF3" s="570"/>
      <c r="AG3" s="570"/>
      <c r="AH3" s="570"/>
      <c r="AI3" s="570"/>
      <c r="AJ3" s="570"/>
    </row>
    <row r="4" spans="2:36" ht="12.75" customHeight="1" x14ac:dyDescent="0.25">
      <c r="B4" s="33" t="s">
        <v>35</v>
      </c>
      <c r="C4" s="33"/>
      <c r="D4" s="33"/>
      <c r="E4" s="33"/>
      <c r="F4" s="33"/>
      <c r="G4" s="33"/>
      <c r="H4" s="33"/>
      <c r="I4" s="33"/>
      <c r="J4" s="33"/>
      <c r="K4" s="33"/>
      <c r="L4" s="33"/>
      <c r="M4" s="33"/>
      <c r="N4" s="33"/>
      <c r="O4" s="33"/>
      <c r="P4" s="33"/>
      <c r="Q4" s="33"/>
      <c r="R4" s="33"/>
      <c r="S4" s="33"/>
      <c r="T4" s="570"/>
      <c r="U4" s="570"/>
      <c r="V4" s="570"/>
      <c r="W4" s="570"/>
      <c r="X4" s="570"/>
      <c r="Y4" s="570"/>
      <c r="Z4" s="570"/>
      <c r="AA4" s="570"/>
      <c r="AB4" s="570"/>
      <c r="AC4" s="570" t="s">
        <v>35</v>
      </c>
      <c r="AD4" s="570"/>
      <c r="AE4" s="570"/>
      <c r="AF4" s="570"/>
      <c r="AG4" s="570"/>
      <c r="AH4" s="570"/>
      <c r="AI4" s="570"/>
      <c r="AJ4" s="570"/>
    </row>
    <row r="5" spans="2:36" ht="15.75" x14ac:dyDescent="0.25">
      <c r="B5" s="2"/>
      <c r="C5" s="2"/>
      <c r="D5" s="2"/>
    </row>
    <row r="6" spans="2:36" ht="16.5" thickBot="1" x14ac:dyDescent="0.3">
      <c r="B6" s="2"/>
      <c r="C6" s="2"/>
      <c r="D6" s="2"/>
    </row>
    <row r="7" spans="2:36" ht="75.75" customHeight="1" x14ac:dyDescent="0.25">
      <c r="B7" s="565" t="s">
        <v>20</v>
      </c>
      <c r="C7" s="565" t="s">
        <v>37</v>
      </c>
      <c r="D7" s="565" t="s">
        <v>38</v>
      </c>
      <c r="E7" s="567" t="s">
        <v>39</v>
      </c>
      <c r="F7" s="565" t="s">
        <v>36</v>
      </c>
      <c r="G7" s="567" t="s">
        <v>9</v>
      </c>
      <c r="H7" s="569" t="s">
        <v>0</v>
      </c>
      <c r="I7" s="569" t="s">
        <v>8</v>
      </c>
      <c r="J7" s="569" t="s">
        <v>16</v>
      </c>
      <c r="K7" s="569"/>
      <c r="L7" s="569" t="s">
        <v>13</v>
      </c>
      <c r="M7" s="569"/>
      <c r="N7" s="569"/>
      <c r="O7" s="569"/>
      <c r="P7" s="569"/>
      <c r="Q7" s="569"/>
      <c r="R7" s="569"/>
      <c r="S7" s="569"/>
      <c r="T7" s="565" t="s">
        <v>14</v>
      </c>
      <c r="U7" s="569" t="s">
        <v>18</v>
      </c>
      <c r="V7" s="569" t="s">
        <v>26</v>
      </c>
      <c r="W7" s="569"/>
      <c r="X7" s="569" t="s">
        <v>15</v>
      </c>
      <c r="Y7" s="569" t="s">
        <v>17</v>
      </c>
      <c r="Z7" s="569"/>
      <c r="AA7" s="569" t="s">
        <v>22</v>
      </c>
      <c r="AB7" s="569" t="s">
        <v>32</v>
      </c>
      <c r="AC7" s="571" t="s">
        <v>31</v>
      </c>
      <c r="AD7" s="571"/>
      <c r="AE7" s="571"/>
      <c r="AF7" s="571"/>
      <c r="AG7" s="569" t="s">
        <v>28</v>
      </c>
      <c r="AH7" s="569" t="s">
        <v>29</v>
      </c>
      <c r="AI7" s="569" t="s">
        <v>1</v>
      </c>
      <c r="AJ7" s="569" t="s">
        <v>2</v>
      </c>
    </row>
    <row r="8" spans="2:36" ht="15.75" customHeight="1" x14ac:dyDescent="0.25">
      <c r="B8" s="566"/>
      <c r="C8" s="566"/>
      <c r="D8" s="566"/>
      <c r="E8" s="568"/>
      <c r="F8" s="566"/>
      <c r="G8" s="568"/>
      <c r="H8" s="564"/>
      <c r="I8" s="564"/>
      <c r="J8" s="564" t="s">
        <v>33</v>
      </c>
      <c r="K8" s="564" t="s">
        <v>19</v>
      </c>
      <c r="L8" s="572" t="s">
        <v>3</v>
      </c>
      <c r="M8" s="572"/>
      <c r="N8" s="572" t="s">
        <v>4</v>
      </c>
      <c r="O8" s="572"/>
      <c r="P8" s="572" t="s">
        <v>5</v>
      </c>
      <c r="Q8" s="572"/>
      <c r="R8" s="572" t="s">
        <v>6</v>
      </c>
      <c r="S8" s="572"/>
      <c r="T8" s="566"/>
      <c r="U8" s="564"/>
      <c r="V8" s="564" t="s">
        <v>23</v>
      </c>
      <c r="W8" s="564" t="s">
        <v>21</v>
      </c>
      <c r="X8" s="564"/>
      <c r="Y8" s="564" t="s">
        <v>23</v>
      </c>
      <c r="Z8" s="564" t="s">
        <v>21</v>
      </c>
      <c r="AA8" s="564"/>
      <c r="AB8" s="564"/>
      <c r="AC8" s="14" t="s">
        <v>3</v>
      </c>
      <c r="AD8" s="14" t="s">
        <v>4</v>
      </c>
      <c r="AE8" s="14" t="s">
        <v>5</v>
      </c>
      <c r="AF8" s="14" t="s">
        <v>6</v>
      </c>
      <c r="AG8" s="564"/>
      <c r="AH8" s="564"/>
      <c r="AI8" s="564"/>
      <c r="AJ8" s="564"/>
    </row>
    <row r="9" spans="2:36" ht="78.75" x14ac:dyDescent="0.25">
      <c r="B9" s="566"/>
      <c r="C9" s="566"/>
      <c r="D9" s="566"/>
      <c r="E9" s="568"/>
      <c r="F9" s="566"/>
      <c r="G9" s="568"/>
      <c r="H9" s="564"/>
      <c r="I9" s="564"/>
      <c r="J9" s="564"/>
      <c r="K9" s="564"/>
      <c r="L9" s="32" t="s">
        <v>11</v>
      </c>
      <c r="M9" s="32" t="s">
        <v>12</v>
      </c>
      <c r="N9" s="32" t="s">
        <v>11</v>
      </c>
      <c r="O9" s="32" t="s">
        <v>12</v>
      </c>
      <c r="P9" s="32" t="s">
        <v>11</v>
      </c>
      <c r="Q9" s="32" t="s">
        <v>12</v>
      </c>
      <c r="R9" s="32" t="s">
        <v>11</v>
      </c>
      <c r="S9" s="32" t="s">
        <v>12</v>
      </c>
      <c r="T9" s="566"/>
      <c r="U9" s="564"/>
      <c r="V9" s="564"/>
      <c r="W9" s="564"/>
      <c r="X9" s="564"/>
      <c r="Y9" s="564"/>
      <c r="Z9" s="564"/>
      <c r="AA9" s="564"/>
      <c r="AB9" s="564"/>
      <c r="AC9" s="14" t="s">
        <v>24</v>
      </c>
      <c r="AD9" s="14" t="s">
        <v>24</v>
      </c>
      <c r="AE9" s="14" t="s">
        <v>24</v>
      </c>
      <c r="AF9" s="14" t="s">
        <v>24</v>
      </c>
      <c r="AG9" s="564"/>
      <c r="AH9" s="564"/>
      <c r="AI9" s="564"/>
      <c r="AJ9" s="564"/>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2" t="s">
        <v>10</v>
      </c>
      <c r="K31" s="563"/>
      <c r="L31" s="560"/>
      <c r="M31" s="561"/>
      <c r="N31" s="560"/>
      <c r="O31" s="561"/>
      <c r="P31" s="560"/>
      <c r="Q31" s="561"/>
      <c r="R31" s="560"/>
      <c r="S31" s="56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D16" zoomScale="86" zoomScaleNormal="86" zoomScaleSheetLayoutView="80" workbookViewId="0">
      <selection activeCell="F25" sqref="F25"/>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396</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52</v>
      </c>
      <c r="D10" s="110">
        <f>SUM(F17:F51)</f>
        <v>0</v>
      </c>
      <c r="F10" s="70"/>
      <c r="G10" s="79"/>
      <c r="H10" s="70"/>
      <c r="I10" s="70"/>
    </row>
    <row r="11" spans="1:555" x14ac:dyDescent="0.25">
      <c r="C11" s="70"/>
      <c r="D11" s="31"/>
      <c r="E11" s="95"/>
      <c r="F11" s="95"/>
      <c r="G11" s="95"/>
      <c r="H11" s="76"/>
      <c r="I11" s="76"/>
      <c r="J11" s="76"/>
      <c r="K11" s="114"/>
    </row>
    <row r="12" spans="1:555" ht="15.75" x14ac:dyDescent="0.25">
      <c r="B12" s="95"/>
      <c r="C12" s="319" t="s">
        <v>399</v>
      </c>
      <c r="D12" s="208"/>
      <c r="E12" s="95"/>
      <c r="F12" s="95"/>
      <c r="G12" s="95"/>
      <c r="H12" s="76"/>
      <c r="I12" s="76"/>
      <c r="J12" s="76"/>
      <c r="K12" s="114"/>
    </row>
    <row r="13" spans="1:555" ht="18.75" x14ac:dyDescent="0.2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Graduados'!$E:$F,2,FALSE),IFERROR(VLOOKUP(D12,'11. Gestion Administrativa'!$E:$F,2,FALSE),IFERROR(VLOOKUP(D12,'Gestión Académica'!$E:$F,2,FALSE),IFERROR(VLOOKUP(D12,'Aseguramiento de la Calidad'!$E:$F,2,FALSE),IFERROR(VLOOKUP(D12,'Gestión del Conocimiento'!$E:$F,2,FALSE),IFERROR(VLOOKUP(D12,'Gobernabilidad y Procesos...'!$E:$F,2,FALSE),IFERROR(VLOOKUP(D12,'12. 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43</v>
      </c>
      <c r="D16" s="136" t="s">
        <v>54</v>
      </c>
      <c r="E16" s="138" t="s">
        <v>56</v>
      </c>
      <c r="F16" s="137" t="s">
        <v>27</v>
      </c>
      <c r="G16" s="135" t="s">
        <v>137</v>
      </c>
      <c r="H16" s="138" t="s">
        <v>45</v>
      </c>
      <c r="I16" s="135" t="s">
        <v>138</v>
      </c>
      <c r="J16" s="135" t="s">
        <v>417</v>
      </c>
      <c r="K16" s="135" t="s">
        <v>418</v>
      </c>
      <c r="L16" s="135" t="s">
        <v>124</v>
      </c>
    </row>
    <row r="17" spans="3:12" x14ac:dyDescent="0.25">
      <c r="C17" s="143" t="s">
        <v>127</v>
      </c>
      <c r="D17" s="160"/>
      <c r="E17" s="117">
        <v>784000</v>
      </c>
      <c r="F17" s="99">
        <f t="shared" ref="F17:F51" si="0">D17*E17</f>
        <v>0</v>
      </c>
      <c r="G17" s="163" t="s">
        <v>135</v>
      </c>
      <c r="H17" s="144"/>
      <c r="I17" s="132" t="e">
        <f>VLOOKUP(H17,Presupuesto!$B$11:$C$565,2,0)</f>
        <v>#N/A</v>
      </c>
      <c r="J17" s="227" t="s">
        <v>1492</v>
      </c>
      <c r="K17" s="100" t="s">
        <v>401</v>
      </c>
      <c r="L17" s="100"/>
    </row>
    <row r="18" spans="3:12" x14ac:dyDescent="0.25">
      <c r="C18" s="143" t="s">
        <v>83</v>
      </c>
      <c r="D18" s="160"/>
      <c r="E18" s="125">
        <v>100000</v>
      </c>
      <c r="F18" s="99">
        <f t="shared" si="0"/>
        <v>0</v>
      </c>
      <c r="G18" s="163"/>
      <c r="H18" s="144">
        <v>42500</v>
      </c>
      <c r="I18" s="132" t="e">
        <f>VLOOKUP(H18,Presupuesto!$B$11:$C$565,2,0)</f>
        <v>#N/A</v>
      </c>
      <c r="J18" s="100" t="str">
        <f t="shared" ref="J18:J50" si="1">$J$17</f>
        <v>Posgrado</v>
      </c>
      <c r="K18" s="100" t="s">
        <v>419</v>
      </c>
      <c r="L18" s="100"/>
    </row>
    <row r="19" spans="3:12" x14ac:dyDescent="0.25">
      <c r="C19" s="143" t="s">
        <v>84</v>
      </c>
      <c r="D19" s="160"/>
      <c r="E19" s="125">
        <v>50000</v>
      </c>
      <c r="F19" s="99">
        <f t="shared" si="0"/>
        <v>0</v>
      </c>
      <c r="G19" s="163"/>
      <c r="H19" s="144">
        <v>42500</v>
      </c>
      <c r="I19" s="132" t="e">
        <f>VLOOKUP(H19,Presupuesto!$B$11:$C$565,2,0)</f>
        <v>#N/A</v>
      </c>
      <c r="J19" s="100" t="str">
        <f t="shared" si="1"/>
        <v>Posgrado</v>
      </c>
      <c r="K19" s="100" t="s">
        <v>419</v>
      </c>
      <c r="L19" s="100"/>
    </row>
    <row r="20" spans="3:12" x14ac:dyDescent="0.25">
      <c r="C20" s="143" t="s">
        <v>128</v>
      </c>
      <c r="D20" s="160"/>
      <c r="E20" s="125">
        <v>40</v>
      </c>
      <c r="F20" s="99">
        <f t="shared" si="0"/>
        <v>0</v>
      </c>
      <c r="G20" s="163"/>
      <c r="H20" s="144">
        <v>42500</v>
      </c>
      <c r="I20" s="132" t="e">
        <f>VLOOKUP(H20,Presupuesto!$B$11:$C$565,2,0)</f>
        <v>#N/A</v>
      </c>
      <c r="J20" s="100" t="str">
        <f t="shared" si="1"/>
        <v>Posgrado</v>
      </c>
      <c r="K20" s="100" t="s">
        <v>419</v>
      </c>
      <c r="L20" s="100"/>
    </row>
    <row r="21" spans="3:12" x14ac:dyDescent="0.25">
      <c r="C21" s="143" t="s">
        <v>126</v>
      </c>
      <c r="D21" s="160"/>
      <c r="E21" s="125">
        <v>5745</v>
      </c>
      <c r="F21" s="99">
        <f t="shared" si="0"/>
        <v>0</v>
      </c>
      <c r="G21" s="163"/>
      <c r="H21" s="144">
        <v>42500</v>
      </c>
      <c r="I21" s="132" t="e">
        <f>VLOOKUP(H21,Presupuesto!$B$11:$C$565,2,0)</f>
        <v>#N/A</v>
      </c>
      <c r="J21" s="100" t="str">
        <f t="shared" si="1"/>
        <v>Posgrado</v>
      </c>
      <c r="K21" s="100" t="s">
        <v>419</v>
      </c>
      <c r="L21" s="100"/>
    </row>
    <row r="22" spans="3:12" x14ac:dyDescent="0.25">
      <c r="C22" s="143" t="s">
        <v>129</v>
      </c>
      <c r="D22" s="160"/>
      <c r="E22" s="125">
        <v>30000</v>
      </c>
      <c r="F22" s="99">
        <f t="shared" si="0"/>
        <v>0</v>
      </c>
      <c r="G22" s="163"/>
      <c r="H22" s="144">
        <v>42500</v>
      </c>
      <c r="I22" s="132" t="e">
        <f>VLOOKUP(H22,Presupuesto!$B$11:$C$565,2,0)</f>
        <v>#N/A</v>
      </c>
      <c r="J22" s="100" t="str">
        <f t="shared" si="1"/>
        <v>Posgrado</v>
      </c>
      <c r="K22" s="100" t="s">
        <v>408</v>
      </c>
      <c r="L22" s="100"/>
    </row>
    <row r="23" spans="3:12" x14ac:dyDescent="0.25">
      <c r="C23" s="143" t="s">
        <v>129</v>
      </c>
      <c r="D23" s="160"/>
      <c r="E23" s="125">
        <v>30000</v>
      </c>
      <c r="F23" s="99">
        <f t="shared" si="0"/>
        <v>0</v>
      </c>
      <c r="G23" s="163"/>
      <c r="H23" s="144">
        <v>42500</v>
      </c>
      <c r="I23" s="132" t="e">
        <f>VLOOKUP(H23,Presupuesto!$B$11:$C$565,2,0)</f>
        <v>#N/A</v>
      </c>
      <c r="J23" s="100" t="str">
        <f t="shared" si="1"/>
        <v>Posgrado</v>
      </c>
      <c r="K23" s="100" t="s">
        <v>419</v>
      </c>
      <c r="L23" s="100"/>
    </row>
    <row r="24" spans="3:12" x14ac:dyDescent="0.25">
      <c r="C24" s="143"/>
      <c r="D24" s="160"/>
      <c r="E24" s="125"/>
      <c r="F24" s="99">
        <f t="shared" si="0"/>
        <v>0</v>
      </c>
      <c r="G24" s="163"/>
      <c r="H24" s="144">
        <v>35600</v>
      </c>
      <c r="I24" s="132" t="e">
        <f>VLOOKUP(H24,Presupuesto!$B$11:$C$565,2,0)</f>
        <v>#N/A</v>
      </c>
      <c r="J24" s="100" t="str">
        <f t="shared" si="1"/>
        <v>Posgrado</v>
      </c>
      <c r="K24" s="100" t="s">
        <v>419</v>
      </c>
      <c r="L24" s="100"/>
    </row>
    <row r="25" spans="3:12" x14ac:dyDescent="0.25">
      <c r="C25" s="143"/>
      <c r="D25" s="160"/>
      <c r="E25" s="125"/>
      <c r="F25" s="99">
        <f t="shared" si="0"/>
        <v>0</v>
      </c>
      <c r="G25" s="163"/>
      <c r="H25" s="144"/>
      <c r="I25" s="132" t="e">
        <f>VLOOKUP(H25,Presupuesto!$B$11:$C$565,2,0)</f>
        <v>#N/A</v>
      </c>
      <c r="J25" s="100" t="str">
        <f t="shared" si="1"/>
        <v>Posgrado</v>
      </c>
      <c r="K25" s="100" t="s">
        <v>419</v>
      </c>
      <c r="L25" s="100"/>
    </row>
    <row r="26" spans="3:12" x14ac:dyDescent="0.25">
      <c r="C26" s="143"/>
      <c r="D26" s="160"/>
      <c r="E26" s="125"/>
      <c r="F26" s="99">
        <f t="shared" si="0"/>
        <v>0</v>
      </c>
      <c r="G26" s="163"/>
      <c r="H26" s="144"/>
      <c r="I26" s="132" t="e">
        <f>VLOOKUP(H26,Presupuesto!$B$11:$C$565,2,0)</f>
        <v>#N/A</v>
      </c>
      <c r="J26" s="100" t="str">
        <f t="shared" si="1"/>
        <v>Posgrado</v>
      </c>
      <c r="K26" s="100" t="s">
        <v>419</v>
      </c>
      <c r="L26" s="100"/>
    </row>
    <row r="27" spans="3:12" x14ac:dyDescent="0.25">
      <c r="C27" s="143"/>
      <c r="D27" s="160"/>
      <c r="E27" s="125"/>
      <c r="F27" s="99">
        <f t="shared" si="0"/>
        <v>0</v>
      </c>
      <c r="G27" s="163"/>
      <c r="H27" s="144"/>
      <c r="I27" s="132" t="e">
        <f>VLOOKUP(H27,Presupuesto!$B$11:$C$565,2,0)</f>
        <v>#N/A</v>
      </c>
      <c r="J27" s="100" t="str">
        <f t="shared" si="1"/>
        <v>Posgrado</v>
      </c>
      <c r="K27" s="100" t="s">
        <v>419</v>
      </c>
      <c r="L27" s="100"/>
    </row>
    <row r="28" spans="3:12" x14ac:dyDescent="0.25">
      <c r="C28" s="143"/>
      <c r="D28" s="160"/>
      <c r="E28" s="125"/>
      <c r="F28" s="99">
        <f t="shared" si="0"/>
        <v>0</v>
      </c>
      <c r="G28" s="163"/>
      <c r="H28" s="144"/>
      <c r="I28" s="132" t="e">
        <f>VLOOKUP(H28,Presupuesto!$B$11:$C$565,2,0)</f>
        <v>#N/A</v>
      </c>
      <c r="J28" s="100" t="str">
        <f t="shared" si="1"/>
        <v>Posgrado</v>
      </c>
      <c r="K28" s="100" t="s">
        <v>419</v>
      </c>
      <c r="L28" s="100"/>
    </row>
    <row r="29" spans="3:12" x14ac:dyDescent="0.25">
      <c r="C29" s="143"/>
      <c r="D29" s="160"/>
      <c r="E29" s="125"/>
      <c r="F29" s="99">
        <f t="shared" si="0"/>
        <v>0</v>
      </c>
      <c r="G29" s="163"/>
      <c r="H29" s="144"/>
      <c r="I29" s="132" t="e">
        <f>VLOOKUP(H29,Presupuesto!$B$11:$C$565,2,0)</f>
        <v>#N/A</v>
      </c>
      <c r="J29" s="100" t="str">
        <f t="shared" si="1"/>
        <v>Posgrado</v>
      </c>
      <c r="K29" s="100" t="s">
        <v>419</v>
      </c>
      <c r="L29" s="100"/>
    </row>
    <row r="30" spans="3:12" x14ac:dyDescent="0.25">
      <c r="C30" s="143"/>
      <c r="D30" s="160"/>
      <c r="E30" s="125"/>
      <c r="F30" s="99">
        <f t="shared" si="0"/>
        <v>0</v>
      </c>
      <c r="G30" s="163"/>
      <c r="H30" s="144"/>
      <c r="I30" s="132" t="e">
        <f>VLOOKUP(H30,Presupuesto!$B$11:$C$565,2,0)</f>
        <v>#N/A</v>
      </c>
      <c r="J30" s="100" t="str">
        <f t="shared" si="1"/>
        <v>Posgrado</v>
      </c>
      <c r="K30" s="100" t="s">
        <v>419</v>
      </c>
      <c r="L30" s="100"/>
    </row>
    <row r="31" spans="3:12" x14ac:dyDescent="0.25">
      <c r="C31" s="143"/>
      <c r="D31" s="160"/>
      <c r="E31" s="125"/>
      <c r="F31" s="99">
        <f t="shared" si="0"/>
        <v>0</v>
      </c>
      <c r="G31" s="163"/>
      <c r="H31" s="144"/>
      <c r="I31" s="132" t="e">
        <f>VLOOKUP(H31,Presupuesto!$B$11:$C$565,2,0)</f>
        <v>#N/A</v>
      </c>
      <c r="J31" s="100" t="str">
        <f t="shared" si="1"/>
        <v>Posgrado</v>
      </c>
      <c r="K31" s="100" t="s">
        <v>419</v>
      </c>
      <c r="L31" s="100"/>
    </row>
    <row r="32" spans="3:12" x14ac:dyDescent="0.25">
      <c r="C32" s="143"/>
      <c r="D32" s="160"/>
      <c r="E32" s="125"/>
      <c r="F32" s="99">
        <f t="shared" si="0"/>
        <v>0</v>
      </c>
      <c r="G32" s="163"/>
      <c r="H32" s="144"/>
      <c r="I32" s="132" t="e">
        <f>VLOOKUP(H32,Presupuesto!$B$11:$C$565,2,0)</f>
        <v>#N/A</v>
      </c>
      <c r="J32" s="100" t="str">
        <f t="shared" si="1"/>
        <v>Posgrado</v>
      </c>
      <c r="K32" s="100" t="s">
        <v>419</v>
      </c>
      <c r="L32" s="100"/>
    </row>
    <row r="33" spans="3:12" x14ac:dyDescent="0.25">
      <c r="C33" s="143"/>
      <c r="D33" s="160"/>
      <c r="E33" s="125"/>
      <c r="F33" s="99">
        <f t="shared" si="0"/>
        <v>0</v>
      </c>
      <c r="G33" s="163"/>
      <c r="H33" s="144"/>
      <c r="I33" s="132" t="e">
        <f>VLOOKUP(H33,Presupuesto!$B$11:$C$565,2,0)</f>
        <v>#N/A</v>
      </c>
      <c r="J33" s="100" t="str">
        <f t="shared" si="1"/>
        <v>Posgrado</v>
      </c>
      <c r="K33" s="100" t="s">
        <v>419</v>
      </c>
      <c r="L33" s="100"/>
    </row>
    <row r="34" spans="3:12" x14ac:dyDescent="0.25">
      <c r="C34" s="143"/>
      <c r="D34" s="160"/>
      <c r="E34" s="125"/>
      <c r="F34" s="99">
        <f t="shared" si="0"/>
        <v>0</v>
      </c>
      <c r="G34" s="163"/>
      <c r="H34" s="144"/>
      <c r="I34" s="132" t="e">
        <f>VLOOKUP(H34,Presupuesto!$B$11:$C$565,2,0)</f>
        <v>#N/A</v>
      </c>
      <c r="J34" s="100" t="str">
        <f t="shared" si="1"/>
        <v>Posgrado</v>
      </c>
      <c r="K34" s="100" t="s">
        <v>419</v>
      </c>
      <c r="L34" s="100"/>
    </row>
    <row r="35" spans="3:12" x14ac:dyDescent="0.25">
      <c r="C35" s="143"/>
      <c r="D35" s="160"/>
      <c r="E35" s="125"/>
      <c r="F35" s="99">
        <f t="shared" si="0"/>
        <v>0</v>
      </c>
      <c r="G35" s="163"/>
      <c r="H35" s="144"/>
      <c r="I35" s="132" t="e">
        <f>VLOOKUP(H35,Presupuesto!$B$11:$C$565,2,0)</f>
        <v>#N/A</v>
      </c>
      <c r="J35" s="100" t="str">
        <f t="shared" si="1"/>
        <v>Posgrado</v>
      </c>
      <c r="K35" s="100" t="s">
        <v>419</v>
      </c>
      <c r="L35" s="100"/>
    </row>
    <row r="36" spans="3:12" x14ac:dyDescent="0.25">
      <c r="C36" s="143"/>
      <c r="D36" s="160"/>
      <c r="E36" s="125"/>
      <c r="F36" s="99">
        <f t="shared" si="0"/>
        <v>0</v>
      </c>
      <c r="G36" s="163"/>
      <c r="H36" s="144"/>
      <c r="I36" s="132" t="e">
        <f>VLOOKUP(H36,Presupuesto!$B$11:$C$565,2,0)</f>
        <v>#N/A</v>
      </c>
      <c r="J36" s="100" t="str">
        <f t="shared" si="1"/>
        <v>Posgrado</v>
      </c>
      <c r="K36" s="100" t="s">
        <v>419</v>
      </c>
      <c r="L36" s="100"/>
    </row>
    <row r="37" spans="3:12" x14ac:dyDescent="0.25">
      <c r="C37" s="143"/>
      <c r="D37" s="160"/>
      <c r="E37" s="125"/>
      <c r="F37" s="99">
        <f t="shared" si="0"/>
        <v>0</v>
      </c>
      <c r="G37" s="163"/>
      <c r="H37" s="144"/>
      <c r="I37" s="132" t="e">
        <f>VLOOKUP(H37,Presupuesto!$B$11:$C$565,2,0)</f>
        <v>#N/A</v>
      </c>
      <c r="J37" s="100" t="str">
        <f t="shared" si="1"/>
        <v>Posgrado</v>
      </c>
      <c r="K37" s="100" t="s">
        <v>419</v>
      </c>
      <c r="L37" s="100"/>
    </row>
    <row r="38" spans="3:12" x14ac:dyDescent="0.25">
      <c r="C38" s="143"/>
      <c r="D38" s="160"/>
      <c r="E38" s="125"/>
      <c r="F38" s="99">
        <f t="shared" si="0"/>
        <v>0</v>
      </c>
      <c r="G38" s="163"/>
      <c r="H38" s="144"/>
      <c r="I38" s="132" t="e">
        <f>VLOOKUP(H38,Presupuesto!$B$11:$C$565,2,0)</f>
        <v>#N/A</v>
      </c>
      <c r="J38" s="100" t="str">
        <f t="shared" si="1"/>
        <v>Posgrado</v>
      </c>
      <c r="K38" s="100" t="s">
        <v>419</v>
      </c>
      <c r="L38" s="100"/>
    </row>
    <row r="39" spans="3:12" x14ac:dyDescent="0.25">
      <c r="C39" s="145"/>
      <c r="D39" s="160"/>
      <c r="E39" s="120"/>
      <c r="F39" s="99">
        <f t="shared" si="0"/>
        <v>0</v>
      </c>
      <c r="G39" s="163"/>
      <c r="H39" s="146"/>
      <c r="I39" s="132" t="e">
        <f>VLOOKUP(H39,Presupuesto!$B$11:$C$565,2,0)</f>
        <v>#N/A</v>
      </c>
      <c r="J39" s="100" t="str">
        <f t="shared" si="1"/>
        <v>Posgrado</v>
      </c>
      <c r="K39" s="100" t="s">
        <v>419</v>
      </c>
      <c r="L39" s="100"/>
    </row>
    <row r="40" spans="3:12" x14ac:dyDescent="0.25">
      <c r="C40" s="145"/>
      <c r="D40" s="160"/>
      <c r="E40" s="120"/>
      <c r="F40" s="99">
        <f t="shared" si="0"/>
        <v>0</v>
      </c>
      <c r="G40" s="163"/>
      <c r="H40" s="146"/>
      <c r="I40" s="132" t="e">
        <f>VLOOKUP(H40,Presupuesto!$B$11:$C$565,2,0)</f>
        <v>#N/A</v>
      </c>
      <c r="J40" s="100" t="str">
        <f t="shared" si="1"/>
        <v>Posgrado</v>
      </c>
      <c r="K40" s="100" t="s">
        <v>419</v>
      </c>
      <c r="L40" s="100"/>
    </row>
    <row r="41" spans="3:12" x14ac:dyDescent="0.25">
      <c r="C41" s="145"/>
      <c r="D41" s="160"/>
      <c r="E41" s="120"/>
      <c r="F41" s="99">
        <f t="shared" si="0"/>
        <v>0</v>
      </c>
      <c r="G41" s="163"/>
      <c r="H41" s="146"/>
      <c r="I41" s="132" t="e">
        <f>VLOOKUP(H41,Presupuesto!$B$11:$C$565,2,0)</f>
        <v>#N/A</v>
      </c>
      <c r="J41" s="100" t="str">
        <f t="shared" si="1"/>
        <v>Posgrado</v>
      </c>
      <c r="K41" s="100" t="s">
        <v>419</v>
      </c>
      <c r="L41" s="100"/>
    </row>
    <row r="42" spans="3:12" x14ac:dyDescent="0.25">
      <c r="C42" s="145"/>
      <c r="D42" s="160"/>
      <c r="E42" s="120"/>
      <c r="F42" s="99">
        <f t="shared" si="0"/>
        <v>0</v>
      </c>
      <c r="G42" s="163"/>
      <c r="H42" s="146"/>
      <c r="I42" s="132" t="e">
        <f>VLOOKUP(H42,Presupuesto!$B$11:$C$565,2,0)</f>
        <v>#N/A</v>
      </c>
      <c r="J42" s="100" t="str">
        <f t="shared" si="1"/>
        <v>Posgrado</v>
      </c>
      <c r="K42" s="100" t="s">
        <v>419</v>
      </c>
      <c r="L42" s="100"/>
    </row>
    <row r="43" spans="3:12" x14ac:dyDescent="0.25">
      <c r="C43" s="145"/>
      <c r="D43" s="160"/>
      <c r="E43" s="120"/>
      <c r="F43" s="99">
        <f t="shared" si="0"/>
        <v>0</v>
      </c>
      <c r="G43" s="163"/>
      <c r="H43" s="146"/>
      <c r="I43" s="132" t="e">
        <f>VLOOKUP(H43,Presupuesto!$B$11:$C$565,2,0)</f>
        <v>#N/A</v>
      </c>
      <c r="J43" s="100" t="str">
        <f t="shared" si="1"/>
        <v>Posgrado</v>
      </c>
      <c r="K43" s="100" t="s">
        <v>419</v>
      </c>
      <c r="L43" s="100"/>
    </row>
    <row r="44" spans="3:12" x14ac:dyDescent="0.25">
      <c r="C44" s="145"/>
      <c r="D44" s="160"/>
      <c r="E44" s="120"/>
      <c r="F44" s="99">
        <f t="shared" si="0"/>
        <v>0</v>
      </c>
      <c r="G44" s="163"/>
      <c r="H44" s="146"/>
      <c r="I44" s="132" t="e">
        <f>VLOOKUP(H44,Presupuesto!$B$11:$C$565,2,0)</f>
        <v>#N/A</v>
      </c>
      <c r="J44" s="100" t="str">
        <f t="shared" si="1"/>
        <v>Posgrado</v>
      </c>
      <c r="K44" s="100" t="s">
        <v>419</v>
      </c>
      <c r="L44" s="100"/>
    </row>
    <row r="45" spans="3:12" x14ac:dyDescent="0.25">
      <c r="C45" s="145"/>
      <c r="D45" s="160"/>
      <c r="E45" s="120"/>
      <c r="F45" s="99">
        <f t="shared" si="0"/>
        <v>0</v>
      </c>
      <c r="G45" s="163"/>
      <c r="H45" s="146"/>
      <c r="I45" s="132" t="e">
        <f>VLOOKUP(H45,Presupuesto!$B$11:$C$565,2,0)</f>
        <v>#N/A</v>
      </c>
      <c r="J45" s="100" t="str">
        <f t="shared" si="1"/>
        <v>Posgrado</v>
      </c>
      <c r="K45" s="100" t="s">
        <v>419</v>
      </c>
      <c r="L45" s="100"/>
    </row>
    <row r="46" spans="3:12" x14ac:dyDescent="0.25">
      <c r="C46" s="145"/>
      <c r="D46" s="160"/>
      <c r="E46" s="120"/>
      <c r="F46" s="99">
        <f t="shared" si="0"/>
        <v>0</v>
      </c>
      <c r="G46" s="163"/>
      <c r="H46" s="146"/>
      <c r="I46" s="132" t="e">
        <f>VLOOKUP(H46,Presupuesto!$B$11:$C$565,2,0)</f>
        <v>#N/A</v>
      </c>
      <c r="J46" s="100" t="str">
        <f t="shared" si="1"/>
        <v>Posgrado</v>
      </c>
      <c r="K46" s="100" t="s">
        <v>419</v>
      </c>
      <c r="L46" s="100"/>
    </row>
    <row r="47" spans="3:12" x14ac:dyDescent="0.25">
      <c r="C47" s="147"/>
      <c r="D47" s="160"/>
      <c r="E47" s="120"/>
      <c r="F47" s="99">
        <f t="shared" si="0"/>
        <v>0</v>
      </c>
      <c r="G47" s="163"/>
      <c r="H47" s="148"/>
      <c r="I47" s="132" t="e">
        <f>VLOOKUP(H47,Presupuesto!$B$11:$C$565,2,0)</f>
        <v>#N/A</v>
      </c>
      <c r="J47" s="100" t="str">
        <f t="shared" si="1"/>
        <v>Posgrado</v>
      </c>
      <c r="K47" s="100" t="s">
        <v>410</v>
      </c>
      <c r="L47" s="100"/>
    </row>
    <row r="48" spans="3:12" x14ac:dyDescent="0.25">
      <c r="C48" s="147"/>
      <c r="D48" s="160"/>
      <c r="E48" s="120"/>
      <c r="F48" s="99">
        <f t="shared" si="0"/>
        <v>0</v>
      </c>
      <c r="G48" s="163"/>
      <c r="H48" s="148"/>
      <c r="I48" s="132" t="e">
        <f>VLOOKUP(H48,Presupuesto!$B$11:$C$565,2,0)</f>
        <v>#N/A</v>
      </c>
      <c r="J48" s="100" t="str">
        <f t="shared" si="1"/>
        <v>Posgrado</v>
      </c>
      <c r="K48" s="100" t="s">
        <v>419</v>
      </c>
      <c r="L48" s="100"/>
    </row>
    <row r="49" spans="3:12" x14ac:dyDescent="0.25">
      <c r="C49" s="147"/>
      <c r="D49" s="160"/>
      <c r="E49" s="120"/>
      <c r="F49" s="99">
        <f t="shared" si="0"/>
        <v>0</v>
      </c>
      <c r="G49" s="163"/>
      <c r="H49" s="148"/>
      <c r="I49" s="132" t="e">
        <f>VLOOKUP(H49,Presupuesto!$B$11:$C$565,2,0)</f>
        <v>#N/A</v>
      </c>
      <c r="J49" s="100" t="str">
        <f t="shared" si="1"/>
        <v>Posgrado</v>
      </c>
      <c r="K49" s="100" t="s">
        <v>419</v>
      </c>
      <c r="L49" s="100"/>
    </row>
    <row r="50" spans="3:12" x14ac:dyDescent="0.25">
      <c r="C50" s="147"/>
      <c r="D50" s="160"/>
      <c r="E50" s="120"/>
      <c r="F50" s="99">
        <f t="shared" si="0"/>
        <v>0</v>
      </c>
      <c r="G50" s="163"/>
      <c r="H50" s="148"/>
      <c r="I50" s="132" t="e">
        <f>VLOOKUP(H50,Presupuesto!$B$11:$C$565,2,0)</f>
        <v>#N/A</v>
      </c>
      <c r="J50" s="100" t="str">
        <f t="shared" si="1"/>
        <v>Posgrado</v>
      </c>
      <c r="K50" s="100" t="s">
        <v>419</v>
      </c>
      <c r="L50" s="100"/>
    </row>
    <row r="51" spans="3:12" ht="15.75" thickBot="1" x14ac:dyDescent="0.3">
      <c r="C51" s="149"/>
      <c r="D51" s="231"/>
      <c r="E51" s="105"/>
      <c r="F51" s="107">
        <f t="shared" si="0"/>
        <v>0</v>
      </c>
      <c r="G51" s="164"/>
      <c r="H51" s="150"/>
      <c r="I51" s="134" t="e">
        <f>VLOOKUP(H51,Presupuesto!$B$11:$C$565,2,0)</f>
        <v>#N/A</v>
      </c>
      <c r="J51" s="108" t="str">
        <f t="shared" ref="J51" si="2">$J$20</f>
        <v>Posgrado</v>
      </c>
      <c r="K51" s="126" t="s">
        <v>401</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10" zoomScale="86" zoomScaleNormal="86" zoomScaleSheetLayoutView="90" workbookViewId="0">
      <selection activeCell="D16" sqref="D16"/>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428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52</v>
      </c>
      <c r="D10" s="110">
        <f>SUM(F17:F51)</f>
        <v>0</v>
      </c>
      <c r="G10" s="79"/>
      <c r="H10" s="70"/>
      <c r="I10" s="70"/>
    </row>
    <row r="11" spans="1:555" x14ac:dyDescent="0.25">
      <c r="G11" s="79"/>
      <c r="H11" s="70"/>
      <c r="I11" s="70"/>
    </row>
    <row r="12" spans="1:555" x14ac:dyDescent="0.25">
      <c r="F12" s="70"/>
      <c r="G12" s="79"/>
      <c r="H12" s="70"/>
      <c r="I12" s="70"/>
    </row>
    <row r="13" spans="1:555" ht="15.75" x14ac:dyDescent="0.25">
      <c r="C13" s="319" t="s">
        <v>399</v>
      </c>
      <c r="D13" s="208"/>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478</v>
      </c>
      <c r="Q15" s="238" t="s">
        <v>479</v>
      </c>
    </row>
    <row r="16" spans="1:555" ht="30.75" thickBot="1" x14ac:dyDescent="0.3">
      <c r="C16" s="131" t="s">
        <v>43</v>
      </c>
      <c r="D16" s="131" t="s">
        <v>54</v>
      </c>
      <c r="E16" s="138" t="s">
        <v>56</v>
      </c>
      <c r="F16" s="137" t="s">
        <v>27</v>
      </c>
      <c r="G16" s="135" t="s">
        <v>137</v>
      </c>
      <c r="H16" s="138" t="s">
        <v>45</v>
      </c>
      <c r="I16" s="135" t="s">
        <v>138</v>
      </c>
      <c r="J16" s="135" t="s">
        <v>417</v>
      </c>
      <c r="K16" s="135" t="s">
        <v>418</v>
      </c>
      <c r="L16" s="232" t="s">
        <v>21</v>
      </c>
      <c r="M16" s="232" t="s">
        <v>54</v>
      </c>
      <c r="N16" s="233" t="s">
        <v>476</v>
      </c>
      <c r="O16" s="234" t="s">
        <v>477</v>
      </c>
      <c r="P16" s="237">
        <v>0.7</v>
      </c>
      <c r="Q16" s="237">
        <v>0.3</v>
      </c>
    </row>
    <row r="17" spans="3:17" x14ac:dyDescent="0.25">
      <c r="C17" s="229" t="s">
        <v>448</v>
      </c>
      <c r="D17" s="230"/>
      <c r="E17" s="228">
        <f>HLOOKUP(C17,$AH$2:$BU$3,2,0)</f>
        <v>620</v>
      </c>
      <c r="F17" s="99">
        <f t="shared" ref="F17:F51" si="0">D17*E17</f>
        <v>0</v>
      </c>
      <c r="G17" s="163"/>
      <c r="H17" s="144"/>
      <c r="I17" s="132" t="e">
        <f>VLOOKUP(H17,Presupuesto!$B$11:$C$565,2,0)</f>
        <v>#N/A</v>
      </c>
      <c r="J17" s="227" t="s">
        <v>1492</v>
      </c>
      <c r="K17" s="100" t="s">
        <v>401</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419</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419</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419</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419</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408</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419</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419</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419</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419</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419</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419</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419</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419</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419</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419</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419</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419</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419</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419</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419</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419</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419</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419</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419</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419</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419</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419</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419</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419</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410</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419</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419</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419</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401</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topLeftCell="G1" zoomScaleNormal="100" workbookViewId="0">
      <pane ySplit="7" topLeftCell="A20" activePane="bottomLeft" state="frozen"/>
      <selection activeCell="M8" sqref="M8"/>
      <selection pane="bottomLeft" activeCell="E5" sqref="E5:E7"/>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x14ac:dyDescent="0.25">
      <c r="B1" s="214"/>
      <c r="C1" s="214"/>
      <c r="D1" s="214"/>
      <c r="E1" s="250"/>
      <c r="G1" s="215" t="s">
        <v>1355</v>
      </c>
      <c r="H1" s="214"/>
      <c r="I1" s="214"/>
      <c r="J1" s="214"/>
      <c r="K1" s="214"/>
      <c r="L1" s="214"/>
      <c r="M1" s="214"/>
      <c r="N1" s="214"/>
      <c r="O1" s="214"/>
      <c r="P1" s="214"/>
      <c r="Q1" s="214"/>
      <c r="R1" s="214"/>
      <c r="S1" s="214"/>
      <c r="T1" s="214"/>
      <c r="U1" s="214"/>
    </row>
    <row r="2" spans="1:21" ht="18" customHeight="1" x14ac:dyDescent="0.25">
      <c r="A2" s="327" t="s">
        <v>1354</v>
      </c>
      <c r="B2" s="214"/>
      <c r="C2" s="214"/>
      <c r="D2" s="214"/>
      <c r="E2" s="250"/>
      <c r="G2" s="215"/>
      <c r="H2" s="214"/>
      <c r="I2" s="214"/>
      <c r="J2" s="214"/>
      <c r="K2" s="214"/>
      <c r="L2" s="214"/>
      <c r="M2" s="214"/>
      <c r="N2" s="214"/>
      <c r="O2" s="214"/>
      <c r="P2" s="214"/>
      <c r="Q2" s="214"/>
      <c r="R2" s="214"/>
      <c r="S2" s="214"/>
      <c r="T2" s="214"/>
      <c r="U2" s="214"/>
    </row>
    <row r="3" spans="1:21" ht="18" customHeight="1" x14ac:dyDescent="0.25">
      <c r="A3" s="327" t="s">
        <v>1356</v>
      </c>
      <c r="B3" s="214"/>
      <c r="C3" s="214"/>
      <c r="D3" s="214"/>
      <c r="E3" s="250"/>
      <c r="G3" s="215"/>
      <c r="H3" s="214"/>
      <c r="I3" s="214"/>
      <c r="J3" s="214"/>
      <c r="K3" s="214"/>
      <c r="L3" s="214"/>
      <c r="M3" s="214"/>
      <c r="N3" s="214"/>
      <c r="O3" s="214"/>
      <c r="P3" s="214"/>
      <c r="Q3" s="214"/>
      <c r="R3" s="214"/>
      <c r="S3" s="214"/>
      <c r="T3" s="214"/>
      <c r="U3" s="214"/>
    </row>
    <row r="4" spans="1:21" ht="18" customHeight="1" x14ac:dyDescent="0.25">
      <c r="A4" s="327" t="s">
        <v>1391</v>
      </c>
      <c r="B4" s="214"/>
      <c r="C4" s="214"/>
      <c r="D4" s="214"/>
      <c r="E4" s="250"/>
      <c r="G4" s="215"/>
      <c r="H4" s="214"/>
      <c r="I4" s="214"/>
      <c r="J4" s="214"/>
      <c r="K4" s="214"/>
      <c r="L4" s="214"/>
      <c r="M4" s="214"/>
      <c r="N4" s="214"/>
      <c r="O4" s="214"/>
      <c r="P4" s="214"/>
      <c r="Q4" s="214"/>
      <c r="R4" s="214"/>
      <c r="S4" s="214"/>
      <c r="T4" s="214"/>
      <c r="U4" s="214"/>
    </row>
    <row r="5" spans="1:21" ht="14.45" customHeight="1" x14ac:dyDescent="0.25">
      <c r="A5" s="577" t="s">
        <v>98</v>
      </c>
      <c r="B5" s="579" t="s">
        <v>113</v>
      </c>
      <c r="C5" s="589" t="s">
        <v>87</v>
      </c>
      <c r="D5" s="589" t="s">
        <v>88</v>
      </c>
      <c r="E5" s="598" t="s">
        <v>399</v>
      </c>
      <c r="F5" s="589" t="s">
        <v>89</v>
      </c>
      <c r="G5" s="592" t="s">
        <v>101</v>
      </c>
      <c r="H5" s="594"/>
      <c r="I5" s="594"/>
      <c r="J5" s="594"/>
      <c r="K5" s="594"/>
      <c r="L5" s="594"/>
      <c r="M5" s="594"/>
      <c r="N5" s="593"/>
      <c r="O5" s="601" t="s">
        <v>102</v>
      </c>
      <c r="P5" s="602"/>
      <c r="Q5" s="579" t="s">
        <v>103</v>
      </c>
      <c r="R5" s="579" t="s">
        <v>104</v>
      </c>
      <c r="S5" s="579" t="s">
        <v>111</v>
      </c>
      <c r="T5" s="579" t="s">
        <v>110</v>
      </c>
      <c r="U5" s="595" t="s">
        <v>90</v>
      </c>
    </row>
    <row r="6" spans="1:21" ht="14.45" customHeight="1" x14ac:dyDescent="0.25">
      <c r="A6" s="577"/>
      <c r="B6" s="577"/>
      <c r="C6" s="590"/>
      <c r="D6" s="590"/>
      <c r="E6" s="599"/>
      <c r="F6" s="590"/>
      <c r="G6" s="592" t="s">
        <v>105</v>
      </c>
      <c r="H6" s="593"/>
      <c r="I6" s="592" t="s">
        <v>106</v>
      </c>
      <c r="J6" s="593"/>
      <c r="K6" s="592" t="s">
        <v>107</v>
      </c>
      <c r="L6" s="593"/>
      <c r="M6" s="592" t="s">
        <v>108</v>
      </c>
      <c r="N6" s="593"/>
      <c r="O6" s="603"/>
      <c r="P6" s="604"/>
      <c r="Q6" s="577"/>
      <c r="R6" s="577"/>
      <c r="S6" s="577"/>
      <c r="T6" s="577"/>
      <c r="U6" s="596"/>
    </row>
    <row r="7" spans="1:21" ht="25.5" x14ac:dyDescent="0.25">
      <c r="A7" s="578"/>
      <c r="B7" s="578"/>
      <c r="C7" s="591"/>
      <c r="D7" s="591"/>
      <c r="E7" s="600"/>
      <c r="F7" s="591"/>
      <c r="G7" s="254" t="s">
        <v>109</v>
      </c>
      <c r="H7" s="254" t="s">
        <v>12</v>
      </c>
      <c r="I7" s="254" t="s">
        <v>109</v>
      </c>
      <c r="J7" s="254" t="s">
        <v>12</v>
      </c>
      <c r="K7" s="254" t="s">
        <v>109</v>
      </c>
      <c r="L7" s="254" t="s">
        <v>12</v>
      </c>
      <c r="M7" s="254" t="s">
        <v>109</v>
      </c>
      <c r="N7" s="254" t="s">
        <v>12</v>
      </c>
      <c r="O7" s="254" t="s">
        <v>109</v>
      </c>
      <c r="P7" s="254" t="s">
        <v>12</v>
      </c>
      <c r="Q7" s="578"/>
      <c r="R7" s="578"/>
      <c r="S7" s="578"/>
      <c r="T7" s="578"/>
      <c r="U7" s="597"/>
    </row>
    <row r="8" spans="1:21" ht="15.75" x14ac:dyDescent="0.25">
      <c r="A8" s="586" t="s">
        <v>1392</v>
      </c>
      <c r="B8" s="583" t="s">
        <v>1393</v>
      </c>
      <c r="C8" s="342"/>
      <c r="D8" s="342"/>
      <c r="E8" s="71"/>
      <c r="F8" s="71"/>
      <c r="G8" s="209"/>
      <c r="H8" s="210"/>
      <c r="I8" s="209"/>
      <c r="J8" s="210"/>
      <c r="K8" s="209"/>
      <c r="L8" s="210"/>
      <c r="M8" s="209"/>
      <c r="N8" s="210"/>
      <c r="O8" s="71"/>
      <c r="P8" s="239"/>
      <c r="Q8" s="71"/>
      <c r="R8" s="71"/>
      <c r="S8" s="71"/>
      <c r="T8" s="71"/>
      <c r="U8" s="71"/>
    </row>
    <row r="9" spans="1:21" ht="15.75" x14ac:dyDescent="0.25">
      <c r="A9" s="587"/>
      <c r="B9" s="584"/>
      <c r="C9" s="342"/>
      <c r="D9" s="342"/>
      <c r="E9" s="71"/>
      <c r="F9" s="71"/>
      <c r="G9" s="209"/>
      <c r="H9" s="210"/>
      <c r="I9" s="209"/>
      <c r="J9" s="210"/>
      <c r="K9" s="209"/>
      <c r="L9" s="210"/>
      <c r="M9" s="209"/>
      <c r="N9" s="210"/>
      <c r="O9" s="71"/>
      <c r="P9" s="239"/>
      <c r="Q9" s="71"/>
      <c r="R9" s="71"/>
      <c r="S9" s="71"/>
      <c r="T9" s="71"/>
      <c r="U9" s="71"/>
    </row>
    <row r="10" spans="1:21" ht="15.75" x14ac:dyDescent="0.25">
      <c r="A10" s="587"/>
      <c r="B10" s="584"/>
      <c r="C10" s="342"/>
      <c r="D10" s="342"/>
      <c r="E10" s="71"/>
      <c r="F10" s="71"/>
      <c r="G10" s="209"/>
      <c r="H10" s="210"/>
      <c r="I10" s="209"/>
      <c r="J10" s="210"/>
      <c r="K10" s="209"/>
      <c r="L10" s="210"/>
      <c r="M10" s="209"/>
      <c r="N10" s="210"/>
      <c r="O10" s="71"/>
      <c r="P10" s="239"/>
      <c r="Q10" s="71"/>
      <c r="R10" s="71"/>
      <c r="S10" s="71"/>
      <c r="T10" s="71"/>
      <c r="U10" s="71"/>
    </row>
    <row r="11" spans="1:21" ht="15.75" x14ac:dyDescent="0.25">
      <c r="A11" s="587"/>
      <c r="B11" s="584"/>
      <c r="C11" s="342"/>
      <c r="D11" s="342"/>
      <c r="E11" s="71"/>
      <c r="F11" s="71"/>
      <c r="G11" s="209"/>
      <c r="H11" s="210"/>
      <c r="I11" s="209"/>
      <c r="J11" s="210"/>
      <c r="K11" s="209"/>
      <c r="L11" s="210"/>
      <c r="M11" s="209"/>
      <c r="N11" s="210"/>
      <c r="O11" s="71"/>
      <c r="P11" s="239"/>
      <c r="Q11" s="71"/>
      <c r="R11" s="71"/>
      <c r="S11" s="71"/>
      <c r="T11" s="71"/>
      <c r="U11" s="71"/>
    </row>
    <row r="12" spans="1:21" ht="15.75" x14ac:dyDescent="0.25">
      <c r="A12" s="587"/>
      <c r="B12" s="584"/>
      <c r="C12" s="342"/>
      <c r="D12" s="342"/>
      <c r="E12" s="71"/>
      <c r="F12" s="71"/>
      <c r="G12" s="209"/>
      <c r="H12" s="210"/>
      <c r="I12" s="209"/>
      <c r="J12" s="210"/>
      <c r="K12" s="209"/>
      <c r="L12" s="210"/>
      <c r="M12" s="209"/>
      <c r="N12" s="210"/>
      <c r="O12" s="71"/>
      <c r="P12" s="239"/>
      <c r="Q12" s="71"/>
      <c r="R12" s="71"/>
      <c r="S12" s="71"/>
      <c r="T12" s="71"/>
      <c r="U12" s="71"/>
    </row>
    <row r="13" spans="1:21" ht="15.75" x14ac:dyDescent="0.25">
      <c r="A13" s="587"/>
      <c r="B13" s="584"/>
      <c r="C13" s="342"/>
      <c r="D13" s="342"/>
      <c r="E13" s="71"/>
      <c r="F13" s="71"/>
      <c r="G13" s="209"/>
      <c r="H13" s="210"/>
      <c r="I13" s="209"/>
      <c r="J13" s="210"/>
      <c r="K13" s="209"/>
      <c r="L13" s="210"/>
      <c r="M13" s="209"/>
      <c r="N13" s="210"/>
      <c r="O13" s="71"/>
      <c r="P13" s="239"/>
      <c r="Q13" s="71"/>
      <c r="R13" s="71"/>
      <c r="S13" s="71"/>
      <c r="T13" s="71"/>
      <c r="U13" s="71"/>
    </row>
    <row r="14" spans="1:21" ht="15.75" x14ac:dyDescent="0.25">
      <c r="A14" s="587"/>
      <c r="B14" s="584"/>
      <c r="C14" s="342"/>
      <c r="D14" s="342"/>
      <c r="E14" s="71"/>
      <c r="F14" s="71"/>
      <c r="G14" s="209"/>
      <c r="H14" s="210"/>
      <c r="I14" s="209"/>
      <c r="J14" s="210"/>
      <c r="K14" s="209"/>
      <c r="L14" s="210"/>
      <c r="M14" s="209"/>
      <c r="N14" s="210"/>
      <c r="O14" s="71"/>
      <c r="P14" s="239"/>
      <c r="Q14" s="71"/>
      <c r="R14" s="71"/>
      <c r="S14" s="71"/>
      <c r="T14" s="71"/>
      <c r="U14" s="71"/>
    </row>
    <row r="15" spans="1:21" ht="15.75" x14ac:dyDescent="0.25">
      <c r="A15" s="587"/>
      <c r="B15" s="584"/>
      <c r="C15" s="342"/>
      <c r="D15" s="342"/>
      <c r="E15" s="71"/>
      <c r="F15" s="71"/>
      <c r="G15" s="209"/>
      <c r="H15" s="210"/>
      <c r="I15" s="209"/>
      <c r="J15" s="210"/>
      <c r="K15" s="209"/>
      <c r="L15" s="210"/>
      <c r="M15" s="209"/>
      <c r="N15" s="210"/>
      <c r="O15" s="71"/>
      <c r="P15" s="239"/>
      <c r="Q15" s="71"/>
      <c r="R15" s="71"/>
      <c r="S15" s="71"/>
      <c r="T15" s="71"/>
      <c r="U15" s="71"/>
    </row>
    <row r="16" spans="1:21" ht="15.75" x14ac:dyDescent="0.25">
      <c r="A16" s="587"/>
      <c r="B16" s="584"/>
      <c r="C16" s="342"/>
      <c r="D16" s="342"/>
      <c r="E16" s="71"/>
      <c r="F16" s="71"/>
      <c r="G16" s="209"/>
      <c r="H16" s="210"/>
      <c r="I16" s="209"/>
      <c r="J16" s="210"/>
      <c r="K16" s="209"/>
      <c r="L16" s="210"/>
      <c r="M16" s="209"/>
      <c r="N16" s="210"/>
      <c r="O16" s="71"/>
      <c r="P16" s="239"/>
      <c r="Q16" s="211"/>
      <c r="R16" s="71"/>
      <c r="S16" s="71"/>
      <c r="T16" s="71"/>
      <c r="U16" s="71"/>
    </row>
    <row r="17" spans="1:21" ht="15.75" x14ac:dyDescent="0.25">
      <c r="A17" s="588"/>
      <c r="B17" s="585"/>
      <c r="C17" s="342"/>
      <c r="D17" s="342"/>
      <c r="E17" s="71"/>
      <c r="F17" s="71"/>
      <c r="G17" s="209"/>
      <c r="H17" s="210"/>
      <c r="I17" s="209"/>
      <c r="J17" s="210"/>
      <c r="K17" s="209"/>
      <c r="L17" s="210"/>
      <c r="M17" s="209"/>
      <c r="N17" s="210"/>
      <c r="O17" s="71"/>
      <c r="P17" s="239"/>
      <c r="Q17" s="211"/>
      <c r="R17" s="71"/>
      <c r="S17" s="71"/>
      <c r="T17" s="71"/>
      <c r="U17" s="71"/>
    </row>
    <row r="18" spans="1:21" ht="15.75" x14ac:dyDescent="0.25">
      <c r="A18" s="580" t="s">
        <v>1394</v>
      </c>
      <c r="B18" s="580" t="s">
        <v>1393</v>
      </c>
      <c r="C18" s="383"/>
      <c r="D18" s="342"/>
      <c r="E18" s="71"/>
      <c r="F18" s="71"/>
      <c r="G18" s="71"/>
      <c r="H18" s="384"/>
      <c r="I18" s="71"/>
      <c r="J18" s="71"/>
      <c r="K18" s="71"/>
      <c r="L18" s="384"/>
      <c r="M18" s="71"/>
      <c r="N18" s="71"/>
      <c r="O18" s="71"/>
      <c r="P18" s="239"/>
      <c r="Q18" s="71"/>
      <c r="R18" s="71"/>
      <c r="S18" s="71"/>
      <c r="T18" s="71"/>
      <c r="U18" s="71"/>
    </row>
    <row r="19" spans="1:21" ht="15.75" x14ac:dyDescent="0.25">
      <c r="A19" s="581"/>
      <c r="B19" s="581"/>
      <c r="C19" s="383"/>
      <c r="D19" s="342"/>
      <c r="E19" s="71"/>
      <c r="F19" s="71"/>
      <c r="G19" s="71"/>
      <c r="H19" s="384"/>
      <c r="I19" s="71"/>
      <c r="J19" s="71"/>
      <c r="K19" s="71"/>
      <c r="L19" s="384"/>
      <c r="M19" s="71"/>
      <c r="N19" s="71"/>
      <c r="O19" s="71"/>
      <c r="P19" s="239"/>
      <c r="Q19" s="71"/>
      <c r="R19" s="71"/>
      <c r="S19" s="71"/>
      <c r="T19" s="71"/>
      <c r="U19" s="71"/>
    </row>
    <row r="20" spans="1:21" ht="15.75" x14ac:dyDescent="0.25">
      <c r="A20" s="581"/>
      <c r="B20" s="581"/>
      <c r="C20" s="383"/>
      <c r="D20" s="342"/>
      <c r="E20" s="71"/>
      <c r="F20" s="71"/>
      <c r="G20" s="71"/>
      <c r="H20" s="384"/>
      <c r="I20" s="71"/>
      <c r="J20" s="71"/>
      <c r="K20" s="71"/>
      <c r="L20" s="384"/>
      <c r="M20" s="71"/>
      <c r="N20" s="71"/>
      <c r="O20" s="71"/>
      <c r="P20" s="239"/>
      <c r="Q20" s="71"/>
      <c r="R20" s="71"/>
      <c r="S20" s="71"/>
      <c r="T20" s="71"/>
      <c r="U20" s="71"/>
    </row>
    <row r="21" spans="1:21" ht="15.75" x14ac:dyDescent="0.25">
      <c r="A21" s="581"/>
      <c r="B21" s="581"/>
      <c r="C21" s="383"/>
      <c r="D21" s="342"/>
      <c r="E21" s="71"/>
      <c r="F21" s="71"/>
      <c r="G21" s="71"/>
      <c r="H21" s="384"/>
      <c r="I21" s="71"/>
      <c r="J21" s="71"/>
      <c r="K21" s="71"/>
      <c r="L21" s="384"/>
      <c r="M21" s="71"/>
      <c r="N21" s="71"/>
      <c r="O21" s="71"/>
      <c r="P21" s="239"/>
      <c r="Q21" s="71"/>
      <c r="R21" s="71"/>
      <c r="S21" s="71"/>
      <c r="T21" s="71"/>
      <c r="U21" s="71"/>
    </row>
    <row r="22" spans="1:21" ht="15.75" x14ac:dyDescent="0.25">
      <c r="A22" s="581"/>
      <c r="B22" s="581"/>
      <c r="C22" s="383"/>
      <c r="D22" s="342"/>
      <c r="E22" s="71"/>
      <c r="F22" s="71"/>
      <c r="G22" s="71"/>
      <c r="H22" s="384"/>
      <c r="I22" s="71"/>
      <c r="J22" s="71"/>
      <c r="K22" s="71"/>
      <c r="L22" s="384"/>
      <c r="M22" s="71"/>
      <c r="N22" s="71"/>
      <c r="O22" s="71"/>
      <c r="P22" s="239"/>
      <c r="Q22" s="71"/>
      <c r="R22" s="71"/>
      <c r="S22" s="71"/>
      <c r="T22" s="71"/>
      <c r="U22" s="71"/>
    </row>
    <row r="23" spans="1:21" ht="15.75" x14ac:dyDescent="0.25">
      <c r="A23" s="581"/>
      <c r="B23" s="581"/>
      <c r="C23" s="383"/>
      <c r="D23" s="342"/>
      <c r="E23" s="71"/>
      <c r="F23" s="71"/>
      <c r="G23" s="71"/>
      <c r="H23" s="384"/>
      <c r="I23" s="71"/>
      <c r="J23" s="71"/>
      <c r="K23" s="71"/>
      <c r="L23" s="384"/>
      <c r="M23" s="71"/>
      <c r="N23" s="71"/>
      <c r="O23" s="71"/>
      <c r="P23" s="239"/>
      <c r="Q23" s="71"/>
      <c r="R23" s="71"/>
      <c r="S23" s="71"/>
      <c r="T23" s="71"/>
      <c r="U23" s="71"/>
    </row>
    <row r="24" spans="1:21" ht="15.75" x14ac:dyDescent="0.25">
      <c r="A24" s="581"/>
      <c r="B24" s="581"/>
      <c r="C24" s="383"/>
      <c r="D24" s="342"/>
      <c r="E24" s="71"/>
      <c r="F24" s="71"/>
      <c r="G24" s="209"/>
      <c r="H24" s="71"/>
      <c r="I24" s="71"/>
      <c r="J24" s="71"/>
      <c r="K24" s="71"/>
      <c r="L24" s="71"/>
      <c r="M24" s="71"/>
      <c r="N24" s="71"/>
      <c r="O24" s="71"/>
      <c r="P24" s="239"/>
      <c r="Q24" s="71"/>
      <c r="R24" s="71"/>
      <c r="S24" s="71"/>
      <c r="T24" s="71"/>
      <c r="U24" s="71"/>
    </row>
    <row r="25" spans="1:21" ht="15.75" x14ac:dyDescent="0.25">
      <c r="A25" s="581"/>
      <c r="B25" s="581"/>
      <c r="C25" s="383"/>
      <c r="D25" s="383"/>
      <c r="E25" s="71"/>
      <c r="F25" s="71"/>
      <c r="G25" s="71"/>
      <c r="H25" s="71"/>
      <c r="I25" s="71"/>
      <c r="J25" s="71"/>
      <c r="K25" s="71"/>
      <c r="L25" s="71"/>
      <c r="M25" s="71"/>
      <c r="N25" s="71"/>
      <c r="O25" s="71"/>
      <c r="P25" s="239"/>
      <c r="Q25" s="71"/>
      <c r="R25" s="71"/>
      <c r="S25" s="71"/>
      <c r="T25" s="71"/>
      <c r="U25" s="71"/>
    </row>
    <row r="26" spans="1:21" ht="15.75" x14ac:dyDescent="0.25">
      <c r="A26" s="582"/>
      <c r="B26" s="582"/>
      <c r="C26" s="383"/>
      <c r="D26" s="383"/>
      <c r="E26" s="71"/>
      <c r="F26" s="71"/>
      <c r="G26" s="71"/>
      <c r="H26" s="71"/>
      <c r="I26" s="71"/>
      <c r="J26" s="71"/>
      <c r="K26" s="71"/>
      <c r="L26" s="71"/>
      <c r="M26" s="71"/>
      <c r="N26" s="71"/>
      <c r="O26" s="71"/>
      <c r="P26" s="239"/>
      <c r="Q26" s="71"/>
      <c r="R26" s="71"/>
      <c r="S26" s="71"/>
      <c r="T26" s="71"/>
      <c r="U26" s="72"/>
    </row>
    <row r="27" spans="1:21" ht="15.6" customHeight="1" x14ac:dyDescent="0.25">
      <c r="A27" s="308"/>
      <c r="B27" s="309"/>
      <c r="C27" s="308" t="s">
        <v>1370</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2"/>
  <sheetViews>
    <sheetView showGridLines="0" topLeftCell="O1" zoomScaleNormal="100" workbookViewId="0">
      <pane ySplit="6" topLeftCell="A31" activePane="bottomLeft" state="frozen"/>
      <selection sqref="A1:V1"/>
      <selection pane="bottomLeft" activeCell="Q26" sqref="Q26"/>
    </sheetView>
  </sheetViews>
  <sheetFormatPr baseColWidth="10" defaultColWidth="12.5703125" defaultRowHeight="12" x14ac:dyDescent="0.25"/>
  <cols>
    <col min="1" max="1" width="35.140625" style="274" customWidth="1"/>
    <col min="2" max="2" width="48.140625" style="265" customWidth="1"/>
    <col min="3" max="3" width="32.42578125" style="265" customWidth="1"/>
    <col min="4" max="4" width="32.7109375" style="265" customWidth="1"/>
    <col min="5" max="5" width="27.42578125" style="275"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20" width="14.28515625" style="265" customWidth="1"/>
    <col min="21" max="21" width="15.7109375" style="265" customWidth="1"/>
    <col min="22" max="16384" width="12.5703125" style="265"/>
  </cols>
  <sheetData>
    <row r="1" spans="1:21" s="257" customFormat="1" ht="18.75" x14ac:dyDescent="0.25">
      <c r="B1" s="302"/>
      <c r="C1" s="302"/>
      <c r="D1" s="302"/>
      <c r="E1" s="302"/>
      <c r="F1" s="302"/>
      <c r="G1" s="302" t="s">
        <v>1403</v>
      </c>
      <c r="H1" s="302"/>
      <c r="I1" s="302"/>
      <c r="J1" s="302"/>
      <c r="K1" s="302"/>
      <c r="L1" s="302"/>
      <c r="M1" s="302"/>
      <c r="N1" s="302"/>
      <c r="O1" s="302"/>
      <c r="P1" s="302"/>
      <c r="Q1" s="302"/>
      <c r="R1" s="302"/>
      <c r="S1" s="302"/>
      <c r="T1" s="302"/>
      <c r="U1" s="302"/>
    </row>
    <row r="2" spans="1:21" s="257" customFormat="1" ht="18.75" x14ac:dyDescent="0.25">
      <c r="A2" s="328" t="s">
        <v>1354</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x14ac:dyDescent="0.25">
      <c r="A3" s="258" t="s">
        <v>1395</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579" t="s">
        <v>98</v>
      </c>
      <c r="B4" s="579" t="s">
        <v>113</v>
      </c>
      <c r="C4" s="589" t="s">
        <v>87</v>
      </c>
      <c r="D4" s="589" t="s">
        <v>88</v>
      </c>
      <c r="E4" s="598" t="s">
        <v>399</v>
      </c>
      <c r="F4" s="589" t="s">
        <v>89</v>
      </c>
      <c r="G4" s="592" t="s">
        <v>101</v>
      </c>
      <c r="H4" s="594"/>
      <c r="I4" s="594"/>
      <c r="J4" s="594"/>
      <c r="K4" s="594"/>
      <c r="L4" s="594"/>
      <c r="M4" s="594"/>
      <c r="N4" s="593"/>
      <c r="O4" s="601" t="s">
        <v>102</v>
      </c>
      <c r="P4" s="602"/>
      <c r="Q4" s="579" t="s">
        <v>103</v>
      </c>
      <c r="R4" s="579" t="s">
        <v>104</v>
      </c>
      <c r="S4" s="579" t="s">
        <v>111</v>
      </c>
      <c r="T4" s="579" t="s">
        <v>110</v>
      </c>
      <c r="U4" s="595" t="s">
        <v>90</v>
      </c>
    </row>
    <row r="5" spans="1:21" s="67" customFormat="1" ht="15" customHeight="1" x14ac:dyDescent="0.25">
      <c r="A5" s="577"/>
      <c r="B5" s="577"/>
      <c r="C5" s="590"/>
      <c r="D5" s="590"/>
      <c r="E5" s="599"/>
      <c r="F5" s="590"/>
      <c r="G5" s="592" t="s">
        <v>105</v>
      </c>
      <c r="H5" s="593"/>
      <c r="I5" s="592" t="s">
        <v>106</v>
      </c>
      <c r="J5" s="593"/>
      <c r="K5" s="592" t="s">
        <v>107</v>
      </c>
      <c r="L5" s="593"/>
      <c r="M5" s="592" t="s">
        <v>108</v>
      </c>
      <c r="N5" s="593"/>
      <c r="O5" s="603"/>
      <c r="P5" s="604"/>
      <c r="Q5" s="577"/>
      <c r="R5" s="577"/>
      <c r="S5" s="577"/>
      <c r="T5" s="577"/>
      <c r="U5" s="596"/>
    </row>
    <row r="6" spans="1:21" s="67" customFormat="1" ht="24" customHeight="1" x14ac:dyDescent="0.25">
      <c r="A6" s="578"/>
      <c r="B6" s="578"/>
      <c r="C6" s="591"/>
      <c r="D6" s="591"/>
      <c r="E6" s="600"/>
      <c r="F6" s="591"/>
      <c r="G6" s="254" t="s">
        <v>109</v>
      </c>
      <c r="H6" s="254" t="s">
        <v>12</v>
      </c>
      <c r="I6" s="254" t="s">
        <v>109</v>
      </c>
      <c r="J6" s="254" t="s">
        <v>12</v>
      </c>
      <c r="K6" s="254" t="s">
        <v>109</v>
      </c>
      <c r="L6" s="254" t="s">
        <v>12</v>
      </c>
      <c r="M6" s="254" t="s">
        <v>109</v>
      </c>
      <c r="N6" s="254" t="s">
        <v>12</v>
      </c>
      <c r="O6" s="254" t="s">
        <v>109</v>
      </c>
      <c r="P6" s="254" t="s">
        <v>12</v>
      </c>
      <c r="Q6" s="578"/>
      <c r="R6" s="578"/>
      <c r="S6" s="578"/>
      <c r="T6" s="578"/>
      <c r="U6" s="597"/>
    </row>
    <row r="7" spans="1:21" ht="15.75" x14ac:dyDescent="0.25">
      <c r="A7" s="605" t="s">
        <v>1396</v>
      </c>
      <c r="B7" s="605" t="s">
        <v>1349</v>
      </c>
      <c r="C7" s="324"/>
      <c r="D7" s="324"/>
      <c r="E7" s="324"/>
      <c r="F7" s="324"/>
      <c r="G7" s="262"/>
      <c r="H7" s="262"/>
      <c r="I7" s="263"/>
      <c r="J7" s="264"/>
      <c r="K7" s="262"/>
      <c r="L7" s="239"/>
      <c r="M7" s="263"/>
      <c r="N7" s="239"/>
      <c r="O7" s="262"/>
      <c r="P7" s="239"/>
      <c r="Q7" s="262"/>
      <c r="R7" s="262"/>
      <c r="S7" s="262"/>
      <c r="T7" s="262"/>
      <c r="U7" s="324"/>
    </row>
    <row r="8" spans="1:21" ht="15.75" x14ac:dyDescent="0.25">
      <c r="A8" s="606"/>
      <c r="B8" s="606"/>
      <c r="C8" s="324"/>
      <c r="D8" s="324"/>
      <c r="E8" s="324"/>
      <c r="F8" s="324"/>
      <c r="G8" s="262"/>
      <c r="H8" s="262"/>
      <c r="I8" s="263"/>
      <c r="J8" s="264"/>
      <c r="K8" s="262"/>
      <c r="L8" s="239"/>
      <c r="M8" s="263"/>
      <c r="N8" s="239"/>
      <c r="O8" s="262"/>
      <c r="P8" s="239"/>
      <c r="Q8" s="262"/>
      <c r="R8" s="262"/>
      <c r="S8" s="262"/>
      <c r="T8" s="262"/>
      <c r="U8" s="324"/>
    </row>
    <row r="9" spans="1:21" ht="15.75" x14ac:dyDescent="0.25">
      <c r="A9" s="606"/>
      <c r="B9" s="606"/>
      <c r="C9" s="324"/>
      <c r="D9" s="324"/>
      <c r="E9" s="324"/>
      <c r="F9" s="324"/>
      <c r="G9" s="262"/>
      <c r="H9" s="262"/>
      <c r="I9" s="263"/>
      <c r="J9" s="264"/>
      <c r="K9" s="262"/>
      <c r="L9" s="239"/>
      <c r="M9" s="263"/>
      <c r="N9" s="239"/>
      <c r="O9" s="262"/>
      <c r="P9" s="239"/>
      <c r="Q9" s="262"/>
      <c r="R9" s="262"/>
      <c r="S9" s="262"/>
      <c r="T9" s="262"/>
      <c r="U9" s="324"/>
    </row>
    <row r="10" spans="1:21" ht="15.75" x14ac:dyDescent="0.25">
      <c r="A10" s="606"/>
      <c r="B10" s="606"/>
      <c r="C10" s="324"/>
      <c r="D10" s="324"/>
      <c r="E10" s="324"/>
      <c r="F10" s="324"/>
      <c r="G10" s="262"/>
      <c r="H10" s="262"/>
      <c r="I10" s="263"/>
      <c r="J10" s="264"/>
      <c r="K10" s="262"/>
      <c r="L10" s="239"/>
      <c r="M10" s="263"/>
      <c r="N10" s="239"/>
      <c r="O10" s="262"/>
      <c r="P10" s="239"/>
      <c r="Q10" s="262"/>
      <c r="R10" s="262"/>
      <c r="S10" s="262"/>
      <c r="T10" s="262"/>
      <c r="U10" s="324"/>
    </row>
    <row r="11" spans="1:21" ht="15.75" x14ac:dyDescent="0.25">
      <c r="A11" s="606"/>
      <c r="B11" s="607"/>
      <c r="C11" s="324"/>
      <c r="D11" s="324"/>
      <c r="E11" s="324"/>
      <c r="F11" s="324"/>
      <c r="G11" s="262"/>
      <c r="H11" s="262"/>
      <c r="I11" s="263"/>
      <c r="J11" s="264"/>
      <c r="K11" s="262"/>
      <c r="L11" s="239"/>
      <c r="M11" s="263"/>
      <c r="N11" s="239"/>
      <c r="O11" s="262"/>
      <c r="P11" s="239"/>
      <c r="Q11" s="262"/>
      <c r="R11" s="262"/>
      <c r="S11" s="262"/>
      <c r="T11" s="262"/>
      <c r="U11" s="324"/>
    </row>
    <row r="12" spans="1:21" ht="15.75" x14ac:dyDescent="0.25">
      <c r="A12" s="606"/>
      <c r="B12" s="605" t="s">
        <v>1350</v>
      </c>
      <c r="C12" s="324"/>
      <c r="D12" s="324"/>
      <c r="E12" s="324"/>
      <c r="F12" s="324"/>
      <c r="G12" s="262"/>
      <c r="H12" s="262"/>
      <c r="I12" s="263"/>
      <c r="J12" s="264"/>
      <c r="K12" s="262"/>
      <c r="L12" s="239"/>
      <c r="M12" s="263"/>
      <c r="N12" s="239"/>
      <c r="O12" s="262"/>
      <c r="P12" s="239"/>
      <c r="Q12" s="262"/>
      <c r="R12" s="262"/>
      <c r="S12" s="262"/>
      <c r="T12" s="262"/>
      <c r="U12" s="324"/>
    </row>
    <row r="13" spans="1:21" ht="15.75" x14ac:dyDescent="0.25">
      <c r="A13" s="606"/>
      <c r="B13" s="606"/>
      <c r="C13" s="324"/>
      <c r="D13" s="324"/>
      <c r="E13" s="324"/>
      <c r="F13" s="324"/>
      <c r="G13" s="262"/>
      <c r="H13" s="262"/>
      <c r="I13" s="263"/>
      <c r="J13" s="264"/>
      <c r="K13" s="262"/>
      <c r="L13" s="239"/>
      <c r="M13" s="263"/>
      <c r="N13" s="239"/>
      <c r="O13" s="262"/>
      <c r="P13" s="239"/>
      <c r="Q13" s="262"/>
      <c r="R13" s="262"/>
      <c r="S13" s="262"/>
      <c r="T13" s="262"/>
      <c r="U13" s="324"/>
    </row>
    <row r="14" spans="1:21" ht="15.75" x14ac:dyDescent="0.25">
      <c r="A14" s="606"/>
      <c r="B14" s="606"/>
      <c r="C14" s="324"/>
      <c r="D14" s="324"/>
      <c r="E14" s="324"/>
      <c r="F14" s="385"/>
      <c r="G14" s="262"/>
      <c r="H14" s="262"/>
      <c r="I14" s="262"/>
      <c r="J14" s="262"/>
      <c r="K14" s="262"/>
      <c r="L14" s="239"/>
      <c r="M14" s="262"/>
      <c r="N14" s="239"/>
      <c r="O14" s="262"/>
      <c r="P14" s="239"/>
      <c r="Q14" s="267"/>
      <c r="R14" s="267"/>
      <c r="S14" s="267"/>
      <c r="T14" s="267"/>
      <c r="U14" s="324"/>
    </row>
    <row r="15" spans="1:21" ht="15.75" x14ac:dyDescent="0.25">
      <c r="A15" s="606"/>
      <c r="B15" s="606"/>
      <c r="C15" s="324"/>
      <c r="D15" s="324"/>
      <c r="E15" s="324"/>
      <c r="F15" s="385"/>
      <c r="G15" s="262"/>
      <c r="H15" s="262"/>
      <c r="I15" s="262"/>
      <c r="J15" s="262"/>
      <c r="K15" s="262"/>
      <c r="L15" s="239"/>
      <c r="M15" s="262"/>
      <c r="N15" s="239"/>
      <c r="O15" s="262"/>
      <c r="P15" s="239"/>
      <c r="Q15" s="267"/>
      <c r="R15" s="267"/>
      <c r="S15" s="267"/>
      <c r="T15" s="267"/>
      <c r="U15" s="324"/>
    </row>
    <row r="16" spans="1:21" ht="15.75" x14ac:dyDescent="0.25">
      <c r="A16" s="606"/>
      <c r="B16" s="607"/>
      <c r="C16" s="324"/>
      <c r="D16" s="324"/>
      <c r="E16" s="324"/>
      <c r="F16" s="324"/>
      <c r="G16" s="262"/>
      <c r="H16" s="386"/>
      <c r="I16" s="262"/>
      <c r="J16" s="386"/>
      <c r="K16" s="262"/>
      <c r="L16" s="239"/>
      <c r="M16" s="262"/>
      <c r="N16" s="239"/>
      <c r="O16" s="262"/>
      <c r="P16" s="239"/>
      <c r="Q16" s="262"/>
      <c r="R16" s="262"/>
      <c r="S16" s="262"/>
      <c r="T16" s="262"/>
      <c r="U16" s="324"/>
    </row>
    <row r="17" spans="1:21" ht="15.75" x14ac:dyDescent="0.25">
      <c r="A17" s="606"/>
      <c r="B17" s="605" t="s">
        <v>1397</v>
      </c>
      <c r="C17" s="324"/>
      <c r="D17" s="324"/>
      <c r="E17" s="324"/>
      <c r="F17" s="324"/>
      <c r="G17" s="262"/>
      <c r="H17" s="386"/>
      <c r="I17" s="262"/>
      <c r="J17" s="386"/>
      <c r="K17" s="262"/>
      <c r="L17" s="239"/>
      <c r="M17" s="262"/>
      <c r="N17" s="239"/>
      <c r="O17" s="262"/>
      <c r="P17" s="239"/>
      <c r="Q17" s="262"/>
      <c r="R17" s="262"/>
      <c r="S17" s="262"/>
      <c r="T17" s="262"/>
      <c r="U17" s="324"/>
    </row>
    <row r="18" spans="1:21" ht="15.75" x14ac:dyDescent="0.25">
      <c r="A18" s="606"/>
      <c r="B18" s="606"/>
      <c r="C18" s="324"/>
      <c r="D18" s="324"/>
      <c r="E18" s="324"/>
      <c r="F18" s="262"/>
      <c r="G18" s="263"/>
      <c r="H18" s="262"/>
      <c r="I18" s="263"/>
      <c r="J18" s="262"/>
      <c r="K18" s="263"/>
      <c r="L18" s="239"/>
      <c r="M18" s="263"/>
      <c r="N18" s="239"/>
      <c r="O18" s="263"/>
      <c r="P18" s="239"/>
      <c r="Q18" s="262"/>
      <c r="R18" s="262"/>
      <c r="S18" s="262"/>
      <c r="T18" s="262"/>
      <c r="U18" s="262"/>
    </row>
    <row r="19" spans="1:21" ht="15.75" x14ac:dyDescent="0.25">
      <c r="A19" s="606"/>
      <c r="B19" s="606"/>
      <c r="C19" s="324"/>
      <c r="D19" s="324"/>
      <c r="E19" s="324"/>
      <c r="F19" s="262"/>
      <c r="G19" s="263"/>
      <c r="H19" s="262"/>
      <c r="I19" s="263"/>
      <c r="J19" s="262"/>
      <c r="K19" s="263"/>
      <c r="L19" s="239"/>
      <c r="M19" s="263"/>
      <c r="N19" s="239"/>
      <c r="O19" s="263"/>
      <c r="P19" s="239"/>
      <c r="Q19" s="262"/>
      <c r="R19" s="262"/>
      <c r="S19" s="262"/>
      <c r="T19" s="262"/>
      <c r="U19" s="262"/>
    </row>
    <row r="20" spans="1:21" ht="15.75" x14ac:dyDescent="0.25">
      <c r="A20" s="606"/>
      <c r="B20" s="606"/>
      <c r="C20" s="261"/>
      <c r="D20" s="324"/>
      <c r="E20" s="324"/>
      <c r="F20" s="324"/>
      <c r="G20" s="263"/>
      <c r="H20" s="266"/>
      <c r="I20" s="263"/>
      <c r="J20" s="266"/>
      <c r="K20" s="263"/>
      <c r="L20" s="239"/>
      <c r="M20" s="263"/>
      <c r="N20" s="239"/>
      <c r="O20" s="262"/>
      <c r="P20" s="239"/>
      <c r="Q20" s="262"/>
      <c r="R20" s="262"/>
      <c r="S20" s="262"/>
      <c r="T20" s="262"/>
      <c r="U20" s="324"/>
    </row>
    <row r="21" spans="1:21" ht="15.75" x14ac:dyDescent="0.25">
      <c r="A21" s="606"/>
      <c r="B21" s="607"/>
      <c r="C21" s="261"/>
      <c r="D21" s="324"/>
      <c r="E21" s="324"/>
      <c r="F21" s="291"/>
      <c r="G21" s="263"/>
      <c r="H21" s="262"/>
      <c r="I21" s="263"/>
      <c r="J21" s="262"/>
      <c r="K21" s="263"/>
      <c r="L21" s="239"/>
      <c r="M21" s="263"/>
      <c r="N21" s="239"/>
      <c r="O21" s="263"/>
      <c r="P21" s="239"/>
      <c r="Q21" s="262"/>
      <c r="R21" s="262"/>
      <c r="S21" s="262"/>
      <c r="T21" s="262"/>
      <c r="U21" s="324"/>
    </row>
    <row r="22" spans="1:21" ht="15.75" customHeight="1" x14ac:dyDescent="0.25">
      <c r="A22" s="606"/>
      <c r="B22" s="608" t="s">
        <v>1351</v>
      </c>
      <c r="C22" s="261"/>
      <c r="D22" s="324"/>
      <c r="E22" s="324"/>
      <c r="F22" s="324"/>
      <c r="G22" s="262"/>
      <c r="H22" s="262"/>
      <c r="I22" s="212"/>
      <c r="J22" s="262"/>
      <c r="K22" s="262"/>
      <c r="L22" s="239"/>
      <c r="M22" s="262"/>
      <c r="N22" s="239"/>
      <c r="O22" s="212"/>
      <c r="P22" s="239"/>
      <c r="Q22" s="262"/>
      <c r="R22" s="262"/>
      <c r="S22" s="262"/>
      <c r="T22" s="262"/>
      <c r="U22" s="324"/>
    </row>
    <row r="23" spans="1:21" ht="15.75" x14ac:dyDescent="0.25">
      <c r="A23" s="606"/>
      <c r="B23" s="608"/>
      <c r="C23" s="261"/>
      <c r="D23" s="324"/>
      <c r="E23" s="324"/>
      <c r="F23" s="324"/>
      <c r="G23" s="262"/>
      <c r="H23" s="262"/>
      <c r="I23" s="212"/>
      <c r="J23" s="262"/>
      <c r="K23" s="262"/>
      <c r="L23" s="239"/>
      <c r="M23" s="262"/>
      <c r="N23" s="239"/>
      <c r="O23" s="212"/>
      <c r="P23" s="239"/>
      <c r="Q23" s="262"/>
      <c r="R23" s="262"/>
      <c r="S23" s="262"/>
      <c r="T23" s="262"/>
      <c r="U23" s="324"/>
    </row>
    <row r="24" spans="1:21" ht="15.75" x14ac:dyDescent="0.25">
      <c r="A24" s="606"/>
      <c r="B24" s="608"/>
      <c r="C24" s="261"/>
      <c r="D24" s="324"/>
      <c r="E24" s="324"/>
      <c r="F24" s="324"/>
      <c r="G24" s="262"/>
      <c r="H24" s="262"/>
      <c r="I24" s="212"/>
      <c r="J24" s="262"/>
      <c r="K24" s="262"/>
      <c r="L24" s="239"/>
      <c r="M24" s="262"/>
      <c r="N24" s="239"/>
      <c r="O24" s="212"/>
      <c r="P24" s="239"/>
      <c r="Q24" s="262"/>
      <c r="R24" s="262"/>
      <c r="S24" s="262"/>
      <c r="T24" s="262"/>
      <c r="U24" s="324"/>
    </row>
    <row r="25" spans="1:21" ht="15.75" x14ac:dyDescent="0.25">
      <c r="A25" s="606"/>
      <c r="B25" s="608"/>
      <c r="C25" s="261"/>
      <c r="D25" s="324"/>
      <c r="E25" s="324"/>
      <c r="F25" s="324"/>
      <c r="G25" s="262"/>
      <c r="H25" s="262"/>
      <c r="I25" s="212"/>
      <c r="J25" s="262"/>
      <c r="K25" s="262"/>
      <c r="L25" s="239"/>
      <c r="M25" s="262"/>
      <c r="N25" s="239"/>
      <c r="O25" s="212"/>
      <c r="P25" s="239"/>
      <c r="Q25" s="262"/>
      <c r="R25" s="262"/>
      <c r="S25" s="262"/>
      <c r="T25" s="262"/>
      <c r="U25" s="324"/>
    </row>
    <row r="26" spans="1:21" ht="15.75" x14ac:dyDescent="0.25">
      <c r="A26" s="606"/>
      <c r="B26" s="608"/>
      <c r="C26" s="261"/>
      <c r="D26" s="324"/>
      <c r="E26" s="324"/>
      <c r="F26" s="324"/>
      <c r="G26" s="262"/>
      <c r="H26" s="262"/>
      <c r="I26" s="212"/>
      <c r="J26" s="262"/>
      <c r="K26" s="262"/>
      <c r="L26" s="239"/>
      <c r="M26" s="262"/>
      <c r="N26" s="239"/>
      <c r="O26" s="212"/>
      <c r="P26" s="239"/>
      <c r="Q26" s="262"/>
      <c r="R26" s="262"/>
      <c r="S26" s="262"/>
      <c r="T26" s="262"/>
      <c r="U26" s="324"/>
    </row>
    <row r="27" spans="1:21" ht="15.75" x14ac:dyDescent="0.25">
      <c r="A27" s="606"/>
      <c r="B27" s="608" t="s">
        <v>1398</v>
      </c>
      <c r="C27" s="261"/>
      <c r="D27" s="324"/>
      <c r="E27" s="324"/>
      <c r="F27" s="324"/>
      <c r="G27" s="262"/>
      <c r="H27" s="262"/>
      <c r="I27" s="212"/>
      <c r="J27" s="262"/>
      <c r="K27" s="262"/>
      <c r="L27" s="239"/>
      <c r="M27" s="262"/>
      <c r="N27" s="239"/>
      <c r="O27" s="212"/>
      <c r="P27" s="239"/>
      <c r="Q27" s="262"/>
      <c r="R27" s="262"/>
      <c r="S27" s="262"/>
      <c r="T27" s="262"/>
      <c r="U27" s="324"/>
    </row>
    <row r="28" spans="1:21" ht="15.75" x14ac:dyDescent="0.25">
      <c r="A28" s="606"/>
      <c r="B28" s="608"/>
      <c r="C28" s="324"/>
      <c r="D28" s="324"/>
      <c r="E28" s="324"/>
      <c r="F28" s="324"/>
      <c r="G28" s="262"/>
      <c r="H28" s="262"/>
      <c r="I28" s="212"/>
      <c r="J28" s="262"/>
      <c r="K28" s="262"/>
      <c r="L28" s="239"/>
      <c r="M28" s="262"/>
      <c r="N28" s="239"/>
      <c r="O28" s="212"/>
      <c r="P28" s="239"/>
      <c r="Q28" s="262"/>
      <c r="R28" s="262"/>
      <c r="S28" s="262"/>
      <c r="T28" s="262"/>
      <c r="U28" s="324"/>
    </row>
    <row r="29" spans="1:21" ht="15.75" x14ac:dyDescent="0.25">
      <c r="A29" s="606"/>
      <c r="B29" s="608"/>
      <c r="C29" s="324"/>
      <c r="D29" s="324"/>
      <c r="E29" s="324"/>
      <c r="F29" s="324"/>
      <c r="G29" s="262"/>
      <c r="H29" s="262"/>
      <c r="I29" s="212"/>
      <c r="J29" s="262"/>
      <c r="K29" s="262"/>
      <c r="L29" s="239"/>
      <c r="M29" s="262"/>
      <c r="N29" s="239"/>
      <c r="O29" s="212"/>
      <c r="P29" s="239"/>
      <c r="Q29" s="262"/>
      <c r="R29" s="262"/>
      <c r="S29" s="262"/>
      <c r="T29" s="262"/>
      <c r="U29" s="324"/>
    </row>
    <row r="30" spans="1:21" ht="15.75" x14ac:dyDescent="0.25">
      <c r="A30" s="606"/>
      <c r="B30" s="608"/>
      <c r="C30" s="324"/>
      <c r="D30" s="324"/>
      <c r="E30" s="324"/>
      <c r="F30" s="324"/>
      <c r="G30" s="262"/>
      <c r="H30" s="262"/>
      <c r="I30" s="212"/>
      <c r="J30" s="262"/>
      <c r="K30" s="262"/>
      <c r="L30" s="239"/>
      <c r="M30" s="262"/>
      <c r="N30" s="239"/>
      <c r="O30" s="212"/>
      <c r="P30" s="239"/>
      <c r="Q30" s="262"/>
      <c r="R30" s="262"/>
      <c r="S30" s="262"/>
      <c r="T30" s="262"/>
      <c r="U30" s="324"/>
    </row>
    <row r="31" spans="1:21" ht="15.75" x14ac:dyDescent="0.25">
      <c r="A31" s="606"/>
      <c r="B31" s="608"/>
      <c r="C31" s="324"/>
      <c r="D31" s="324"/>
      <c r="E31" s="324"/>
      <c r="F31" s="324"/>
      <c r="G31" s="262"/>
      <c r="H31" s="262"/>
      <c r="I31" s="212"/>
      <c r="J31" s="262"/>
      <c r="K31" s="262"/>
      <c r="L31" s="239"/>
      <c r="M31" s="262"/>
      <c r="N31" s="239"/>
      <c r="O31" s="212"/>
      <c r="P31" s="239"/>
      <c r="Q31" s="262"/>
      <c r="R31" s="262"/>
      <c r="S31" s="262"/>
      <c r="T31" s="262"/>
      <c r="U31" s="324"/>
    </row>
    <row r="32" spans="1:21" ht="15.75" x14ac:dyDescent="0.25">
      <c r="A32" s="606"/>
      <c r="B32" s="608" t="s">
        <v>1399</v>
      </c>
      <c r="C32" s="324"/>
      <c r="D32" s="324"/>
      <c r="E32" s="324"/>
      <c r="F32" s="324"/>
      <c r="G32" s="262"/>
      <c r="H32" s="262"/>
      <c r="I32" s="212"/>
      <c r="J32" s="262"/>
      <c r="K32" s="262"/>
      <c r="L32" s="239"/>
      <c r="M32" s="262"/>
      <c r="N32" s="239"/>
      <c r="O32" s="212"/>
      <c r="P32" s="239"/>
      <c r="Q32" s="262"/>
      <c r="R32" s="262"/>
      <c r="S32" s="262"/>
      <c r="T32" s="262"/>
      <c r="U32" s="324"/>
    </row>
    <row r="33" spans="1:21" ht="15.75" x14ac:dyDescent="0.25">
      <c r="A33" s="606"/>
      <c r="B33" s="608"/>
      <c r="C33" s="324"/>
      <c r="D33" s="324"/>
      <c r="E33" s="324"/>
      <c r="F33" s="324"/>
      <c r="G33" s="262"/>
      <c r="H33" s="262"/>
      <c r="I33" s="212"/>
      <c r="J33" s="262"/>
      <c r="K33" s="262"/>
      <c r="L33" s="239"/>
      <c r="M33" s="262"/>
      <c r="N33" s="239"/>
      <c r="O33" s="212"/>
      <c r="P33" s="239"/>
      <c r="Q33" s="262"/>
      <c r="R33" s="262"/>
      <c r="S33" s="262"/>
      <c r="T33" s="262"/>
      <c r="U33" s="324"/>
    </row>
    <row r="34" spans="1:21" ht="15.75" x14ac:dyDescent="0.25">
      <c r="A34" s="606"/>
      <c r="B34" s="608"/>
      <c r="C34" s="324"/>
      <c r="D34" s="324"/>
      <c r="E34" s="324"/>
      <c r="F34" s="324"/>
      <c r="G34" s="262"/>
      <c r="H34" s="262"/>
      <c r="I34" s="212"/>
      <c r="J34" s="262"/>
      <c r="K34" s="262"/>
      <c r="L34" s="239"/>
      <c r="M34" s="262"/>
      <c r="N34" s="239"/>
      <c r="O34" s="212"/>
      <c r="P34" s="239"/>
      <c r="Q34" s="262"/>
      <c r="R34" s="262"/>
      <c r="S34" s="262"/>
      <c r="T34" s="262"/>
      <c r="U34" s="324"/>
    </row>
    <row r="35" spans="1:21" ht="15.75" x14ac:dyDescent="0.25">
      <c r="A35" s="606"/>
      <c r="B35" s="608"/>
      <c r="C35" s="324"/>
      <c r="D35" s="324"/>
      <c r="E35" s="324"/>
      <c r="F35" s="324"/>
      <c r="G35" s="262"/>
      <c r="H35" s="262"/>
      <c r="I35" s="212"/>
      <c r="J35" s="262"/>
      <c r="K35" s="262"/>
      <c r="L35" s="239"/>
      <c r="M35" s="262"/>
      <c r="N35" s="239"/>
      <c r="O35" s="212"/>
      <c r="P35" s="239"/>
      <c r="Q35" s="262"/>
      <c r="R35" s="262"/>
      <c r="S35" s="262"/>
      <c r="T35" s="262"/>
      <c r="U35" s="324"/>
    </row>
    <row r="36" spans="1:21" ht="15.75" x14ac:dyDescent="0.25">
      <c r="A36" s="606"/>
      <c r="B36" s="608" t="s">
        <v>1400</v>
      </c>
      <c r="C36" s="324"/>
      <c r="D36" s="324"/>
      <c r="E36" s="324"/>
      <c r="F36" s="324"/>
      <c r="G36" s="262"/>
      <c r="H36" s="262"/>
      <c r="I36" s="212"/>
      <c r="J36" s="262"/>
      <c r="K36" s="262"/>
      <c r="L36" s="239"/>
      <c r="M36" s="262"/>
      <c r="N36" s="239"/>
      <c r="O36" s="212"/>
      <c r="P36" s="239"/>
      <c r="Q36" s="262"/>
      <c r="R36" s="262"/>
      <c r="S36" s="262"/>
      <c r="T36" s="262"/>
      <c r="U36" s="324"/>
    </row>
    <row r="37" spans="1:21" ht="15.75" x14ac:dyDescent="0.25">
      <c r="A37" s="606"/>
      <c r="B37" s="608"/>
      <c r="C37" s="324"/>
      <c r="D37" s="324"/>
      <c r="E37" s="324"/>
      <c r="F37" s="324"/>
      <c r="G37" s="262"/>
      <c r="H37" s="262"/>
      <c r="I37" s="212"/>
      <c r="J37" s="262"/>
      <c r="K37" s="262"/>
      <c r="L37" s="239"/>
      <c r="M37" s="262"/>
      <c r="N37" s="239"/>
      <c r="O37" s="212"/>
      <c r="P37" s="239"/>
      <c r="Q37" s="262"/>
      <c r="R37" s="262"/>
      <c r="S37" s="262"/>
      <c r="T37" s="262"/>
      <c r="U37" s="324"/>
    </row>
    <row r="38" spans="1:21" ht="15.75" x14ac:dyDescent="0.25">
      <c r="A38" s="606"/>
      <c r="B38" s="608"/>
      <c r="C38" s="324"/>
      <c r="D38" s="324"/>
      <c r="E38" s="324"/>
      <c r="F38" s="324"/>
      <c r="G38" s="262"/>
      <c r="H38" s="262"/>
      <c r="I38" s="212"/>
      <c r="J38" s="262"/>
      <c r="K38" s="262"/>
      <c r="L38" s="239"/>
      <c r="M38" s="262"/>
      <c r="N38" s="239"/>
      <c r="O38" s="212"/>
      <c r="P38" s="239"/>
      <c r="Q38" s="262"/>
      <c r="R38" s="262"/>
      <c r="S38" s="262"/>
      <c r="T38" s="262"/>
      <c r="U38" s="324"/>
    </row>
    <row r="39" spans="1:21" ht="15.75" x14ac:dyDescent="0.25">
      <c r="A39" s="606"/>
      <c r="B39" s="608"/>
      <c r="C39" s="324"/>
      <c r="D39" s="324"/>
      <c r="E39" s="324"/>
      <c r="F39" s="324"/>
      <c r="G39" s="262"/>
      <c r="H39" s="262"/>
      <c r="I39" s="212"/>
      <c r="J39" s="262"/>
      <c r="K39" s="262"/>
      <c r="L39" s="239"/>
      <c r="M39" s="262"/>
      <c r="N39" s="239"/>
      <c r="O39" s="212"/>
      <c r="P39" s="239"/>
      <c r="Q39" s="262"/>
      <c r="R39" s="262"/>
      <c r="S39" s="262"/>
      <c r="T39" s="262"/>
      <c r="U39" s="324"/>
    </row>
    <row r="40" spans="1:21" ht="15.75" x14ac:dyDescent="0.25">
      <c r="A40" s="606"/>
      <c r="B40" s="608" t="s">
        <v>1401</v>
      </c>
      <c r="C40" s="324"/>
      <c r="D40" s="324"/>
      <c r="E40" s="324"/>
      <c r="F40" s="324"/>
      <c r="G40" s="262"/>
      <c r="H40" s="262"/>
      <c r="I40" s="212"/>
      <c r="J40" s="262"/>
      <c r="K40" s="262"/>
      <c r="L40" s="239"/>
      <c r="M40" s="262"/>
      <c r="N40" s="239"/>
      <c r="O40" s="212"/>
      <c r="P40" s="239"/>
      <c r="Q40" s="262"/>
      <c r="R40" s="262"/>
      <c r="S40" s="262"/>
      <c r="T40" s="262"/>
      <c r="U40" s="324"/>
    </row>
    <row r="41" spans="1:21" ht="15.75" x14ac:dyDescent="0.25">
      <c r="A41" s="606"/>
      <c r="B41" s="608"/>
      <c r="C41" s="324"/>
      <c r="D41" s="324"/>
      <c r="E41" s="324"/>
      <c r="F41" s="324"/>
      <c r="G41" s="262"/>
      <c r="H41" s="262"/>
      <c r="I41" s="212"/>
      <c r="J41" s="262"/>
      <c r="K41" s="262"/>
      <c r="L41" s="239"/>
      <c r="M41" s="262"/>
      <c r="N41" s="239"/>
      <c r="O41" s="212"/>
      <c r="P41" s="239"/>
      <c r="Q41" s="262"/>
      <c r="R41" s="262"/>
      <c r="S41" s="262"/>
      <c r="T41" s="262"/>
      <c r="U41" s="324"/>
    </row>
    <row r="42" spans="1:21" ht="15.75" x14ac:dyDescent="0.25">
      <c r="A42" s="606"/>
      <c r="B42" s="608"/>
      <c r="C42" s="324"/>
      <c r="D42" s="324"/>
      <c r="E42" s="324"/>
      <c r="F42" s="324"/>
      <c r="G42" s="262"/>
      <c r="H42" s="262"/>
      <c r="I42" s="212"/>
      <c r="J42" s="262"/>
      <c r="K42" s="262"/>
      <c r="L42" s="239"/>
      <c r="M42" s="262"/>
      <c r="N42" s="239"/>
      <c r="O42" s="212"/>
      <c r="P42" s="239"/>
      <c r="Q42" s="262"/>
      <c r="R42" s="262"/>
      <c r="S42" s="262"/>
      <c r="T42" s="262"/>
      <c r="U42" s="324"/>
    </row>
    <row r="43" spans="1:21" ht="15.75" x14ac:dyDescent="0.25">
      <c r="A43" s="606"/>
      <c r="B43" s="608"/>
      <c r="C43" s="324"/>
      <c r="D43" s="324"/>
      <c r="E43" s="324"/>
      <c r="F43" s="324"/>
      <c r="G43" s="262"/>
      <c r="H43" s="262"/>
      <c r="I43" s="212"/>
      <c r="J43" s="262"/>
      <c r="K43" s="262"/>
      <c r="L43" s="239"/>
      <c r="M43" s="262"/>
      <c r="N43" s="239"/>
      <c r="O43" s="212"/>
      <c r="P43" s="239"/>
      <c r="Q43" s="262"/>
      <c r="R43" s="262"/>
      <c r="S43" s="262"/>
      <c r="T43" s="262"/>
      <c r="U43" s="324"/>
    </row>
    <row r="44" spans="1:21" ht="15.75" x14ac:dyDescent="0.25">
      <c r="A44" s="606"/>
      <c r="B44" s="608"/>
      <c r="C44" s="324"/>
      <c r="D44" s="324"/>
      <c r="E44" s="324"/>
      <c r="F44" s="324"/>
      <c r="G44" s="262"/>
      <c r="H44" s="262"/>
      <c r="I44" s="212"/>
      <c r="J44" s="262"/>
      <c r="K44" s="262"/>
      <c r="L44" s="239"/>
      <c r="M44" s="262"/>
      <c r="N44" s="239"/>
      <c r="O44" s="212"/>
      <c r="P44" s="239"/>
      <c r="Q44" s="262"/>
      <c r="R44" s="262"/>
      <c r="S44" s="262"/>
      <c r="T44" s="262"/>
      <c r="U44" s="324"/>
    </row>
    <row r="45" spans="1:21" ht="15.75" x14ac:dyDescent="0.25">
      <c r="A45" s="606"/>
      <c r="B45" s="608"/>
      <c r="C45" s="324"/>
      <c r="D45" s="324"/>
      <c r="E45" s="324"/>
      <c r="F45" s="324"/>
      <c r="G45" s="262"/>
      <c r="H45" s="262"/>
      <c r="I45" s="212"/>
      <c r="J45" s="262"/>
      <c r="K45" s="262"/>
      <c r="L45" s="239"/>
      <c r="M45" s="262"/>
      <c r="N45" s="239"/>
      <c r="O45" s="212"/>
      <c r="P45" s="239"/>
      <c r="Q45" s="262"/>
      <c r="R45" s="262"/>
      <c r="S45" s="262"/>
      <c r="T45" s="262"/>
      <c r="U45" s="324"/>
    </row>
    <row r="46" spans="1:21" ht="15.75" x14ac:dyDescent="0.25">
      <c r="A46" s="305"/>
      <c r="B46" s="306"/>
      <c r="C46" s="305" t="s">
        <v>1402</v>
      </c>
      <c r="D46" s="306"/>
      <c r="E46" s="306"/>
      <c r="F46" s="307"/>
      <c r="G46" s="268">
        <f t="shared" ref="G46:P46" si="0">SUM(G7:G23)</f>
        <v>0</v>
      </c>
      <c r="H46" s="269">
        <f t="shared" si="0"/>
        <v>0</v>
      </c>
      <c r="I46" s="268">
        <f t="shared" si="0"/>
        <v>0</v>
      </c>
      <c r="J46" s="268">
        <f t="shared" si="0"/>
        <v>0</v>
      </c>
      <c r="K46" s="268">
        <f t="shared" si="0"/>
        <v>0</v>
      </c>
      <c r="L46" s="269">
        <f t="shared" si="0"/>
        <v>0</v>
      </c>
      <c r="M46" s="268">
        <f t="shared" si="0"/>
        <v>0</v>
      </c>
      <c r="N46" s="268">
        <f t="shared" si="0"/>
        <v>0</v>
      </c>
      <c r="O46" s="268">
        <f t="shared" si="0"/>
        <v>0</v>
      </c>
      <c r="P46" s="268">
        <f t="shared" si="0"/>
        <v>0</v>
      </c>
      <c r="Q46" s="270"/>
      <c r="R46" s="270"/>
      <c r="S46" s="270"/>
      <c r="T46" s="270"/>
      <c r="U46" s="270"/>
    </row>
    <row r="47" spans="1:21" ht="15.75" x14ac:dyDescent="0.25">
      <c r="A47" s="271"/>
      <c r="B47" s="272"/>
      <c r="C47" s="272"/>
      <c r="D47" s="272"/>
      <c r="E47" s="273"/>
      <c r="F47" s="272"/>
      <c r="G47" s="272"/>
      <c r="H47" s="272"/>
      <c r="I47" s="272"/>
      <c r="J47" s="272"/>
      <c r="K47" s="272"/>
      <c r="L47" s="272"/>
      <c r="M47" s="272"/>
      <c r="N47" s="272"/>
      <c r="O47" s="272"/>
      <c r="P47" s="272"/>
      <c r="Q47" s="272"/>
      <c r="R47" s="272"/>
      <c r="S47" s="272"/>
      <c r="T47" s="272"/>
      <c r="U47" s="272"/>
    </row>
    <row r="48" spans="1:21" ht="15.75" x14ac:dyDescent="0.25">
      <c r="A48" s="271"/>
      <c r="B48" s="272"/>
      <c r="C48" s="272"/>
      <c r="D48" s="272"/>
      <c r="E48" s="273"/>
      <c r="F48" s="272"/>
      <c r="G48" s="272"/>
      <c r="H48" s="272"/>
      <c r="I48" s="272"/>
      <c r="J48" s="272"/>
      <c r="K48" s="272"/>
      <c r="L48" s="272"/>
      <c r="M48" s="272"/>
      <c r="N48" s="272"/>
      <c r="O48" s="272"/>
      <c r="P48" s="272"/>
      <c r="Q48" s="272"/>
      <c r="R48" s="272"/>
      <c r="S48" s="272"/>
      <c r="T48" s="272"/>
      <c r="U48" s="272"/>
    </row>
    <row r="49" spans="1:21" ht="15.75" x14ac:dyDescent="0.25">
      <c r="A49" s="271"/>
      <c r="B49" s="272"/>
      <c r="C49" s="272"/>
      <c r="D49" s="272"/>
      <c r="E49" s="273"/>
      <c r="F49" s="272"/>
      <c r="G49" s="272"/>
      <c r="H49" s="272"/>
      <c r="I49" s="272"/>
      <c r="J49" s="272"/>
      <c r="K49" s="272"/>
      <c r="L49" s="272"/>
      <c r="M49" s="272"/>
      <c r="N49" s="272"/>
      <c r="O49" s="272"/>
      <c r="P49" s="272"/>
      <c r="Q49" s="272"/>
      <c r="R49" s="272"/>
      <c r="S49" s="272"/>
      <c r="T49" s="272"/>
      <c r="U49" s="272"/>
    </row>
    <row r="50" spans="1:21" ht="15.75" x14ac:dyDescent="0.25">
      <c r="A50" s="271"/>
      <c r="B50" s="272"/>
      <c r="C50" s="272"/>
      <c r="D50" s="272"/>
      <c r="E50" s="273"/>
      <c r="F50" s="272"/>
      <c r="G50" s="272"/>
      <c r="H50" s="272"/>
      <c r="I50" s="272"/>
      <c r="J50" s="272"/>
      <c r="K50" s="272"/>
      <c r="L50" s="272"/>
      <c r="M50" s="272"/>
      <c r="N50" s="272"/>
      <c r="O50" s="272"/>
      <c r="P50" s="272"/>
      <c r="Q50" s="272"/>
      <c r="R50" s="272"/>
      <c r="S50" s="272"/>
      <c r="T50" s="272"/>
      <c r="U50" s="272"/>
    </row>
    <row r="51" spans="1:21" ht="15.75" x14ac:dyDescent="0.25">
      <c r="A51" s="271"/>
      <c r="B51" s="272"/>
      <c r="C51" s="272"/>
      <c r="D51" s="272"/>
      <c r="E51" s="273"/>
      <c r="F51" s="272"/>
      <c r="G51" s="272"/>
      <c r="H51" s="272"/>
      <c r="I51" s="272"/>
      <c r="J51" s="272"/>
      <c r="K51" s="272"/>
      <c r="L51" s="272"/>
      <c r="M51" s="272"/>
      <c r="N51" s="272"/>
      <c r="O51" s="272"/>
      <c r="P51" s="272"/>
      <c r="Q51" s="272"/>
      <c r="R51" s="272"/>
      <c r="S51" s="272"/>
      <c r="T51" s="272"/>
      <c r="U51" s="272"/>
    </row>
    <row r="52" spans="1:21" ht="15.75" x14ac:dyDescent="0.25">
      <c r="A52" s="271"/>
      <c r="B52" s="272"/>
      <c r="C52" s="272"/>
      <c r="D52" s="272"/>
      <c r="E52" s="273"/>
      <c r="F52" s="272"/>
      <c r="G52" s="272"/>
      <c r="H52" s="272"/>
      <c r="I52" s="272"/>
      <c r="J52" s="272"/>
      <c r="K52" s="272"/>
      <c r="L52" s="272"/>
      <c r="M52" s="272"/>
      <c r="N52" s="272"/>
      <c r="O52" s="272"/>
      <c r="P52" s="272"/>
      <c r="Q52" s="272"/>
      <c r="R52" s="272"/>
      <c r="S52" s="272"/>
      <c r="T52" s="272"/>
      <c r="U52" s="272"/>
    </row>
    <row r="53" spans="1:21" ht="15.75" x14ac:dyDescent="0.25">
      <c r="A53" s="271"/>
      <c r="B53" s="272"/>
      <c r="C53" s="272"/>
      <c r="D53" s="272"/>
      <c r="E53" s="273"/>
      <c r="F53" s="272"/>
      <c r="G53" s="272"/>
      <c r="H53" s="272"/>
      <c r="I53" s="272"/>
      <c r="J53" s="272"/>
      <c r="K53" s="272"/>
      <c r="L53" s="272"/>
      <c r="M53" s="272"/>
      <c r="N53" s="272"/>
      <c r="O53" s="272"/>
      <c r="P53" s="272"/>
      <c r="Q53" s="272"/>
      <c r="R53" s="272"/>
      <c r="S53" s="272"/>
      <c r="T53" s="272"/>
      <c r="U53" s="272"/>
    </row>
    <row r="54" spans="1:21" ht="15.75" x14ac:dyDescent="0.25">
      <c r="A54" s="271"/>
      <c r="B54" s="272"/>
      <c r="C54" s="272"/>
      <c r="D54" s="272"/>
      <c r="E54" s="273"/>
      <c r="F54" s="272"/>
      <c r="G54" s="272"/>
      <c r="H54" s="272"/>
      <c r="I54" s="272"/>
      <c r="J54" s="272"/>
      <c r="K54" s="272"/>
      <c r="L54" s="272"/>
      <c r="M54" s="272"/>
      <c r="N54" s="272"/>
      <c r="O54" s="272"/>
      <c r="P54" s="272"/>
      <c r="Q54" s="272"/>
      <c r="R54" s="272"/>
      <c r="S54" s="272"/>
      <c r="T54" s="272"/>
      <c r="U54" s="272"/>
    </row>
    <row r="55" spans="1:21" ht="15.75" x14ac:dyDescent="0.25">
      <c r="A55" s="271"/>
      <c r="B55" s="272"/>
      <c r="C55" s="272"/>
      <c r="D55" s="272"/>
      <c r="E55" s="273"/>
      <c r="F55" s="272"/>
      <c r="G55" s="272"/>
      <c r="H55" s="272"/>
      <c r="I55" s="272"/>
      <c r="J55" s="272"/>
      <c r="K55" s="272"/>
      <c r="L55" s="272"/>
      <c r="M55" s="272"/>
      <c r="N55" s="272"/>
      <c r="O55" s="272"/>
      <c r="P55" s="272"/>
      <c r="Q55" s="272"/>
      <c r="R55" s="272"/>
      <c r="S55" s="272"/>
      <c r="T55" s="272"/>
      <c r="U55" s="272"/>
    </row>
    <row r="56" spans="1:21" ht="15.75" x14ac:dyDescent="0.25">
      <c r="A56" s="271"/>
      <c r="B56" s="272"/>
      <c r="C56" s="272"/>
      <c r="D56" s="272"/>
      <c r="E56" s="273"/>
      <c r="F56" s="272"/>
      <c r="G56" s="272"/>
      <c r="H56" s="272"/>
      <c r="I56" s="272"/>
      <c r="J56" s="272"/>
      <c r="K56" s="272"/>
      <c r="L56" s="272"/>
      <c r="M56" s="272"/>
      <c r="N56" s="272"/>
      <c r="O56" s="272"/>
      <c r="P56" s="272"/>
      <c r="Q56" s="272"/>
      <c r="R56" s="272"/>
      <c r="S56" s="272"/>
      <c r="T56" s="272"/>
      <c r="U56" s="272"/>
    </row>
    <row r="57" spans="1:21" ht="15.75" x14ac:dyDescent="0.25">
      <c r="A57" s="271"/>
      <c r="B57" s="272"/>
      <c r="C57" s="272"/>
      <c r="D57" s="272"/>
      <c r="E57" s="273"/>
      <c r="F57" s="272"/>
      <c r="G57" s="272"/>
      <c r="H57" s="272"/>
      <c r="I57" s="272"/>
      <c r="J57" s="272"/>
      <c r="K57" s="272"/>
      <c r="L57" s="272"/>
      <c r="M57" s="272"/>
      <c r="N57" s="272"/>
      <c r="O57" s="272"/>
      <c r="P57" s="272"/>
      <c r="Q57" s="272"/>
      <c r="R57" s="272"/>
      <c r="S57" s="272"/>
      <c r="T57" s="272"/>
      <c r="U57" s="272"/>
    </row>
    <row r="58" spans="1:21" ht="15.75" x14ac:dyDescent="0.25">
      <c r="A58" s="271"/>
      <c r="B58" s="272"/>
      <c r="C58" s="272"/>
      <c r="D58" s="272"/>
      <c r="E58" s="273"/>
      <c r="F58" s="272"/>
      <c r="G58" s="272"/>
      <c r="H58" s="272"/>
      <c r="I58" s="272"/>
      <c r="J58" s="272"/>
      <c r="K58" s="272"/>
      <c r="L58" s="272"/>
      <c r="M58" s="272"/>
      <c r="N58" s="272"/>
      <c r="O58" s="272"/>
      <c r="P58" s="272"/>
      <c r="Q58" s="272"/>
      <c r="R58" s="272"/>
      <c r="S58" s="272"/>
      <c r="T58" s="272"/>
      <c r="U58" s="272"/>
    </row>
    <row r="59" spans="1:21" ht="15.75" x14ac:dyDescent="0.25">
      <c r="A59" s="271"/>
      <c r="B59" s="272"/>
      <c r="C59" s="272"/>
      <c r="D59" s="272"/>
      <c r="E59" s="273"/>
      <c r="F59" s="272"/>
      <c r="G59" s="272"/>
      <c r="H59" s="272"/>
      <c r="I59" s="272"/>
      <c r="J59" s="272"/>
      <c r="K59" s="272"/>
      <c r="L59" s="272"/>
      <c r="M59" s="272"/>
      <c r="N59" s="272"/>
      <c r="O59" s="272"/>
      <c r="P59" s="272"/>
      <c r="Q59" s="272"/>
      <c r="R59" s="272"/>
      <c r="S59" s="272"/>
      <c r="T59" s="272"/>
      <c r="U59" s="272"/>
    </row>
    <row r="60" spans="1:21" ht="15.75" x14ac:dyDescent="0.25">
      <c r="A60" s="271"/>
      <c r="B60" s="272"/>
      <c r="C60" s="272"/>
      <c r="D60" s="272"/>
      <c r="E60" s="273"/>
      <c r="F60" s="272"/>
      <c r="G60" s="272"/>
      <c r="H60" s="272"/>
      <c r="I60" s="272"/>
      <c r="J60" s="272"/>
      <c r="K60" s="272"/>
      <c r="L60" s="272"/>
      <c r="M60" s="272"/>
      <c r="N60" s="272"/>
      <c r="O60" s="272"/>
      <c r="P60" s="272"/>
      <c r="Q60" s="272"/>
      <c r="R60" s="272"/>
      <c r="S60" s="272"/>
      <c r="T60" s="272"/>
      <c r="U60" s="272"/>
    </row>
    <row r="61" spans="1:21" ht="15.75" x14ac:dyDescent="0.25">
      <c r="A61" s="271"/>
      <c r="B61" s="272"/>
      <c r="C61" s="272"/>
      <c r="D61" s="272"/>
      <c r="E61" s="273"/>
      <c r="F61" s="272"/>
      <c r="G61" s="272"/>
      <c r="H61" s="272"/>
      <c r="I61" s="272"/>
      <c r="J61" s="272"/>
      <c r="K61" s="272"/>
      <c r="L61" s="272"/>
      <c r="M61" s="272"/>
      <c r="N61" s="272"/>
      <c r="O61" s="272"/>
      <c r="P61" s="272"/>
      <c r="Q61" s="272"/>
      <c r="R61" s="272"/>
      <c r="S61" s="272"/>
      <c r="T61" s="272"/>
      <c r="U61" s="272"/>
    </row>
    <row r="62" spans="1:21" ht="15.75" x14ac:dyDescent="0.25">
      <c r="A62" s="271"/>
      <c r="B62" s="272"/>
      <c r="C62" s="272"/>
      <c r="D62" s="272"/>
      <c r="E62" s="273"/>
      <c r="F62" s="272"/>
      <c r="G62" s="272"/>
      <c r="H62" s="272"/>
      <c r="I62" s="272"/>
      <c r="J62" s="272"/>
      <c r="K62" s="272"/>
      <c r="L62" s="272"/>
      <c r="M62" s="272"/>
      <c r="N62" s="272"/>
      <c r="O62" s="272"/>
      <c r="P62" s="272"/>
      <c r="Q62" s="272"/>
      <c r="R62" s="272"/>
      <c r="S62" s="272"/>
      <c r="T62" s="272"/>
      <c r="U62" s="272"/>
    </row>
    <row r="63" spans="1:21" ht="15.75" x14ac:dyDescent="0.25">
      <c r="A63" s="271"/>
      <c r="B63" s="272"/>
      <c r="C63" s="272"/>
      <c r="D63" s="272"/>
      <c r="E63" s="273"/>
      <c r="F63" s="272"/>
      <c r="G63" s="272"/>
      <c r="H63" s="272"/>
      <c r="I63" s="272"/>
      <c r="J63" s="272"/>
      <c r="K63" s="272"/>
      <c r="L63" s="272"/>
      <c r="M63" s="272"/>
      <c r="N63" s="272"/>
      <c r="O63" s="272"/>
      <c r="P63" s="272"/>
      <c r="Q63" s="272"/>
      <c r="R63" s="272"/>
      <c r="S63" s="272"/>
      <c r="T63" s="272"/>
      <c r="U63" s="272"/>
    </row>
    <row r="64" spans="1:21" ht="15.75" x14ac:dyDescent="0.25">
      <c r="A64" s="271"/>
      <c r="B64" s="272"/>
      <c r="C64" s="272"/>
      <c r="D64" s="272"/>
      <c r="E64" s="273"/>
      <c r="F64" s="272"/>
      <c r="G64" s="272"/>
      <c r="H64" s="272"/>
      <c r="I64" s="272"/>
      <c r="J64" s="272"/>
      <c r="K64" s="272"/>
      <c r="L64" s="272"/>
      <c r="M64" s="272"/>
      <c r="N64" s="272"/>
      <c r="O64" s="272"/>
      <c r="P64" s="272"/>
      <c r="Q64" s="272"/>
      <c r="R64" s="272"/>
      <c r="S64" s="272"/>
      <c r="T64" s="272"/>
      <c r="U64" s="272"/>
    </row>
    <row r="65" spans="1:21" ht="15.75" x14ac:dyDescent="0.25">
      <c r="A65" s="271"/>
      <c r="B65" s="272"/>
      <c r="C65" s="272"/>
      <c r="D65" s="272"/>
      <c r="E65" s="273"/>
      <c r="F65" s="272"/>
      <c r="G65" s="272"/>
      <c r="H65" s="272"/>
      <c r="I65" s="272"/>
      <c r="J65" s="272"/>
      <c r="K65" s="272"/>
      <c r="L65" s="272"/>
      <c r="M65" s="272"/>
      <c r="N65" s="272"/>
      <c r="O65" s="272"/>
      <c r="P65" s="272"/>
      <c r="Q65" s="272"/>
      <c r="R65" s="272"/>
      <c r="S65" s="272"/>
      <c r="T65" s="272"/>
      <c r="U65" s="272"/>
    </row>
    <row r="66" spans="1:21" ht="15.75" x14ac:dyDescent="0.25">
      <c r="A66" s="271"/>
      <c r="B66" s="272"/>
      <c r="C66" s="272"/>
      <c r="D66" s="272"/>
      <c r="E66" s="273"/>
      <c r="F66" s="272"/>
      <c r="G66" s="272"/>
      <c r="H66" s="272"/>
      <c r="I66" s="272"/>
      <c r="J66" s="272"/>
      <c r="K66" s="272"/>
      <c r="L66" s="272"/>
      <c r="M66" s="272"/>
      <c r="N66" s="272"/>
      <c r="O66" s="272"/>
      <c r="P66" s="272"/>
      <c r="Q66" s="272"/>
      <c r="R66" s="272"/>
      <c r="S66" s="272"/>
      <c r="T66" s="272"/>
      <c r="U66" s="272"/>
    </row>
    <row r="67" spans="1:21" ht="15.75" x14ac:dyDescent="0.25">
      <c r="A67" s="271"/>
      <c r="B67" s="272"/>
      <c r="C67" s="272"/>
      <c r="D67" s="272"/>
      <c r="E67" s="273"/>
      <c r="F67" s="272"/>
      <c r="G67" s="272"/>
      <c r="H67" s="272"/>
      <c r="I67" s="272"/>
      <c r="J67" s="272"/>
      <c r="K67" s="272"/>
      <c r="L67" s="272"/>
      <c r="M67" s="272"/>
      <c r="N67" s="272"/>
      <c r="O67" s="272"/>
      <c r="P67" s="272"/>
      <c r="Q67" s="272"/>
      <c r="R67" s="272"/>
      <c r="S67" s="272"/>
      <c r="T67" s="272"/>
      <c r="U67" s="272"/>
    </row>
    <row r="68" spans="1:21" ht="15.75" x14ac:dyDescent="0.25">
      <c r="A68" s="271"/>
      <c r="B68" s="272"/>
      <c r="C68" s="272"/>
      <c r="D68" s="272"/>
      <c r="E68" s="273"/>
      <c r="F68" s="272"/>
      <c r="G68" s="272"/>
      <c r="H68" s="272"/>
      <c r="I68" s="272"/>
      <c r="J68" s="272"/>
      <c r="K68" s="272"/>
      <c r="L68" s="272"/>
      <c r="M68" s="272"/>
      <c r="N68" s="272"/>
      <c r="O68" s="272"/>
      <c r="P68" s="272"/>
      <c r="Q68" s="272"/>
      <c r="R68" s="272"/>
      <c r="S68" s="272"/>
      <c r="T68" s="272"/>
      <c r="U68" s="272"/>
    </row>
    <row r="69" spans="1:21" ht="15.75" x14ac:dyDescent="0.25">
      <c r="A69" s="271"/>
      <c r="B69" s="272"/>
      <c r="C69" s="272"/>
      <c r="D69" s="272"/>
      <c r="E69" s="273"/>
      <c r="F69" s="272"/>
      <c r="G69" s="272"/>
      <c r="H69" s="272"/>
      <c r="I69" s="272"/>
      <c r="J69" s="272"/>
      <c r="K69" s="272"/>
      <c r="L69" s="272"/>
      <c r="M69" s="272"/>
      <c r="N69" s="272"/>
      <c r="O69" s="272"/>
      <c r="P69" s="272"/>
      <c r="Q69" s="272"/>
      <c r="R69" s="272"/>
      <c r="S69" s="272"/>
      <c r="T69" s="272"/>
      <c r="U69" s="272"/>
    </row>
    <row r="70" spans="1:21" ht="15.75" x14ac:dyDescent="0.25">
      <c r="A70" s="271"/>
      <c r="B70" s="272"/>
      <c r="C70" s="272"/>
      <c r="D70" s="272"/>
      <c r="E70" s="273"/>
      <c r="F70" s="272"/>
      <c r="G70" s="272"/>
      <c r="H70" s="272"/>
      <c r="I70" s="272"/>
      <c r="J70" s="272"/>
      <c r="K70" s="272"/>
      <c r="L70" s="272"/>
      <c r="M70" s="272"/>
      <c r="N70" s="272"/>
      <c r="O70" s="272"/>
      <c r="P70" s="272"/>
      <c r="Q70" s="272"/>
      <c r="R70" s="272"/>
      <c r="S70" s="272"/>
      <c r="T70" s="272"/>
      <c r="U70" s="272"/>
    </row>
    <row r="71" spans="1:21" ht="15.75" x14ac:dyDescent="0.25">
      <c r="A71" s="271"/>
      <c r="B71" s="272"/>
      <c r="C71" s="272"/>
      <c r="D71" s="272"/>
      <c r="E71" s="273"/>
      <c r="F71" s="272"/>
      <c r="G71" s="272"/>
      <c r="H71" s="272"/>
      <c r="I71" s="272"/>
      <c r="J71" s="272"/>
      <c r="K71" s="272"/>
      <c r="L71" s="272"/>
      <c r="M71" s="272"/>
      <c r="N71" s="272"/>
      <c r="O71" s="272"/>
      <c r="P71" s="272"/>
      <c r="Q71" s="272"/>
      <c r="R71" s="272"/>
      <c r="S71" s="272"/>
      <c r="T71" s="272"/>
      <c r="U71" s="272"/>
    </row>
    <row r="72" spans="1:21" ht="15.75" x14ac:dyDescent="0.25">
      <c r="A72" s="271"/>
      <c r="B72" s="272"/>
      <c r="C72" s="272"/>
      <c r="D72" s="272"/>
      <c r="E72" s="273"/>
      <c r="F72" s="272"/>
      <c r="G72" s="272"/>
      <c r="H72" s="272"/>
      <c r="I72" s="272"/>
      <c r="J72" s="272"/>
      <c r="K72" s="272"/>
      <c r="L72" s="272"/>
      <c r="M72" s="272"/>
      <c r="N72" s="272"/>
      <c r="O72" s="272"/>
      <c r="P72" s="272"/>
      <c r="Q72" s="272"/>
      <c r="R72" s="272"/>
      <c r="S72" s="272"/>
      <c r="T72" s="272"/>
      <c r="U72" s="272"/>
    </row>
    <row r="73" spans="1:21" ht="15.75" x14ac:dyDescent="0.25">
      <c r="A73" s="271"/>
      <c r="B73" s="272"/>
      <c r="C73" s="272"/>
      <c r="D73" s="272"/>
      <c r="E73" s="273"/>
      <c r="F73" s="272"/>
      <c r="G73" s="272"/>
      <c r="H73" s="272"/>
      <c r="I73" s="272"/>
      <c r="J73" s="272"/>
      <c r="K73" s="272"/>
      <c r="L73" s="272"/>
      <c r="M73" s="272"/>
      <c r="N73" s="272"/>
      <c r="O73" s="272"/>
      <c r="P73" s="272"/>
      <c r="Q73" s="272"/>
      <c r="R73" s="272"/>
      <c r="S73" s="272"/>
      <c r="T73" s="272"/>
      <c r="U73" s="272"/>
    </row>
    <row r="74" spans="1:21" ht="15.75" x14ac:dyDescent="0.25">
      <c r="A74" s="271"/>
      <c r="B74" s="272"/>
      <c r="C74" s="272"/>
      <c r="D74" s="272"/>
      <c r="E74" s="273"/>
      <c r="F74" s="272"/>
      <c r="G74" s="272"/>
      <c r="H74" s="272"/>
      <c r="I74" s="272"/>
      <c r="J74" s="272"/>
      <c r="K74" s="272"/>
      <c r="L74" s="272"/>
      <c r="M74" s="272"/>
      <c r="N74" s="272"/>
      <c r="O74" s="272"/>
      <c r="P74" s="272"/>
      <c r="Q74" s="272"/>
      <c r="R74" s="272"/>
      <c r="S74" s="272"/>
      <c r="T74" s="272"/>
      <c r="U74" s="272"/>
    </row>
    <row r="75" spans="1:21" ht="15.75" x14ac:dyDescent="0.25">
      <c r="A75" s="271"/>
      <c r="B75" s="272"/>
      <c r="C75" s="272"/>
      <c r="D75" s="272"/>
      <c r="E75" s="273"/>
      <c r="F75" s="272"/>
      <c r="G75" s="272"/>
      <c r="H75" s="272"/>
      <c r="I75" s="272"/>
      <c r="J75" s="272"/>
      <c r="K75" s="272"/>
      <c r="L75" s="272"/>
      <c r="M75" s="272"/>
      <c r="N75" s="272"/>
      <c r="O75" s="272"/>
      <c r="P75" s="272"/>
      <c r="Q75" s="272"/>
      <c r="R75" s="272"/>
      <c r="S75" s="272"/>
      <c r="T75" s="272"/>
      <c r="U75" s="272"/>
    </row>
    <row r="76" spans="1:21" ht="15.75" x14ac:dyDescent="0.25">
      <c r="A76" s="271"/>
      <c r="B76" s="272"/>
      <c r="C76" s="272"/>
      <c r="D76" s="272"/>
      <c r="E76" s="273"/>
      <c r="F76" s="272"/>
      <c r="G76" s="272"/>
      <c r="H76" s="272"/>
      <c r="I76" s="272"/>
      <c r="J76" s="272"/>
      <c r="K76" s="272"/>
      <c r="L76" s="272"/>
      <c r="M76" s="272"/>
      <c r="N76" s="272"/>
      <c r="O76" s="272"/>
      <c r="P76" s="272"/>
      <c r="Q76" s="272"/>
      <c r="R76" s="272"/>
      <c r="S76" s="272"/>
      <c r="T76" s="272"/>
      <c r="U76" s="272"/>
    </row>
    <row r="77" spans="1:21" ht="15.75" x14ac:dyDescent="0.25">
      <c r="A77" s="271"/>
      <c r="B77" s="272"/>
      <c r="C77" s="272"/>
      <c r="D77" s="272"/>
      <c r="E77" s="273"/>
      <c r="F77" s="272"/>
      <c r="G77" s="272"/>
      <c r="H77" s="272"/>
      <c r="I77" s="272"/>
      <c r="J77" s="272"/>
      <c r="K77" s="272"/>
      <c r="L77" s="272"/>
      <c r="M77" s="272"/>
      <c r="N77" s="272"/>
      <c r="O77" s="272"/>
      <c r="P77" s="272"/>
      <c r="Q77" s="272"/>
      <c r="R77" s="272"/>
      <c r="S77" s="272"/>
      <c r="T77" s="272"/>
      <c r="U77" s="272"/>
    </row>
    <row r="78" spans="1:21" ht="15.75" x14ac:dyDescent="0.25">
      <c r="A78" s="271"/>
      <c r="B78" s="272"/>
      <c r="C78" s="272"/>
      <c r="D78" s="272"/>
      <c r="E78" s="273"/>
      <c r="F78" s="272"/>
      <c r="G78" s="272"/>
      <c r="H78" s="272"/>
      <c r="I78" s="272"/>
      <c r="J78" s="272"/>
      <c r="K78" s="272"/>
      <c r="L78" s="272"/>
      <c r="M78" s="272"/>
      <c r="N78" s="272"/>
      <c r="O78" s="272"/>
      <c r="P78" s="272"/>
      <c r="Q78" s="272"/>
      <c r="R78" s="272"/>
      <c r="S78" s="272"/>
      <c r="T78" s="272"/>
      <c r="U78" s="272"/>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row r="161" spans="1:5" x14ac:dyDescent="0.25">
      <c r="A161" s="265"/>
      <c r="E161" s="265"/>
    </row>
    <row r="162" spans="1:5" x14ac:dyDescent="0.25">
      <c r="A162" s="265"/>
      <c r="E162" s="265"/>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topLeftCell="C1" zoomScaleNormal="100" workbookViewId="0">
      <pane ySplit="7" topLeftCell="A8" activePane="bottomLeft" state="frozen"/>
      <selection activeCell="A7" sqref="A7"/>
      <selection pane="bottomLeft" activeCell="C14" sqref="C14"/>
    </sheetView>
  </sheetViews>
  <sheetFormatPr baseColWidth="10" defaultColWidth="11.42578125" defaultRowHeight="12.75" x14ac:dyDescent="0.25"/>
  <cols>
    <col min="1" max="1" width="21.7109375" style="276" customWidth="1"/>
    <col min="2" max="2" width="46.42578125" style="276" customWidth="1"/>
    <col min="3" max="4" width="27.42578125" style="276" customWidth="1"/>
    <col min="5" max="5" width="27.42578125" style="275" customWidth="1"/>
    <col min="6" max="6" width="27.42578125" style="276" customWidth="1"/>
    <col min="7" max="7" width="15.28515625" style="276" customWidth="1"/>
    <col min="8" max="8" width="16" style="276" customWidth="1"/>
    <col min="9" max="9" width="15.28515625" style="276" customWidth="1"/>
    <col min="10" max="10" width="18.5703125" style="276" customWidth="1"/>
    <col min="11" max="11" width="15.28515625" style="276" customWidth="1"/>
    <col min="12" max="12" width="15.85546875" style="276" customWidth="1"/>
    <col min="13" max="13" width="15.28515625" style="276" customWidth="1"/>
    <col min="14" max="14" width="15" style="276" customWidth="1"/>
    <col min="15" max="15" width="15.28515625" style="276" customWidth="1"/>
    <col min="16" max="16" width="17" style="276" bestFit="1" customWidth="1"/>
    <col min="17" max="18" width="14.28515625" style="276" customWidth="1"/>
    <col min="19" max="20" width="14.28515625" style="274" customWidth="1"/>
    <col min="21" max="21" width="17" style="276" customWidth="1"/>
    <col min="22" max="16384" width="11.42578125" style="276"/>
  </cols>
  <sheetData>
    <row r="1" spans="1:27" ht="18.75" customHeight="1" x14ac:dyDescent="0.25">
      <c r="E1" s="302"/>
      <c r="G1" s="297" t="s">
        <v>92</v>
      </c>
      <c r="I1" s="297"/>
      <c r="J1" s="297"/>
      <c r="K1" s="297"/>
      <c r="L1" s="297"/>
      <c r="M1" s="297"/>
      <c r="N1" s="297"/>
      <c r="O1" s="297"/>
      <c r="P1" s="297"/>
      <c r="Q1" s="297"/>
      <c r="R1" s="297"/>
      <c r="S1" s="297"/>
      <c r="T1" s="297"/>
      <c r="U1" s="297"/>
      <c r="V1" s="297"/>
      <c r="W1" s="297"/>
      <c r="X1" s="297"/>
      <c r="Y1" s="297"/>
      <c r="Z1" s="297"/>
      <c r="AA1" s="297"/>
    </row>
    <row r="2" spans="1:27" ht="18.75" x14ac:dyDescent="0.25">
      <c r="A2" s="282" t="s">
        <v>1367</v>
      </c>
      <c r="E2" s="302"/>
      <c r="G2" s="297"/>
      <c r="I2" s="297"/>
      <c r="J2" s="297"/>
      <c r="K2" s="297"/>
      <c r="L2" s="297"/>
      <c r="M2" s="297"/>
      <c r="N2" s="297"/>
      <c r="O2" s="297"/>
      <c r="P2" s="297"/>
      <c r="Q2" s="297"/>
      <c r="R2" s="297"/>
      <c r="S2" s="297"/>
      <c r="T2" s="297"/>
      <c r="U2" s="297"/>
      <c r="V2" s="297"/>
      <c r="W2" s="297"/>
      <c r="X2" s="297"/>
      <c r="Y2" s="297"/>
      <c r="Z2" s="297"/>
      <c r="AA2" s="297"/>
    </row>
    <row r="3" spans="1:27" ht="18.75" x14ac:dyDescent="0.25">
      <c r="A3" s="335" t="s">
        <v>1404</v>
      </c>
      <c r="E3" s="302"/>
      <c r="G3" s="297"/>
      <c r="I3" s="297"/>
      <c r="J3" s="297"/>
      <c r="K3" s="297"/>
      <c r="L3" s="297"/>
      <c r="M3" s="297"/>
      <c r="N3" s="297"/>
      <c r="O3" s="297"/>
      <c r="P3" s="297"/>
      <c r="Q3" s="297"/>
      <c r="R3" s="297"/>
      <c r="S3" s="297"/>
      <c r="T3" s="297"/>
      <c r="U3" s="297"/>
      <c r="V3" s="297"/>
      <c r="W3" s="297"/>
      <c r="X3" s="297"/>
      <c r="Y3" s="297"/>
      <c r="Z3" s="297"/>
      <c r="AA3" s="297"/>
    </row>
    <row r="4" spans="1:27" ht="15" x14ac:dyDescent="0.25">
      <c r="A4" s="335" t="s">
        <v>1405</v>
      </c>
      <c r="B4" s="282"/>
      <c r="C4" s="282"/>
      <c r="D4" s="282"/>
      <c r="E4" s="260"/>
      <c r="F4" s="282"/>
      <c r="G4" s="282"/>
      <c r="H4" s="282"/>
      <c r="I4" s="282"/>
      <c r="J4" s="282"/>
      <c r="K4" s="282"/>
      <c r="L4" s="282"/>
      <c r="M4" s="282"/>
      <c r="N4" s="282"/>
      <c r="O4" s="282"/>
      <c r="P4" s="282"/>
      <c r="Q4" s="282"/>
      <c r="R4" s="282"/>
      <c r="S4" s="282"/>
      <c r="T4" s="282"/>
      <c r="U4" s="282"/>
    </row>
    <row r="5" spans="1:27" s="66" customFormat="1" ht="23.25" customHeight="1" x14ac:dyDescent="0.25">
      <c r="A5" s="610" t="s">
        <v>98</v>
      </c>
      <c r="B5" s="579" t="s">
        <v>113</v>
      </c>
      <c r="C5" s="589" t="s">
        <v>87</v>
      </c>
      <c r="D5" s="589" t="s">
        <v>88</v>
      </c>
      <c r="E5" s="598" t="s">
        <v>399</v>
      </c>
      <c r="F5" s="589" t="s">
        <v>89</v>
      </c>
      <c r="G5" s="610" t="s">
        <v>101</v>
      </c>
      <c r="H5" s="610"/>
      <c r="I5" s="610"/>
      <c r="J5" s="610"/>
      <c r="K5" s="610"/>
      <c r="L5" s="610"/>
      <c r="M5" s="610"/>
      <c r="N5" s="610"/>
      <c r="O5" s="609" t="s">
        <v>102</v>
      </c>
      <c r="P5" s="609"/>
      <c r="Q5" s="579" t="s">
        <v>103</v>
      </c>
      <c r="R5" s="579" t="s">
        <v>104</v>
      </c>
      <c r="S5" s="579" t="s">
        <v>111</v>
      </c>
      <c r="T5" s="579" t="s">
        <v>110</v>
      </c>
      <c r="U5" s="595" t="s">
        <v>90</v>
      </c>
    </row>
    <row r="6" spans="1:27" s="66" customFormat="1" ht="15" customHeight="1" x14ac:dyDescent="0.25">
      <c r="A6" s="610"/>
      <c r="B6" s="577"/>
      <c r="C6" s="590"/>
      <c r="D6" s="590"/>
      <c r="E6" s="599"/>
      <c r="F6" s="590"/>
      <c r="G6" s="610" t="s">
        <v>105</v>
      </c>
      <c r="H6" s="610"/>
      <c r="I6" s="610" t="s">
        <v>106</v>
      </c>
      <c r="J6" s="610"/>
      <c r="K6" s="610" t="s">
        <v>107</v>
      </c>
      <c r="L6" s="610"/>
      <c r="M6" s="610" t="s">
        <v>108</v>
      </c>
      <c r="N6" s="610"/>
      <c r="O6" s="609"/>
      <c r="P6" s="609"/>
      <c r="Q6" s="577"/>
      <c r="R6" s="577"/>
      <c r="S6" s="577"/>
      <c r="T6" s="577"/>
      <c r="U6" s="596"/>
    </row>
    <row r="7" spans="1:27" s="66" customFormat="1" ht="24" customHeight="1" x14ac:dyDescent="0.25">
      <c r="A7" s="610"/>
      <c r="B7" s="578"/>
      <c r="C7" s="591"/>
      <c r="D7" s="591"/>
      <c r="E7" s="600"/>
      <c r="F7" s="591"/>
      <c r="G7" s="343" t="s">
        <v>109</v>
      </c>
      <c r="H7" s="343" t="s">
        <v>12</v>
      </c>
      <c r="I7" s="343" t="s">
        <v>109</v>
      </c>
      <c r="J7" s="343" t="s">
        <v>12</v>
      </c>
      <c r="K7" s="343" t="s">
        <v>109</v>
      </c>
      <c r="L7" s="343" t="s">
        <v>12</v>
      </c>
      <c r="M7" s="343" t="s">
        <v>109</v>
      </c>
      <c r="N7" s="343" t="s">
        <v>12</v>
      </c>
      <c r="O7" s="343" t="s">
        <v>109</v>
      </c>
      <c r="P7" s="343" t="s">
        <v>12</v>
      </c>
      <c r="Q7" s="578"/>
      <c r="R7" s="578"/>
      <c r="S7" s="578"/>
      <c r="T7" s="578"/>
      <c r="U7" s="597"/>
    </row>
    <row r="8" spans="1:27" ht="15.75" customHeight="1" x14ac:dyDescent="0.25">
      <c r="A8" s="316"/>
      <c r="B8" s="317"/>
      <c r="C8" s="317"/>
      <c r="D8" s="317"/>
      <c r="E8" s="317"/>
      <c r="F8" s="317"/>
      <c r="G8" s="317"/>
      <c r="H8" s="317"/>
      <c r="I8" s="316" t="s">
        <v>112</v>
      </c>
      <c r="J8" s="317"/>
      <c r="K8" s="317"/>
      <c r="L8" s="317"/>
      <c r="M8" s="317"/>
      <c r="N8" s="317"/>
      <c r="O8" s="317"/>
      <c r="P8" s="317"/>
      <c r="Q8" s="317"/>
      <c r="R8" s="317"/>
      <c r="S8" s="317"/>
      <c r="T8" s="317"/>
      <c r="U8" s="318"/>
    </row>
    <row r="9" spans="1:27" ht="15.75" x14ac:dyDescent="0.25">
      <c r="A9" s="605" t="s">
        <v>1404</v>
      </c>
      <c r="B9" s="605" t="s">
        <v>1406</v>
      </c>
      <c r="C9" s="324"/>
      <c r="D9" s="262"/>
      <c r="E9" s="324"/>
      <c r="F9" s="324"/>
      <c r="G9" s="262"/>
      <c r="H9" s="389"/>
      <c r="I9" s="389"/>
      <c r="J9" s="389"/>
      <c r="K9" s="389"/>
      <c r="L9" s="389"/>
      <c r="M9" s="389"/>
      <c r="N9" s="389"/>
      <c r="O9" s="389"/>
      <c r="P9" s="390"/>
      <c r="Q9" s="389"/>
      <c r="R9" s="389"/>
      <c r="S9" s="262"/>
      <c r="T9" s="262"/>
      <c r="U9" s="262"/>
    </row>
    <row r="10" spans="1:27" ht="15.75" x14ac:dyDescent="0.25">
      <c r="A10" s="606"/>
      <c r="B10" s="606"/>
      <c r="C10" s="324"/>
      <c r="D10" s="262"/>
      <c r="E10" s="324"/>
      <c r="F10" s="324"/>
      <c r="G10" s="262"/>
      <c r="H10" s="389"/>
      <c r="I10" s="389"/>
      <c r="J10" s="389"/>
      <c r="K10" s="389"/>
      <c r="L10" s="389"/>
      <c r="M10" s="389"/>
      <c r="N10" s="389"/>
      <c r="O10" s="389"/>
      <c r="P10" s="390"/>
      <c r="Q10" s="389"/>
      <c r="R10" s="389"/>
      <c r="S10" s="262"/>
      <c r="T10" s="262"/>
      <c r="U10" s="262"/>
    </row>
    <row r="11" spans="1:27" ht="15.75" x14ac:dyDescent="0.25">
      <c r="A11" s="606"/>
      <c r="B11" s="606"/>
      <c r="C11" s="324"/>
      <c r="D11" s="262"/>
      <c r="E11" s="324"/>
      <c r="F11" s="324"/>
      <c r="G11" s="262"/>
      <c r="H11" s="389"/>
      <c r="I11" s="389"/>
      <c r="J11" s="389"/>
      <c r="K11" s="389"/>
      <c r="L11" s="389"/>
      <c r="M11" s="389"/>
      <c r="N11" s="389"/>
      <c r="O11" s="389"/>
      <c r="P11" s="390"/>
      <c r="Q11" s="389"/>
      <c r="R11" s="389"/>
      <c r="S11" s="262"/>
      <c r="T11" s="262"/>
      <c r="U11" s="262"/>
    </row>
    <row r="12" spans="1:27" ht="15.75" x14ac:dyDescent="0.25">
      <c r="A12" s="606"/>
      <c r="B12" s="606"/>
      <c r="C12" s="324"/>
      <c r="D12" s="262"/>
      <c r="E12" s="324"/>
      <c r="F12" s="324"/>
      <c r="G12" s="262"/>
      <c r="H12" s="389"/>
      <c r="I12" s="389"/>
      <c r="J12" s="389"/>
      <c r="K12" s="389"/>
      <c r="L12" s="389"/>
      <c r="M12" s="389"/>
      <c r="N12" s="389"/>
      <c r="O12" s="389"/>
      <c r="P12" s="390"/>
      <c r="Q12" s="389"/>
      <c r="R12" s="389"/>
      <c r="S12" s="262"/>
      <c r="T12" s="262"/>
      <c r="U12" s="262"/>
    </row>
    <row r="13" spans="1:27" ht="15.75" x14ac:dyDescent="0.25">
      <c r="A13" s="606"/>
      <c r="B13" s="606"/>
      <c r="C13" s="324"/>
      <c r="D13" s="262"/>
      <c r="E13" s="324"/>
      <c r="F13" s="324"/>
      <c r="G13" s="262"/>
      <c r="H13" s="389"/>
      <c r="I13" s="389"/>
      <c r="J13" s="389"/>
      <c r="K13" s="389"/>
      <c r="L13" s="389"/>
      <c r="M13" s="389"/>
      <c r="N13" s="389"/>
      <c r="O13" s="389"/>
      <c r="P13" s="390"/>
      <c r="Q13" s="389"/>
      <c r="R13" s="389"/>
      <c r="S13" s="262"/>
      <c r="T13" s="262"/>
      <c r="U13" s="262"/>
    </row>
    <row r="14" spans="1:27" ht="15.75" x14ac:dyDescent="0.25">
      <c r="A14" s="606"/>
      <c r="B14" s="607"/>
      <c r="C14" s="324"/>
      <c r="D14" s="262"/>
      <c r="E14" s="324"/>
      <c r="F14" s="324"/>
      <c r="G14" s="262"/>
      <c r="H14" s="389"/>
      <c r="I14" s="389"/>
      <c r="J14" s="389"/>
      <c r="K14" s="389"/>
      <c r="L14" s="389"/>
      <c r="M14" s="389"/>
      <c r="N14" s="389"/>
      <c r="O14" s="389"/>
      <c r="P14" s="390"/>
      <c r="Q14" s="389"/>
      <c r="R14" s="389"/>
      <c r="S14" s="262"/>
      <c r="T14" s="262"/>
      <c r="U14" s="262"/>
    </row>
    <row r="15" spans="1:27" ht="15.75" customHeight="1" x14ac:dyDescent="0.25">
      <c r="A15" s="606"/>
      <c r="B15" s="605" t="s">
        <v>1407</v>
      </c>
      <c r="C15" s="324"/>
      <c r="D15" s="262"/>
      <c r="E15" s="324"/>
      <c r="F15" s="324"/>
      <c r="G15" s="263"/>
      <c r="H15" s="391"/>
      <c r="I15" s="392"/>
      <c r="J15" s="391"/>
      <c r="K15" s="392"/>
      <c r="L15" s="391"/>
      <c r="M15" s="392"/>
      <c r="N15" s="391"/>
      <c r="O15" s="389"/>
      <c r="P15" s="393"/>
      <c r="Q15" s="388"/>
      <c r="R15" s="388"/>
      <c r="S15" s="262"/>
      <c r="T15" s="262"/>
      <c r="U15" s="262"/>
    </row>
    <row r="16" spans="1:27" ht="15.75" x14ac:dyDescent="0.25">
      <c r="A16" s="606"/>
      <c r="B16" s="606"/>
      <c r="C16" s="324"/>
      <c r="D16" s="262"/>
      <c r="E16" s="324"/>
      <c r="F16" s="324"/>
      <c r="G16" s="263"/>
      <c r="H16" s="391"/>
      <c r="I16" s="392"/>
      <c r="J16" s="391"/>
      <c r="K16" s="392"/>
      <c r="L16" s="391"/>
      <c r="M16" s="392"/>
      <c r="N16" s="391"/>
      <c r="O16" s="389"/>
      <c r="P16" s="393"/>
      <c r="Q16" s="388"/>
      <c r="R16" s="388"/>
      <c r="S16" s="262"/>
      <c r="T16" s="262"/>
      <c r="U16" s="262"/>
    </row>
    <row r="17" spans="1:21" ht="15.75" x14ac:dyDescent="0.25">
      <c r="A17" s="606"/>
      <c r="B17" s="606"/>
      <c r="C17" s="324"/>
      <c r="D17" s="262"/>
      <c r="E17" s="324"/>
      <c r="F17" s="324"/>
      <c r="G17" s="263"/>
      <c r="H17" s="391"/>
      <c r="I17" s="392"/>
      <c r="J17" s="391"/>
      <c r="K17" s="392"/>
      <c r="L17" s="391"/>
      <c r="M17" s="392"/>
      <c r="N17" s="391"/>
      <c r="O17" s="389"/>
      <c r="P17" s="393"/>
      <c r="Q17" s="388"/>
      <c r="R17" s="388"/>
      <c r="S17" s="262"/>
      <c r="T17" s="262"/>
      <c r="U17" s="262"/>
    </row>
    <row r="18" spans="1:21" ht="15.75" x14ac:dyDescent="0.25">
      <c r="A18" s="606"/>
      <c r="B18" s="606"/>
      <c r="C18" s="324"/>
      <c r="D18" s="262"/>
      <c r="E18" s="324"/>
      <c r="F18" s="324"/>
      <c r="G18" s="263"/>
      <c r="H18" s="391"/>
      <c r="I18" s="392"/>
      <c r="J18" s="391"/>
      <c r="K18" s="392"/>
      <c r="L18" s="391"/>
      <c r="M18" s="392"/>
      <c r="N18" s="391"/>
      <c r="O18" s="389"/>
      <c r="P18" s="393"/>
      <c r="Q18" s="388"/>
      <c r="R18" s="388"/>
      <c r="S18" s="262"/>
      <c r="T18" s="262"/>
      <c r="U18" s="262"/>
    </row>
    <row r="19" spans="1:21" ht="15.75" x14ac:dyDescent="0.25">
      <c r="A19" s="606"/>
      <c r="B19" s="606"/>
      <c r="C19" s="324"/>
      <c r="D19" s="262"/>
      <c r="E19" s="324"/>
      <c r="F19" s="324"/>
      <c r="G19" s="262"/>
      <c r="H19" s="391"/>
      <c r="I19" s="389"/>
      <c r="J19" s="389"/>
      <c r="K19" s="389"/>
      <c r="L19" s="389"/>
      <c r="M19" s="389"/>
      <c r="N19" s="389"/>
      <c r="O19" s="389"/>
      <c r="P19" s="390"/>
      <c r="Q19" s="262"/>
      <c r="R19" s="262"/>
      <c r="S19" s="262"/>
      <c r="T19" s="262"/>
      <c r="U19" s="262"/>
    </row>
    <row r="20" spans="1:21" ht="15.75" x14ac:dyDescent="0.25">
      <c r="A20" s="606"/>
      <c r="B20" s="606"/>
      <c r="C20" s="324"/>
      <c r="D20" s="262"/>
      <c r="E20" s="324"/>
      <c r="F20" s="324"/>
      <c r="G20" s="262"/>
      <c r="H20" s="391"/>
      <c r="I20" s="389"/>
      <c r="J20" s="389"/>
      <c r="K20" s="389"/>
      <c r="L20" s="389"/>
      <c r="M20" s="389"/>
      <c r="N20" s="389"/>
      <c r="O20" s="389"/>
      <c r="P20" s="390"/>
      <c r="Q20" s="262"/>
      <c r="R20" s="262"/>
      <c r="S20" s="262"/>
      <c r="T20" s="262"/>
      <c r="U20" s="262"/>
    </row>
    <row r="21" spans="1:21" ht="15.75" x14ac:dyDescent="0.25">
      <c r="A21" s="606"/>
      <c r="B21" s="606"/>
      <c r="C21" s="324"/>
      <c r="D21" s="262"/>
      <c r="E21" s="324"/>
      <c r="F21" s="324"/>
      <c r="G21" s="262"/>
      <c r="H21" s="391"/>
      <c r="I21" s="389"/>
      <c r="J21" s="389"/>
      <c r="K21" s="389"/>
      <c r="L21" s="389"/>
      <c r="M21" s="389"/>
      <c r="N21" s="389"/>
      <c r="O21" s="389"/>
      <c r="P21" s="390"/>
      <c r="Q21" s="262"/>
      <c r="R21" s="262"/>
      <c r="S21" s="262"/>
      <c r="T21" s="262"/>
      <c r="U21" s="262"/>
    </row>
    <row r="22" spans="1:21" ht="15.75" x14ac:dyDescent="0.25">
      <c r="A22" s="606"/>
      <c r="B22" s="606"/>
      <c r="C22" s="324"/>
      <c r="D22" s="262"/>
      <c r="E22" s="324"/>
      <c r="F22" s="324"/>
      <c r="G22" s="262"/>
      <c r="H22" s="391"/>
      <c r="I22" s="389"/>
      <c r="J22" s="389"/>
      <c r="K22" s="389"/>
      <c r="L22" s="389"/>
      <c r="M22" s="389"/>
      <c r="N22" s="389"/>
      <c r="O22" s="389"/>
      <c r="P22" s="390"/>
      <c r="Q22" s="262"/>
      <c r="R22" s="262"/>
      <c r="S22" s="262"/>
      <c r="T22" s="262"/>
      <c r="U22" s="262"/>
    </row>
    <row r="23" spans="1:21" ht="15.75" x14ac:dyDescent="0.25">
      <c r="A23" s="606"/>
      <c r="B23" s="606"/>
      <c r="C23" s="324"/>
      <c r="D23" s="262"/>
      <c r="E23" s="324"/>
      <c r="F23" s="324"/>
      <c r="G23" s="262"/>
      <c r="H23" s="391"/>
      <c r="I23" s="389"/>
      <c r="J23" s="389"/>
      <c r="K23" s="389"/>
      <c r="L23" s="389"/>
      <c r="M23" s="389"/>
      <c r="N23" s="389"/>
      <c r="O23" s="389"/>
      <c r="P23" s="390"/>
      <c r="Q23" s="262"/>
      <c r="R23" s="262"/>
      <c r="S23" s="262"/>
      <c r="T23" s="262"/>
      <c r="U23" s="262"/>
    </row>
    <row r="24" spans="1:21" ht="15.75" x14ac:dyDescent="0.25">
      <c r="A24" s="606"/>
      <c r="B24" s="606"/>
      <c r="C24" s="324"/>
      <c r="D24" s="262"/>
      <c r="E24" s="324"/>
      <c r="F24" s="324"/>
      <c r="G24" s="262"/>
      <c r="H24" s="391"/>
      <c r="I24" s="389"/>
      <c r="J24" s="389"/>
      <c r="K24" s="389"/>
      <c r="L24" s="389"/>
      <c r="M24" s="389"/>
      <c r="N24" s="389"/>
      <c r="O24" s="389"/>
      <c r="P24" s="390"/>
      <c r="Q24" s="262"/>
      <c r="R24" s="262"/>
      <c r="S24" s="262"/>
      <c r="T24" s="262"/>
      <c r="U24" s="262"/>
    </row>
    <row r="25" spans="1:21" ht="15.75" x14ac:dyDescent="0.25">
      <c r="A25" s="606"/>
      <c r="B25" s="608" t="s">
        <v>1408</v>
      </c>
      <c r="C25" s="324"/>
      <c r="D25" s="262"/>
      <c r="E25" s="324"/>
      <c r="F25" s="324"/>
      <c r="G25" s="262"/>
      <c r="H25" s="391"/>
      <c r="I25" s="389"/>
      <c r="J25" s="389"/>
      <c r="K25" s="389"/>
      <c r="L25" s="389"/>
      <c r="M25" s="389"/>
      <c r="N25" s="389"/>
      <c r="O25" s="389"/>
      <c r="P25" s="390"/>
      <c r="Q25" s="262"/>
      <c r="R25" s="262"/>
      <c r="S25" s="262"/>
      <c r="T25" s="262"/>
      <c r="U25" s="262"/>
    </row>
    <row r="26" spans="1:21" ht="15.75" x14ac:dyDescent="0.25">
      <c r="A26" s="606"/>
      <c r="B26" s="608"/>
      <c r="C26" s="324"/>
      <c r="D26" s="262"/>
      <c r="E26" s="324"/>
      <c r="F26" s="324"/>
      <c r="G26" s="262"/>
      <c r="H26" s="391"/>
      <c r="I26" s="389"/>
      <c r="J26" s="389"/>
      <c r="K26" s="389"/>
      <c r="L26" s="389"/>
      <c r="M26" s="389"/>
      <c r="N26" s="389"/>
      <c r="O26" s="389"/>
      <c r="P26" s="390"/>
      <c r="Q26" s="262"/>
      <c r="R26" s="262"/>
      <c r="S26" s="262"/>
      <c r="T26" s="262"/>
      <c r="U26" s="262"/>
    </row>
    <row r="27" spans="1:21" ht="15.75" x14ac:dyDescent="0.25">
      <c r="A27" s="606"/>
      <c r="B27" s="608"/>
      <c r="C27" s="324"/>
      <c r="D27" s="262"/>
      <c r="E27" s="324"/>
      <c r="F27" s="324"/>
      <c r="G27" s="262"/>
      <c r="H27" s="391"/>
      <c r="I27" s="389"/>
      <c r="J27" s="389"/>
      <c r="K27" s="389"/>
      <c r="L27" s="389"/>
      <c r="M27" s="389"/>
      <c r="N27" s="389"/>
      <c r="O27" s="389"/>
      <c r="P27" s="390"/>
      <c r="Q27" s="262"/>
      <c r="R27" s="262"/>
      <c r="S27" s="262"/>
      <c r="T27" s="262"/>
      <c r="U27" s="262"/>
    </row>
    <row r="28" spans="1:21" ht="15.75" x14ac:dyDescent="0.25">
      <c r="A28" s="606"/>
      <c r="B28" s="608"/>
      <c r="C28" s="324"/>
      <c r="D28" s="262"/>
      <c r="E28" s="324"/>
      <c r="F28" s="324"/>
      <c r="G28" s="262"/>
      <c r="H28" s="391"/>
      <c r="I28" s="389"/>
      <c r="J28" s="389"/>
      <c r="K28" s="389"/>
      <c r="L28" s="389"/>
      <c r="M28" s="389"/>
      <c r="N28" s="389"/>
      <c r="O28" s="389"/>
      <c r="P28" s="390"/>
      <c r="Q28" s="262"/>
      <c r="R28" s="262"/>
      <c r="S28" s="262"/>
      <c r="T28" s="262"/>
      <c r="U28" s="262"/>
    </row>
    <row r="29" spans="1:21" ht="15.75" x14ac:dyDescent="0.25">
      <c r="A29" s="606"/>
      <c r="B29" s="608"/>
      <c r="C29" s="324"/>
      <c r="D29" s="262"/>
      <c r="E29" s="324"/>
      <c r="F29" s="324"/>
      <c r="G29" s="262"/>
      <c r="H29" s="391"/>
      <c r="I29" s="389"/>
      <c r="J29" s="389"/>
      <c r="K29" s="389"/>
      <c r="L29" s="389"/>
      <c r="M29" s="389"/>
      <c r="N29" s="389"/>
      <c r="O29" s="389"/>
      <c r="P29" s="390"/>
      <c r="Q29" s="262"/>
      <c r="R29" s="262"/>
      <c r="S29" s="262"/>
      <c r="T29" s="262"/>
      <c r="U29" s="262"/>
    </row>
    <row r="30" spans="1:21" ht="15.75" x14ac:dyDescent="0.25">
      <c r="A30" s="606"/>
      <c r="B30" s="608" t="s">
        <v>1409</v>
      </c>
      <c r="C30" s="324"/>
      <c r="D30" s="262"/>
      <c r="E30" s="324"/>
      <c r="F30" s="324"/>
      <c r="G30" s="262"/>
      <c r="H30" s="391"/>
      <c r="I30" s="389"/>
      <c r="J30" s="389"/>
      <c r="K30" s="389"/>
      <c r="L30" s="389"/>
      <c r="M30" s="389"/>
      <c r="N30" s="389"/>
      <c r="O30" s="389"/>
      <c r="P30" s="390"/>
      <c r="Q30" s="262"/>
      <c r="R30" s="262"/>
      <c r="S30" s="262"/>
      <c r="T30" s="262"/>
      <c r="U30" s="262"/>
    </row>
    <row r="31" spans="1:21" ht="15.75" x14ac:dyDescent="0.25">
      <c r="A31" s="606"/>
      <c r="B31" s="608"/>
      <c r="C31" s="324"/>
      <c r="D31" s="262"/>
      <c r="E31" s="324"/>
      <c r="F31" s="324"/>
      <c r="G31" s="262"/>
      <c r="H31" s="391"/>
      <c r="I31" s="389"/>
      <c r="J31" s="389"/>
      <c r="K31" s="389"/>
      <c r="L31" s="389"/>
      <c r="M31" s="389"/>
      <c r="N31" s="389"/>
      <c r="O31" s="389"/>
      <c r="P31" s="390"/>
      <c r="Q31" s="262"/>
      <c r="R31" s="262"/>
      <c r="S31" s="262"/>
      <c r="T31" s="262"/>
      <c r="U31" s="262"/>
    </row>
    <row r="32" spans="1:21" ht="15.75" x14ac:dyDescent="0.25">
      <c r="A32" s="606"/>
      <c r="B32" s="608"/>
      <c r="C32" s="324"/>
      <c r="D32" s="262"/>
      <c r="E32" s="324"/>
      <c r="F32" s="324"/>
      <c r="G32" s="262"/>
      <c r="H32" s="391"/>
      <c r="I32" s="389"/>
      <c r="J32" s="389"/>
      <c r="K32" s="389"/>
      <c r="L32" s="389"/>
      <c r="M32" s="389"/>
      <c r="N32" s="389"/>
      <c r="O32" s="389"/>
      <c r="P32" s="390"/>
      <c r="Q32" s="262"/>
      <c r="R32" s="262"/>
      <c r="S32" s="262"/>
      <c r="T32" s="262"/>
      <c r="U32" s="262"/>
    </row>
    <row r="33" spans="1:21" ht="15.75" x14ac:dyDescent="0.25">
      <c r="A33" s="606"/>
      <c r="B33" s="608"/>
      <c r="C33" s="324"/>
      <c r="D33" s="262"/>
      <c r="E33" s="324"/>
      <c r="F33" s="324"/>
      <c r="G33" s="262"/>
      <c r="H33" s="391"/>
      <c r="I33" s="389"/>
      <c r="J33" s="389"/>
      <c r="K33" s="389"/>
      <c r="L33" s="389"/>
      <c r="M33" s="389"/>
      <c r="N33" s="389"/>
      <c r="O33" s="389"/>
      <c r="P33" s="390"/>
      <c r="Q33" s="262"/>
      <c r="R33" s="262"/>
      <c r="S33" s="262"/>
      <c r="T33" s="262"/>
      <c r="U33" s="262"/>
    </row>
    <row r="34" spans="1:21" ht="15.75" x14ac:dyDescent="0.25">
      <c r="A34" s="606"/>
      <c r="B34" s="608" t="s">
        <v>1410</v>
      </c>
      <c r="C34" s="324"/>
      <c r="D34" s="262"/>
      <c r="E34" s="324"/>
      <c r="F34" s="324"/>
      <c r="G34" s="262"/>
      <c r="H34" s="391"/>
      <c r="I34" s="389"/>
      <c r="J34" s="389"/>
      <c r="K34" s="389"/>
      <c r="L34" s="389"/>
      <c r="M34" s="389"/>
      <c r="N34" s="389"/>
      <c r="O34" s="389"/>
      <c r="P34" s="390"/>
      <c r="Q34" s="262"/>
      <c r="R34" s="262"/>
      <c r="S34" s="262"/>
      <c r="T34" s="262"/>
      <c r="U34" s="262"/>
    </row>
    <row r="35" spans="1:21" ht="15.75" x14ac:dyDescent="0.25">
      <c r="A35" s="606"/>
      <c r="B35" s="608"/>
      <c r="C35" s="324"/>
      <c r="D35" s="262"/>
      <c r="E35" s="324"/>
      <c r="F35" s="324"/>
      <c r="G35" s="262"/>
      <c r="H35" s="391"/>
      <c r="I35" s="389"/>
      <c r="J35" s="389"/>
      <c r="K35" s="389"/>
      <c r="L35" s="389"/>
      <c r="M35" s="389"/>
      <c r="N35" s="389"/>
      <c r="O35" s="389"/>
      <c r="P35" s="390"/>
      <c r="Q35" s="262"/>
      <c r="R35" s="262"/>
      <c r="S35" s="262"/>
      <c r="T35" s="262"/>
      <c r="U35" s="262"/>
    </row>
    <row r="36" spans="1:21" ht="15.75" x14ac:dyDescent="0.25">
      <c r="A36" s="606"/>
      <c r="B36" s="608"/>
      <c r="C36" s="324"/>
      <c r="D36" s="262"/>
      <c r="E36" s="324"/>
      <c r="F36" s="324"/>
      <c r="G36" s="262"/>
      <c r="H36" s="391"/>
      <c r="I36" s="389"/>
      <c r="J36" s="389"/>
      <c r="K36" s="389"/>
      <c r="L36" s="389"/>
      <c r="M36" s="389"/>
      <c r="N36" s="389"/>
      <c r="O36" s="389"/>
      <c r="P36" s="390"/>
      <c r="Q36" s="262"/>
      <c r="R36" s="262"/>
      <c r="S36" s="262"/>
      <c r="T36" s="262"/>
      <c r="U36" s="262"/>
    </row>
    <row r="37" spans="1:21" ht="15.75" x14ac:dyDescent="0.25">
      <c r="A37" s="606"/>
      <c r="B37" s="608"/>
      <c r="C37" s="324"/>
      <c r="D37" s="262"/>
      <c r="E37" s="324"/>
      <c r="F37" s="324"/>
      <c r="G37" s="262"/>
      <c r="H37" s="391"/>
      <c r="I37" s="389"/>
      <c r="J37" s="389"/>
      <c r="K37" s="389"/>
      <c r="L37" s="389"/>
      <c r="M37" s="389"/>
      <c r="N37" s="389"/>
      <c r="O37" s="389"/>
      <c r="P37" s="390"/>
      <c r="Q37" s="262"/>
      <c r="R37" s="262"/>
      <c r="S37" s="262"/>
      <c r="T37" s="262"/>
      <c r="U37" s="262"/>
    </row>
    <row r="38" spans="1:21" ht="15.75" x14ac:dyDescent="0.25">
      <c r="A38" s="606"/>
      <c r="B38" s="608"/>
      <c r="C38" s="324"/>
      <c r="D38" s="262"/>
      <c r="E38" s="324"/>
      <c r="F38" s="324"/>
      <c r="G38" s="262"/>
      <c r="H38" s="391"/>
      <c r="I38" s="389"/>
      <c r="J38" s="389"/>
      <c r="K38" s="389"/>
      <c r="L38" s="389"/>
      <c r="M38" s="389"/>
      <c r="N38" s="389"/>
      <c r="O38" s="389"/>
      <c r="P38" s="390"/>
      <c r="Q38" s="262"/>
      <c r="R38" s="262"/>
      <c r="S38" s="262"/>
      <c r="T38" s="262"/>
      <c r="U38" s="262"/>
    </row>
    <row r="39" spans="1:21" ht="15.75" x14ac:dyDescent="0.25">
      <c r="A39" s="605" t="s">
        <v>1405</v>
      </c>
      <c r="B39" s="608" t="s">
        <v>1411</v>
      </c>
      <c r="C39" s="324"/>
      <c r="D39" s="262"/>
      <c r="E39" s="324"/>
      <c r="F39" s="324"/>
      <c r="G39" s="263"/>
      <c r="H39" s="389"/>
      <c r="I39" s="392"/>
      <c r="J39" s="389"/>
      <c r="K39" s="392"/>
      <c r="L39" s="389"/>
      <c r="M39" s="392"/>
      <c r="N39" s="389"/>
      <c r="O39" s="389"/>
      <c r="P39" s="390"/>
      <c r="Q39" s="389"/>
      <c r="R39" s="389"/>
      <c r="S39" s="262"/>
      <c r="T39" s="262"/>
      <c r="U39" s="262"/>
    </row>
    <row r="40" spans="1:21" ht="15.75" x14ac:dyDescent="0.25">
      <c r="A40" s="606"/>
      <c r="B40" s="608"/>
      <c r="C40" s="324"/>
      <c r="D40" s="262"/>
      <c r="E40" s="324"/>
      <c r="F40" s="324"/>
      <c r="G40" s="263"/>
      <c r="H40" s="394"/>
      <c r="I40" s="392"/>
      <c r="J40" s="389"/>
      <c r="K40" s="392"/>
      <c r="L40" s="389"/>
      <c r="M40" s="392"/>
      <c r="N40" s="389"/>
      <c r="O40" s="389"/>
      <c r="P40" s="390"/>
      <c r="Q40" s="389"/>
      <c r="R40" s="389"/>
      <c r="S40" s="262"/>
      <c r="T40" s="262"/>
      <c r="U40" s="262"/>
    </row>
    <row r="41" spans="1:21" ht="15.75" x14ac:dyDescent="0.25">
      <c r="A41" s="606"/>
      <c r="B41" s="608"/>
      <c r="C41" s="324"/>
      <c r="D41" s="262"/>
      <c r="E41" s="324"/>
      <c r="F41" s="324"/>
      <c r="G41" s="263"/>
      <c r="H41" s="394"/>
      <c r="I41" s="392"/>
      <c r="J41" s="389"/>
      <c r="K41" s="392"/>
      <c r="L41" s="389"/>
      <c r="M41" s="392"/>
      <c r="N41" s="389"/>
      <c r="O41" s="389"/>
      <c r="P41" s="390"/>
      <c r="Q41" s="389"/>
      <c r="R41" s="389"/>
      <c r="S41" s="262"/>
      <c r="T41" s="262"/>
      <c r="U41" s="262"/>
    </row>
    <row r="42" spans="1:21" ht="15.75" x14ac:dyDescent="0.25">
      <c r="A42" s="606"/>
      <c r="B42" s="608"/>
      <c r="C42" s="324"/>
      <c r="D42" s="262"/>
      <c r="E42" s="324"/>
      <c r="F42" s="324"/>
      <c r="G42" s="263"/>
      <c r="H42" s="394"/>
      <c r="I42" s="392"/>
      <c r="J42" s="389"/>
      <c r="K42" s="392"/>
      <c r="L42" s="389"/>
      <c r="M42" s="392"/>
      <c r="N42" s="389"/>
      <c r="O42" s="389"/>
      <c r="P42" s="390"/>
      <c r="Q42" s="389"/>
      <c r="R42" s="389"/>
      <c r="S42" s="262"/>
      <c r="T42" s="262"/>
      <c r="U42" s="262"/>
    </row>
    <row r="43" spans="1:21" ht="15.75" x14ac:dyDescent="0.25">
      <c r="A43" s="606"/>
      <c r="B43" s="608"/>
      <c r="C43" s="324"/>
      <c r="D43" s="262"/>
      <c r="E43" s="324"/>
      <c r="F43" s="324"/>
      <c r="G43" s="263"/>
      <c r="H43" s="394"/>
      <c r="I43" s="392"/>
      <c r="J43" s="389"/>
      <c r="K43" s="392"/>
      <c r="L43" s="389"/>
      <c r="M43" s="392"/>
      <c r="N43" s="389"/>
      <c r="O43" s="389"/>
      <c r="P43" s="390"/>
      <c r="Q43" s="389"/>
      <c r="R43" s="389"/>
      <c r="S43" s="262"/>
      <c r="T43" s="262"/>
      <c r="U43" s="262"/>
    </row>
    <row r="44" spans="1:21" ht="15.75" x14ac:dyDescent="0.25">
      <c r="A44" s="606"/>
      <c r="B44" s="608"/>
      <c r="C44" s="324"/>
      <c r="D44" s="262"/>
      <c r="E44" s="324"/>
      <c r="F44" s="324"/>
      <c r="G44" s="263"/>
      <c r="H44" s="394"/>
      <c r="I44" s="392"/>
      <c r="J44" s="389"/>
      <c r="K44" s="392"/>
      <c r="L44" s="389"/>
      <c r="M44" s="392"/>
      <c r="N44" s="389"/>
      <c r="O44" s="389"/>
      <c r="P44" s="390"/>
      <c r="Q44" s="389"/>
      <c r="R44" s="389"/>
      <c r="S44" s="262"/>
      <c r="T44" s="262"/>
      <c r="U44" s="262"/>
    </row>
    <row r="45" spans="1:21" ht="15.75" customHeight="1" x14ac:dyDescent="0.25">
      <c r="A45" s="606"/>
      <c r="B45" s="605" t="s">
        <v>1412</v>
      </c>
      <c r="C45" s="324"/>
      <c r="D45" s="262"/>
      <c r="E45" s="324"/>
      <c r="F45" s="324"/>
      <c r="G45" s="263"/>
      <c r="H45" s="394"/>
      <c r="I45" s="392"/>
      <c r="J45" s="389"/>
      <c r="K45" s="392"/>
      <c r="L45" s="389"/>
      <c r="M45" s="392"/>
      <c r="N45" s="389"/>
      <c r="O45" s="389"/>
      <c r="P45" s="390"/>
      <c r="Q45" s="389"/>
      <c r="R45" s="389"/>
      <c r="S45" s="262"/>
      <c r="T45" s="262"/>
      <c r="U45" s="262"/>
    </row>
    <row r="46" spans="1:21" ht="15.75" x14ac:dyDescent="0.25">
      <c r="A46" s="606"/>
      <c r="B46" s="606"/>
      <c r="C46" s="324"/>
      <c r="D46" s="262"/>
      <c r="E46" s="324"/>
      <c r="F46" s="324"/>
      <c r="G46" s="263"/>
      <c r="H46" s="394"/>
      <c r="I46" s="392"/>
      <c r="J46" s="389"/>
      <c r="K46" s="392"/>
      <c r="L46" s="389"/>
      <c r="M46" s="392"/>
      <c r="N46" s="389"/>
      <c r="O46" s="389"/>
      <c r="P46" s="390"/>
      <c r="Q46" s="389"/>
      <c r="R46" s="389"/>
      <c r="S46" s="262"/>
      <c r="T46" s="262"/>
      <c r="U46" s="262"/>
    </row>
    <row r="47" spans="1:21" ht="15.75" x14ac:dyDescent="0.25">
      <c r="A47" s="606"/>
      <c r="B47" s="606"/>
      <c r="C47" s="324"/>
      <c r="D47" s="262"/>
      <c r="E47" s="324"/>
      <c r="F47" s="324"/>
      <c r="G47" s="263"/>
      <c r="H47" s="394"/>
      <c r="I47" s="392"/>
      <c r="J47" s="389"/>
      <c r="K47" s="392"/>
      <c r="L47" s="389"/>
      <c r="M47" s="392"/>
      <c r="N47" s="389"/>
      <c r="O47" s="389"/>
      <c r="P47" s="390"/>
      <c r="Q47" s="389"/>
      <c r="R47" s="389"/>
      <c r="S47" s="262"/>
      <c r="T47" s="262"/>
      <c r="U47" s="262"/>
    </row>
    <row r="48" spans="1:21" ht="15.75" x14ac:dyDescent="0.25">
      <c r="A48" s="606"/>
      <c r="B48" s="606"/>
      <c r="C48" s="324"/>
      <c r="D48" s="262"/>
      <c r="E48" s="324"/>
      <c r="F48" s="324"/>
      <c r="G48" s="263"/>
      <c r="H48" s="394"/>
      <c r="I48" s="392"/>
      <c r="J48" s="389"/>
      <c r="K48" s="392"/>
      <c r="L48" s="389"/>
      <c r="M48" s="392"/>
      <c r="N48" s="389"/>
      <c r="O48" s="389"/>
      <c r="P48" s="390"/>
      <c r="Q48" s="389"/>
      <c r="R48" s="389"/>
      <c r="S48" s="262"/>
      <c r="T48" s="262"/>
      <c r="U48" s="262"/>
    </row>
    <row r="49" spans="1:21" ht="15.75" x14ac:dyDescent="0.25">
      <c r="A49" s="606"/>
      <c r="B49" s="607"/>
      <c r="C49" s="324"/>
      <c r="D49" s="262"/>
      <c r="E49" s="324"/>
      <c r="F49" s="324"/>
      <c r="G49" s="263"/>
      <c r="H49" s="394"/>
      <c r="I49" s="392"/>
      <c r="J49" s="389"/>
      <c r="K49" s="392"/>
      <c r="L49" s="389"/>
      <c r="M49" s="392"/>
      <c r="N49" s="389"/>
      <c r="O49" s="389"/>
      <c r="P49" s="390"/>
      <c r="Q49" s="389"/>
      <c r="R49" s="389"/>
      <c r="S49" s="262"/>
      <c r="T49" s="262"/>
      <c r="U49" s="262"/>
    </row>
    <row r="50" spans="1:21" s="274" customFormat="1" ht="15.75" x14ac:dyDescent="0.25">
      <c r="A50" s="305"/>
      <c r="B50" s="306"/>
      <c r="C50" s="305" t="s">
        <v>99</v>
      </c>
      <c r="D50" s="306"/>
      <c r="E50" s="306"/>
      <c r="F50" s="307"/>
      <c r="G50" s="277">
        <f t="shared" ref="G50:P50" si="0">SUM(G9:G49)</f>
        <v>0</v>
      </c>
      <c r="H50" s="277">
        <f t="shared" si="0"/>
        <v>0</v>
      </c>
      <c r="I50" s="277">
        <f t="shared" si="0"/>
        <v>0</v>
      </c>
      <c r="J50" s="277">
        <f t="shared" si="0"/>
        <v>0</v>
      </c>
      <c r="K50" s="277">
        <f t="shared" si="0"/>
        <v>0</v>
      </c>
      <c r="L50" s="277">
        <f t="shared" si="0"/>
        <v>0</v>
      </c>
      <c r="M50" s="277">
        <f t="shared" si="0"/>
        <v>0</v>
      </c>
      <c r="N50" s="277">
        <f t="shared" si="0"/>
        <v>0</v>
      </c>
      <c r="O50" s="277">
        <f t="shared" si="0"/>
        <v>0</v>
      </c>
      <c r="P50" s="277">
        <f t="shared" si="0"/>
        <v>0</v>
      </c>
      <c r="Q50" s="278"/>
      <c r="R50" s="278"/>
      <c r="S50" s="278"/>
      <c r="T50" s="278"/>
      <c r="U50" s="278"/>
    </row>
    <row r="51" spans="1:21" ht="15.75" x14ac:dyDescent="0.25">
      <c r="A51" s="274"/>
      <c r="B51" s="274"/>
      <c r="C51" s="274"/>
      <c r="D51" s="274"/>
      <c r="E51" s="273"/>
      <c r="F51" s="274"/>
      <c r="G51" s="274"/>
      <c r="S51" s="279"/>
      <c r="T51" s="279"/>
      <c r="U51" s="280"/>
    </row>
    <row r="52" spans="1:21" ht="15.75" x14ac:dyDescent="0.25">
      <c r="E52" s="273"/>
      <c r="S52" s="279"/>
      <c r="T52" s="279"/>
    </row>
    <row r="53" spans="1:21" ht="15.75" x14ac:dyDescent="0.25">
      <c r="E53" s="273"/>
      <c r="S53" s="279"/>
      <c r="T53" s="279"/>
    </row>
    <row r="54" spans="1:21" ht="15.75" x14ac:dyDescent="0.25">
      <c r="E54" s="273"/>
      <c r="S54" s="279"/>
      <c r="T54" s="279"/>
    </row>
    <row r="55" spans="1:21" ht="15.75" x14ac:dyDescent="0.25">
      <c r="E55" s="273"/>
      <c r="S55" s="279"/>
      <c r="T55" s="279"/>
    </row>
    <row r="56" spans="1:21" ht="15.75" x14ac:dyDescent="0.25">
      <c r="E56" s="273"/>
      <c r="S56" s="279"/>
      <c r="T56" s="279"/>
    </row>
    <row r="57" spans="1:21" ht="15.75" x14ac:dyDescent="0.25">
      <c r="E57" s="273"/>
      <c r="S57" s="279"/>
      <c r="T57" s="279"/>
    </row>
    <row r="58" spans="1:21" ht="15.75" x14ac:dyDescent="0.25">
      <c r="E58" s="273"/>
      <c r="S58" s="279"/>
      <c r="T58" s="279"/>
    </row>
    <row r="59" spans="1:21" ht="15.75" x14ac:dyDescent="0.25">
      <c r="E59" s="273"/>
      <c r="S59" s="279"/>
      <c r="T59" s="279"/>
    </row>
    <row r="60" spans="1:21" ht="15.75" x14ac:dyDescent="0.25">
      <c r="E60" s="273"/>
      <c r="S60" s="279"/>
      <c r="T60" s="279"/>
    </row>
    <row r="61" spans="1:21" ht="15.75" x14ac:dyDescent="0.25">
      <c r="E61" s="273"/>
      <c r="S61" s="279"/>
      <c r="T61" s="279"/>
    </row>
    <row r="62" spans="1:21" ht="15.75" x14ac:dyDescent="0.25">
      <c r="E62" s="273"/>
      <c r="S62" s="281"/>
      <c r="T62" s="281"/>
    </row>
    <row r="63" spans="1:21" ht="15.75" x14ac:dyDescent="0.25">
      <c r="E63" s="273"/>
      <c r="S63" s="279"/>
      <c r="T63" s="279"/>
    </row>
    <row r="64" spans="1:21" ht="15.75" x14ac:dyDescent="0.25">
      <c r="E64" s="273"/>
      <c r="S64" s="279"/>
      <c r="T64" s="279"/>
    </row>
    <row r="65" spans="5:20" ht="15.75" x14ac:dyDescent="0.25">
      <c r="E65" s="273"/>
      <c r="S65" s="279"/>
      <c r="T65" s="279"/>
    </row>
    <row r="66" spans="5:20" ht="15.75" x14ac:dyDescent="0.25">
      <c r="E66" s="273"/>
      <c r="S66" s="279"/>
      <c r="T66" s="279"/>
    </row>
    <row r="67" spans="5:20" ht="15.75" x14ac:dyDescent="0.25">
      <c r="E67" s="273"/>
      <c r="S67" s="279"/>
      <c r="T67" s="279"/>
    </row>
    <row r="68" spans="5:20" ht="15.75" x14ac:dyDescent="0.25">
      <c r="E68" s="273"/>
      <c r="S68" s="279"/>
      <c r="T68" s="279"/>
    </row>
    <row r="69" spans="5:20" ht="15.75" x14ac:dyDescent="0.25">
      <c r="E69" s="273"/>
      <c r="S69" s="279"/>
      <c r="T69" s="279"/>
    </row>
    <row r="70" spans="5:20" ht="15.75" x14ac:dyDescent="0.25">
      <c r="E70" s="273"/>
      <c r="S70" s="279"/>
      <c r="T70" s="279"/>
    </row>
    <row r="71" spans="5:20" ht="15.75" x14ac:dyDescent="0.25">
      <c r="E71" s="273"/>
      <c r="S71" s="279"/>
      <c r="T71" s="279"/>
    </row>
    <row r="72" spans="5:20" ht="15.75" x14ac:dyDescent="0.25">
      <c r="E72" s="273"/>
      <c r="S72" s="279"/>
      <c r="T72" s="279"/>
    </row>
    <row r="73" spans="5:20" ht="15.75" x14ac:dyDescent="0.25">
      <c r="E73" s="273"/>
      <c r="S73" s="279"/>
      <c r="T73" s="279"/>
    </row>
    <row r="74" spans="5:20" ht="15.75" x14ac:dyDescent="0.25">
      <c r="E74" s="273"/>
      <c r="S74" s="281"/>
      <c r="T74" s="281"/>
    </row>
    <row r="75" spans="5:20" ht="15.75" x14ac:dyDescent="0.25">
      <c r="E75" s="273"/>
      <c r="S75" s="279"/>
      <c r="T75" s="279"/>
    </row>
    <row r="76" spans="5:20" ht="15.75" x14ac:dyDescent="0.25">
      <c r="E76" s="273"/>
      <c r="S76" s="279"/>
      <c r="T76" s="279"/>
    </row>
    <row r="77" spans="5:20" ht="15.75" x14ac:dyDescent="0.25">
      <c r="E77" s="273"/>
      <c r="S77" s="279"/>
      <c r="T77" s="279"/>
    </row>
    <row r="78" spans="5:20" ht="15.75" x14ac:dyDescent="0.25">
      <c r="E78" s="273"/>
      <c r="S78" s="279"/>
      <c r="T78" s="279"/>
    </row>
    <row r="79" spans="5:20" ht="15.75" x14ac:dyDescent="0.25">
      <c r="E79" s="273"/>
      <c r="S79" s="279"/>
      <c r="T79" s="279"/>
    </row>
    <row r="80" spans="5:20" ht="15.75" x14ac:dyDescent="0.25">
      <c r="E80" s="273"/>
      <c r="S80" s="279"/>
      <c r="T80" s="279"/>
    </row>
    <row r="81" spans="5:20" ht="15.75" x14ac:dyDescent="0.25">
      <c r="E81" s="273"/>
      <c r="S81" s="279"/>
      <c r="T81" s="279"/>
    </row>
    <row r="82" spans="5:20" ht="15.75" x14ac:dyDescent="0.25">
      <c r="E82" s="273"/>
      <c r="S82" s="279"/>
      <c r="T82" s="279"/>
    </row>
    <row r="83" spans="5:20" ht="15.75" x14ac:dyDescent="0.25">
      <c r="E83" s="273"/>
      <c r="S83" s="281"/>
      <c r="T83" s="281"/>
    </row>
    <row r="84" spans="5:20" ht="15.75" x14ac:dyDescent="0.25">
      <c r="E84" s="273"/>
      <c r="S84" s="279"/>
      <c r="T84" s="279"/>
    </row>
    <row r="85" spans="5:20" ht="15.75" x14ac:dyDescent="0.25">
      <c r="E85" s="273"/>
      <c r="S85" s="279"/>
      <c r="T85" s="279"/>
    </row>
    <row r="86" spans="5:20" x14ac:dyDescent="0.25">
      <c r="S86" s="279"/>
      <c r="T86" s="279"/>
    </row>
    <row r="87" spans="5:20" x14ac:dyDescent="0.25">
      <c r="S87" s="279"/>
      <c r="T87" s="279"/>
    </row>
    <row r="88" spans="5:20" x14ac:dyDescent="0.25">
      <c r="S88" s="279"/>
      <c r="T88" s="279"/>
    </row>
    <row r="89" spans="5:20" x14ac:dyDescent="0.25">
      <c r="S89" s="279"/>
      <c r="T89" s="279"/>
    </row>
    <row r="90" spans="5:20" x14ac:dyDescent="0.25">
      <c r="S90" s="279"/>
      <c r="T90" s="279"/>
    </row>
    <row r="91" spans="5:20" ht="15.75" x14ac:dyDescent="0.25">
      <c r="S91" s="281"/>
      <c r="T91" s="281"/>
    </row>
    <row r="92" spans="5:20" x14ac:dyDescent="0.25">
      <c r="S92" s="279"/>
      <c r="T92" s="279"/>
    </row>
    <row r="93" spans="5:20" x14ac:dyDescent="0.25">
      <c r="S93" s="279"/>
      <c r="T93" s="279"/>
    </row>
    <row r="94" spans="5:20" x14ac:dyDescent="0.25">
      <c r="S94" s="279"/>
      <c r="T94" s="279"/>
    </row>
    <row r="95" spans="5:20" x14ac:dyDescent="0.25">
      <c r="S95" s="279"/>
      <c r="T95" s="279"/>
    </row>
    <row r="96" spans="5:20" x14ac:dyDescent="0.25">
      <c r="S96" s="279"/>
      <c r="T96" s="279"/>
    </row>
    <row r="97" spans="5:20" x14ac:dyDescent="0.25">
      <c r="S97" s="279"/>
      <c r="T97" s="279"/>
    </row>
    <row r="101" spans="5:20" x14ac:dyDescent="0.25">
      <c r="E101" s="265"/>
      <c r="S101" s="276"/>
      <c r="T101" s="276"/>
    </row>
    <row r="102" spans="5:20" x14ac:dyDescent="0.25">
      <c r="E102" s="265"/>
      <c r="S102" s="276"/>
      <c r="T102" s="276"/>
    </row>
    <row r="103" spans="5:20" x14ac:dyDescent="0.25">
      <c r="E103" s="265"/>
      <c r="S103" s="276"/>
      <c r="T103" s="276"/>
    </row>
    <row r="104" spans="5:20" x14ac:dyDescent="0.25">
      <c r="E104" s="265"/>
      <c r="S104" s="276"/>
      <c r="T104" s="276"/>
    </row>
    <row r="105" spans="5:20" x14ac:dyDescent="0.25">
      <c r="E105" s="265"/>
      <c r="S105" s="276"/>
      <c r="T105" s="276"/>
    </row>
    <row r="106" spans="5:20" x14ac:dyDescent="0.25">
      <c r="E106" s="265"/>
      <c r="S106" s="276"/>
      <c r="T106" s="276"/>
    </row>
    <row r="107" spans="5:20" x14ac:dyDescent="0.25">
      <c r="E107" s="265"/>
      <c r="S107" s="276"/>
      <c r="T107" s="276"/>
    </row>
    <row r="108" spans="5:20" x14ac:dyDescent="0.25">
      <c r="E108" s="265"/>
      <c r="S108" s="276"/>
      <c r="T108" s="276"/>
    </row>
    <row r="109" spans="5:20" x14ac:dyDescent="0.25">
      <c r="E109" s="265"/>
      <c r="S109" s="276"/>
      <c r="T109" s="276"/>
    </row>
    <row r="110" spans="5:20" x14ac:dyDescent="0.25">
      <c r="E110" s="265"/>
      <c r="S110" s="276"/>
      <c r="T110" s="276"/>
    </row>
    <row r="111" spans="5:20" x14ac:dyDescent="0.25">
      <c r="E111" s="265"/>
      <c r="S111" s="276"/>
      <c r="T111" s="276"/>
    </row>
    <row r="112" spans="5:20" x14ac:dyDescent="0.25">
      <c r="E112" s="265"/>
      <c r="S112" s="276"/>
      <c r="T112" s="276"/>
    </row>
    <row r="113" spans="5:20" x14ac:dyDescent="0.25">
      <c r="E113" s="265"/>
      <c r="S113" s="276"/>
      <c r="T113" s="276"/>
    </row>
    <row r="114" spans="5:20" x14ac:dyDescent="0.25">
      <c r="E114" s="265"/>
      <c r="S114" s="276"/>
      <c r="T114" s="276"/>
    </row>
    <row r="115" spans="5:20" x14ac:dyDescent="0.25">
      <c r="E115" s="265"/>
      <c r="S115" s="276"/>
      <c r="T115" s="276"/>
    </row>
    <row r="116" spans="5:20" x14ac:dyDescent="0.25">
      <c r="E116" s="265"/>
      <c r="S116" s="276"/>
      <c r="T116" s="276"/>
    </row>
    <row r="117" spans="5:20" x14ac:dyDescent="0.25">
      <c r="E117" s="265"/>
      <c r="S117" s="276"/>
      <c r="T117" s="276"/>
    </row>
    <row r="118" spans="5:20" x14ac:dyDescent="0.25">
      <c r="E118" s="265"/>
      <c r="S118" s="276"/>
      <c r="T118" s="276"/>
    </row>
    <row r="119" spans="5:20" x14ac:dyDescent="0.25">
      <c r="E119" s="265"/>
      <c r="S119" s="276"/>
      <c r="T119" s="276"/>
    </row>
    <row r="120" spans="5:20" x14ac:dyDescent="0.25">
      <c r="E120" s="265"/>
      <c r="S120" s="276"/>
      <c r="T120" s="276"/>
    </row>
    <row r="121" spans="5:20" x14ac:dyDescent="0.25">
      <c r="E121" s="265"/>
      <c r="S121" s="276"/>
      <c r="T121" s="276"/>
    </row>
    <row r="122" spans="5:20" x14ac:dyDescent="0.25">
      <c r="E122" s="265"/>
      <c r="S122" s="276"/>
      <c r="T122" s="276"/>
    </row>
    <row r="123" spans="5:20" x14ac:dyDescent="0.25">
      <c r="E123" s="265"/>
      <c r="S123" s="276"/>
      <c r="T123" s="276"/>
    </row>
    <row r="124" spans="5:20" x14ac:dyDescent="0.25">
      <c r="E124" s="265"/>
      <c r="S124" s="276"/>
      <c r="T124" s="276"/>
    </row>
    <row r="125" spans="5:20" x14ac:dyDescent="0.25">
      <c r="E125" s="265"/>
      <c r="S125" s="276"/>
      <c r="T125" s="276"/>
    </row>
    <row r="126" spans="5:20" x14ac:dyDescent="0.25">
      <c r="E126" s="265"/>
      <c r="S126" s="276"/>
      <c r="T126" s="276"/>
    </row>
    <row r="127" spans="5:20" x14ac:dyDescent="0.25">
      <c r="E127" s="265"/>
      <c r="S127" s="276"/>
      <c r="T127" s="276"/>
    </row>
    <row r="128" spans="5:20" x14ac:dyDescent="0.25">
      <c r="E128" s="265"/>
      <c r="S128" s="276"/>
      <c r="T128" s="276"/>
    </row>
    <row r="129" spans="5:20" x14ac:dyDescent="0.25">
      <c r="E129" s="265"/>
      <c r="S129" s="276"/>
      <c r="T129" s="276"/>
    </row>
    <row r="130" spans="5:20" x14ac:dyDescent="0.25">
      <c r="E130" s="265"/>
    </row>
    <row r="131" spans="5:20" x14ac:dyDescent="0.25">
      <c r="E131" s="265"/>
    </row>
    <row r="132" spans="5:20" x14ac:dyDescent="0.25">
      <c r="E132" s="265"/>
    </row>
    <row r="133" spans="5:20" x14ac:dyDescent="0.25">
      <c r="E133" s="265"/>
    </row>
    <row r="134" spans="5:20" x14ac:dyDescent="0.25">
      <c r="E134" s="265"/>
    </row>
    <row r="135" spans="5:20" x14ac:dyDescent="0.25">
      <c r="E135" s="265"/>
    </row>
    <row r="136" spans="5:20" x14ac:dyDescent="0.25">
      <c r="E136" s="265"/>
    </row>
    <row r="137" spans="5:20" x14ac:dyDescent="0.25">
      <c r="E137" s="265"/>
    </row>
    <row r="138" spans="5:20" x14ac:dyDescent="0.25">
      <c r="E138" s="265"/>
    </row>
    <row r="139" spans="5:20" x14ac:dyDescent="0.25">
      <c r="E139" s="265"/>
    </row>
    <row r="140" spans="5:20" x14ac:dyDescent="0.25">
      <c r="E140" s="265"/>
    </row>
    <row r="141" spans="5:20" x14ac:dyDescent="0.25">
      <c r="E141" s="265"/>
    </row>
    <row r="142" spans="5:20" x14ac:dyDescent="0.25">
      <c r="E142" s="265"/>
    </row>
    <row r="143" spans="5:20" x14ac:dyDescent="0.25">
      <c r="E143" s="265"/>
    </row>
    <row r="144" spans="5:20" x14ac:dyDescent="0.25">
      <c r="E144" s="265"/>
    </row>
    <row r="145" spans="5:5" x14ac:dyDescent="0.25">
      <c r="E145" s="265"/>
    </row>
    <row r="146" spans="5:5" x14ac:dyDescent="0.25">
      <c r="E146" s="265"/>
    </row>
    <row r="147" spans="5:5" x14ac:dyDescent="0.25">
      <c r="E147" s="265"/>
    </row>
    <row r="148" spans="5:5" x14ac:dyDescent="0.25">
      <c r="E148" s="265"/>
    </row>
    <row r="149" spans="5:5" x14ac:dyDescent="0.25">
      <c r="E149" s="265"/>
    </row>
    <row r="150" spans="5:5" x14ac:dyDescent="0.25">
      <c r="E150" s="265"/>
    </row>
    <row r="151" spans="5:5" x14ac:dyDescent="0.25">
      <c r="E151" s="265"/>
    </row>
    <row r="152" spans="5:5" x14ac:dyDescent="0.25">
      <c r="E152" s="265"/>
    </row>
    <row r="153" spans="5:5" x14ac:dyDescent="0.25">
      <c r="E153" s="265"/>
    </row>
    <row r="154" spans="5:5" x14ac:dyDescent="0.25">
      <c r="E154" s="265"/>
    </row>
    <row r="155" spans="5:5" x14ac:dyDescent="0.25">
      <c r="E155" s="265"/>
    </row>
    <row r="156" spans="5:5" x14ac:dyDescent="0.25">
      <c r="E156" s="265"/>
    </row>
    <row r="157" spans="5:5" x14ac:dyDescent="0.25">
      <c r="E157" s="265"/>
    </row>
    <row r="158" spans="5:5" x14ac:dyDescent="0.25">
      <c r="E158" s="265"/>
    </row>
    <row r="159" spans="5:5" x14ac:dyDescent="0.25">
      <c r="E159" s="265"/>
    </row>
    <row r="160" spans="5:5"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zoomScaleNormal="100" workbookViewId="0">
      <pane ySplit="6" topLeftCell="A16" activePane="bottomLeft" state="frozen"/>
      <selection activeCell="O6" sqref="O6"/>
      <selection pane="bottomLeft" activeCell="B7" sqref="B7:B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20" width="14.140625" customWidth="1"/>
    <col min="21" max="21" width="17" customWidth="1"/>
  </cols>
  <sheetData>
    <row r="1" spans="1:21" ht="18.75" x14ac:dyDescent="0.25">
      <c r="B1" s="297"/>
      <c r="C1" s="297"/>
      <c r="D1" s="297"/>
      <c r="E1" s="297"/>
      <c r="F1" s="297"/>
      <c r="G1" s="297" t="s">
        <v>486</v>
      </c>
      <c r="I1" s="297"/>
      <c r="J1" s="297"/>
      <c r="K1" s="297"/>
      <c r="L1" s="297"/>
      <c r="M1" s="297"/>
      <c r="N1" s="297"/>
      <c r="O1" s="297"/>
      <c r="P1" s="297"/>
      <c r="Q1" s="297"/>
      <c r="R1" s="297"/>
      <c r="S1" s="297"/>
      <c r="T1" s="297"/>
      <c r="U1" s="297"/>
    </row>
    <row r="2" spans="1:21" ht="18.75" x14ac:dyDescent="0.25">
      <c r="A2" s="336" t="s">
        <v>1366</v>
      </c>
      <c r="B2" s="297"/>
      <c r="C2" s="297"/>
      <c r="D2" s="297"/>
      <c r="E2" s="297"/>
      <c r="F2" s="297"/>
      <c r="G2" s="297"/>
      <c r="I2" s="297"/>
      <c r="J2" s="297"/>
      <c r="K2" s="297"/>
      <c r="L2" s="297"/>
      <c r="M2" s="297"/>
      <c r="N2" s="297"/>
      <c r="O2" s="297"/>
      <c r="P2" s="297"/>
      <c r="Q2" s="297"/>
      <c r="R2" s="297"/>
      <c r="S2" s="297"/>
      <c r="T2" s="297"/>
      <c r="U2" s="297"/>
    </row>
    <row r="3" spans="1:21" x14ac:dyDescent="0.25">
      <c r="A3" s="611" t="s">
        <v>1368</v>
      </c>
      <c r="B3" s="611"/>
      <c r="C3" s="611"/>
      <c r="D3" s="611"/>
      <c r="E3" s="611"/>
      <c r="F3" s="611"/>
      <c r="G3" s="611"/>
      <c r="H3" s="611"/>
      <c r="I3" s="611"/>
      <c r="J3" s="611"/>
      <c r="K3" s="611"/>
      <c r="L3" s="611"/>
      <c r="M3" s="611"/>
      <c r="N3" s="611"/>
      <c r="O3" s="611"/>
      <c r="P3" s="611"/>
      <c r="Q3" s="611"/>
      <c r="R3" s="611"/>
      <c r="S3" s="611"/>
      <c r="T3" s="611"/>
      <c r="U3" s="611"/>
    </row>
    <row r="4" spans="1:21" ht="15" customHeight="1" x14ac:dyDescent="0.25">
      <c r="A4" s="610" t="s">
        <v>98</v>
      </c>
      <c r="B4" s="579" t="s">
        <v>113</v>
      </c>
      <c r="C4" s="589" t="s">
        <v>87</v>
      </c>
      <c r="D4" s="589" t="s">
        <v>88</v>
      </c>
      <c r="E4" s="598" t="s">
        <v>399</v>
      </c>
      <c r="F4" s="589" t="s">
        <v>89</v>
      </c>
      <c r="G4" s="610" t="s">
        <v>101</v>
      </c>
      <c r="H4" s="610"/>
      <c r="I4" s="610"/>
      <c r="J4" s="610"/>
      <c r="K4" s="610"/>
      <c r="L4" s="610"/>
      <c r="M4" s="610"/>
      <c r="N4" s="610"/>
      <c r="O4" s="609" t="s">
        <v>102</v>
      </c>
      <c r="P4" s="609"/>
      <c r="Q4" s="579" t="s">
        <v>103</v>
      </c>
      <c r="R4" s="579" t="s">
        <v>104</v>
      </c>
      <c r="S4" s="579" t="s">
        <v>111</v>
      </c>
      <c r="T4" s="579" t="s">
        <v>110</v>
      </c>
      <c r="U4" s="595" t="s">
        <v>90</v>
      </c>
    </row>
    <row r="5" spans="1:21" x14ac:dyDescent="0.25">
      <c r="A5" s="610"/>
      <c r="B5" s="577"/>
      <c r="C5" s="590"/>
      <c r="D5" s="590"/>
      <c r="E5" s="599"/>
      <c r="F5" s="590"/>
      <c r="G5" s="610" t="s">
        <v>105</v>
      </c>
      <c r="H5" s="610"/>
      <c r="I5" s="610" t="s">
        <v>106</v>
      </c>
      <c r="J5" s="610"/>
      <c r="K5" s="610" t="s">
        <v>107</v>
      </c>
      <c r="L5" s="610"/>
      <c r="M5" s="610" t="s">
        <v>108</v>
      </c>
      <c r="N5" s="610"/>
      <c r="O5" s="609"/>
      <c r="P5" s="609"/>
      <c r="Q5" s="577"/>
      <c r="R5" s="577"/>
      <c r="S5" s="577"/>
      <c r="T5" s="577"/>
      <c r="U5" s="596"/>
    </row>
    <row r="6" spans="1:21" ht="25.5" x14ac:dyDescent="0.25">
      <c r="A6" s="610"/>
      <c r="B6" s="578"/>
      <c r="C6" s="591"/>
      <c r="D6" s="591"/>
      <c r="E6" s="600"/>
      <c r="F6" s="591"/>
      <c r="G6" s="254" t="s">
        <v>109</v>
      </c>
      <c r="H6" s="241" t="s">
        <v>12</v>
      </c>
      <c r="I6" s="254" t="s">
        <v>109</v>
      </c>
      <c r="J6" s="241" t="s">
        <v>12</v>
      </c>
      <c r="K6" s="254" t="s">
        <v>109</v>
      </c>
      <c r="L6" s="241" t="s">
        <v>12</v>
      </c>
      <c r="M6" s="254" t="s">
        <v>109</v>
      </c>
      <c r="N6" s="241" t="s">
        <v>12</v>
      </c>
      <c r="O6" s="254" t="s">
        <v>109</v>
      </c>
      <c r="P6" s="241" t="s">
        <v>12</v>
      </c>
      <c r="Q6" s="578"/>
      <c r="R6" s="578"/>
      <c r="S6" s="578"/>
      <c r="T6" s="578"/>
      <c r="U6" s="597"/>
    </row>
    <row r="7" spans="1:21" ht="15.75" x14ac:dyDescent="0.25">
      <c r="A7" s="605" t="s">
        <v>1413</v>
      </c>
      <c r="B7" s="605" t="s">
        <v>1414</v>
      </c>
      <c r="C7" s="344"/>
      <c r="D7" s="344"/>
      <c r="E7" s="412"/>
      <c r="F7" s="262"/>
      <c r="G7" s="263"/>
      <c r="H7" s="239"/>
      <c r="I7" s="263"/>
      <c r="J7" s="239"/>
      <c r="K7" s="263"/>
      <c r="L7" s="239"/>
      <c r="M7" s="263"/>
      <c r="N7" s="239"/>
      <c r="O7" s="262"/>
      <c r="P7" s="239"/>
      <c r="Q7" s="262"/>
      <c r="R7" s="262"/>
      <c r="S7" s="262"/>
      <c r="T7" s="262"/>
      <c r="U7" s="262"/>
    </row>
    <row r="8" spans="1:21" ht="15.75" x14ac:dyDescent="0.25">
      <c r="A8" s="606"/>
      <c r="B8" s="606"/>
      <c r="C8" s="344"/>
      <c r="D8" s="344"/>
      <c r="E8" s="412"/>
      <c r="F8" s="262"/>
      <c r="G8" s="263"/>
      <c r="H8" s="239"/>
      <c r="I8" s="263"/>
      <c r="J8" s="239"/>
      <c r="K8" s="263"/>
      <c r="L8" s="239"/>
      <c r="M8" s="263"/>
      <c r="N8" s="239"/>
      <c r="O8" s="262"/>
      <c r="P8" s="239"/>
      <c r="Q8" s="262"/>
      <c r="R8" s="262"/>
      <c r="S8" s="262"/>
      <c r="T8" s="262"/>
      <c r="U8" s="262"/>
    </row>
    <row r="9" spans="1:21" ht="15.75" x14ac:dyDescent="0.25">
      <c r="A9" s="606"/>
      <c r="B9" s="606"/>
      <c r="C9" s="344"/>
      <c r="D9" s="344"/>
      <c r="E9" s="412"/>
      <c r="F9" s="262"/>
      <c r="G9" s="263"/>
      <c r="H9" s="239"/>
      <c r="I9" s="263"/>
      <c r="J9" s="239"/>
      <c r="K9" s="263"/>
      <c r="L9" s="239"/>
      <c r="M9" s="263"/>
      <c r="N9" s="239"/>
      <c r="O9" s="262"/>
      <c r="P9" s="239"/>
      <c r="Q9" s="262"/>
      <c r="R9" s="262"/>
      <c r="S9" s="262"/>
      <c r="T9" s="262"/>
      <c r="U9" s="262"/>
    </row>
    <row r="10" spans="1:21" ht="15.75" x14ac:dyDescent="0.25">
      <c r="A10" s="606"/>
      <c r="B10" s="606"/>
      <c r="C10" s="344"/>
      <c r="D10" s="344"/>
      <c r="E10" s="412"/>
      <c r="F10" s="262"/>
      <c r="G10" s="263"/>
      <c r="H10" s="239"/>
      <c r="I10" s="263"/>
      <c r="J10" s="239"/>
      <c r="K10" s="263"/>
      <c r="L10" s="239"/>
      <c r="M10" s="263"/>
      <c r="N10" s="239"/>
      <c r="O10" s="262"/>
      <c r="P10" s="239"/>
      <c r="Q10" s="262"/>
      <c r="R10" s="262"/>
      <c r="S10" s="262"/>
      <c r="T10" s="262"/>
      <c r="U10" s="262"/>
    </row>
    <row r="11" spans="1:21" ht="15.75" x14ac:dyDescent="0.25">
      <c r="A11" s="606"/>
      <c r="B11" s="606"/>
      <c r="C11" s="344"/>
      <c r="D11" s="344"/>
      <c r="E11" s="412"/>
      <c r="F11" s="262"/>
      <c r="G11" s="263"/>
      <c r="H11" s="239"/>
      <c r="I11" s="263"/>
      <c r="J11" s="239"/>
      <c r="K11" s="263"/>
      <c r="L11" s="239"/>
      <c r="M11" s="263"/>
      <c r="N11" s="239"/>
      <c r="O11" s="262"/>
      <c r="P11" s="239"/>
      <c r="Q11" s="262"/>
      <c r="R11" s="262"/>
      <c r="S11" s="262"/>
      <c r="T11" s="262"/>
      <c r="U11" s="262"/>
    </row>
    <row r="12" spans="1:21" ht="15.75" x14ac:dyDescent="0.25">
      <c r="A12" s="606"/>
      <c r="B12" s="606"/>
      <c r="C12" s="344"/>
      <c r="D12" s="344"/>
      <c r="E12" s="412"/>
      <c r="F12" s="262"/>
      <c r="G12" s="263"/>
      <c r="H12" s="239"/>
      <c r="I12" s="263"/>
      <c r="J12" s="239"/>
      <c r="K12" s="263"/>
      <c r="L12" s="239"/>
      <c r="M12" s="263"/>
      <c r="N12" s="239"/>
      <c r="O12" s="262"/>
      <c r="P12" s="239"/>
      <c r="Q12" s="262"/>
      <c r="R12" s="262"/>
      <c r="S12" s="262"/>
      <c r="T12" s="262"/>
      <c r="U12" s="262"/>
    </row>
    <row r="13" spans="1:21" ht="15.75" x14ac:dyDescent="0.25">
      <c r="A13" s="606"/>
      <c r="B13" s="606"/>
      <c r="C13" s="344"/>
      <c r="D13" s="344"/>
      <c r="E13" s="412"/>
      <c r="F13" s="262"/>
      <c r="G13" s="263"/>
      <c r="H13" s="239"/>
      <c r="I13" s="263"/>
      <c r="J13" s="239"/>
      <c r="K13" s="263"/>
      <c r="L13" s="239"/>
      <c r="M13" s="263"/>
      <c r="N13" s="239"/>
      <c r="O13" s="262"/>
      <c r="P13" s="239"/>
      <c r="Q13" s="262"/>
      <c r="R13" s="262"/>
      <c r="S13" s="262"/>
      <c r="T13" s="262"/>
      <c r="U13" s="262"/>
    </row>
    <row r="14" spans="1:21" ht="15.75" x14ac:dyDescent="0.25">
      <c r="A14" s="606"/>
      <c r="B14" s="606"/>
      <c r="C14" s="344"/>
      <c r="D14" s="344"/>
      <c r="E14" s="412"/>
      <c r="F14" s="262"/>
      <c r="G14" s="263"/>
      <c r="H14" s="239"/>
      <c r="I14" s="263"/>
      <c r="J14" s="239"/>
      <c r="K14" s="263"/>
      <c r="L14" s="239"/>
      <c r="M14" s="263"/>
      <c r="N14" s="239"/>
      <c r="O14" s="262"/>
      <c r="P14" s="239"/>
      <c r="Q14" s="262"/>
      <c r="R14" s="262"/>
      <c r="S14" s="262"/>
      <c r="T14" s="262"/>
      <c r="U14" s="262"/>
    </row>
    <row r="15" spans="1:21" ht="15.75" x14ac:dyDescent="0.25">
      <c r="A15" s="606"/>
      <c r="B15" s="606"/>
      <c r="C15" s="344"/>
      <c r="D15" s="344"/>
      <c r="E15" s="412"/>
      <c r="F15" s="262"/>
      <c r="G15" s="263"/>
      <c r="H15" s="239"/>
      <c r="I15" s="263"/>
      <c r="J15" s="239"/>
      <c r="K15" s="263"/>
      <c r="L15" s="239"/>
      <c r="M15" s="263"/>
      <c r="N15" s="239"/>
      <c r="O15" s="262"/>
      <c r="P15" s="239"/>
      <c r="Q15" s="262"/>
      <c r="R15" s="262"/>
      <c r="S15" s="262"/>
      <c r="T15" s="262"/>
      <c r="U15" s="262"/>
    </row>
    <row r="16" spans="1:21" ht="15.75" x14ac:dyDescent="0.25">
      <c r="A16" s="606"/>
      <c r="B16" s="606"/>
      <c r="C16" s="344"/>
      <c r="D16" s="344"/>
      <c r="E16" s="412"/>
      <c r="F16" s="267"/>
      <c r="G16" s="267"/>
      <c r="H16" s="284"/>
      <c r="I16" s="267"/>
      <c r="J16" s="284"/>
      <c r="K16" s="267"/>
      <c r="L16" s="284"/>
      <c r="M16" s="267"/>
      <c r="N16" s="284"/>
      <c r="O16" s="267"/>
      <c r="P16" s="284"/>
      <c r="Q16" s="267"/>
      <c r="R16" s="267"/>
      <c r="S16" s="267"/>
      <c r="T16" s="267"/>
      <c r="U16" s="267"/>
    </row>
    <row r="17" spans="1:21" ht="15.75" x14ac:dyDescent="0.25">
      <c r="A17" s="606"/>
      <c r="B17" s="606"/>
      <c r="C17" s="344"/>
      <c r="D17" s="344"/>
      <c r="E17" s="412"/>
      <c r="F17" s="262"/>
      <c r="G17" s="262"/>
      <c r="H17" s="239"/>
      <c r="I17" s="262"/>
      <c r="J17" s="239"/>
      <c r="K17" s="262"/>
      <c r="L17" s="239"/>
      <c r="M17" s="262"/>
      <c r="N17" s="239"/>
      <c r="O17" s="262"/>
      <c r="P17" s="239"/>
      <c r="Q17" s="285"/>
      <c r="R17" s="285"/>
      <c r="S17" s="285"/>
      <c r="T17" s="262"/>
      <c r="U17" s="286"/>
    </row>
    <row r="18" spans="1:21" ht="15.75" x14ac:dyDescent="0.25">
      <c r="A18" s="606"/>
      <c r="B18" s="606"/>
      <c r="C18" s="344"/>
      <c r="D18" s="344"/>
      <c r="E18" s="412"/>
      <c r="F18" s="267"/>
      <c r="G18" s="267"/>
      <c r="H18" s="284"/>
      <c r="I18" s="267"/>
      <c r="J18" s="284"/>
      <c r="K18" s="267"/>
      <c r="L18" s="284"/>
      <c r="M18" s="267"/>
      <c r="N18" s="284"/>
      <c r="O18" s="267"/>
      <c r="P18" s="284"/>
      <c r="Q18" s="267"/>
      <c r="R18" s="267"/>
      <c r="S18" s="267"/>
      <c r="T18" s="267"/>
      <c r="U18" s="267"/>
    </row>
    <row r="19" spans="1:21" ht="15.75" x14ac:dyDescent="0.25">
      <c r="A19" s="607"/>
      <c r="B19" s="607"/>
      <c r="C19" s="344"/>
      <c r="D19" s="344"/>
      <c r="E19" s="412"/>
      <c r="F19" s="262"/>
      <c r="G19" s="263"/>
      <c r="H19" s="239"/>
      <c r="I19" s="263"/>
      <c r="J19" s="239"/>
      <c r="K19" s="263"/>
      <c r="L19" s="239"/>
      <c r="M19" s="262"/>
      <c r="N19" s="239"/>
      <c r="O19" s="262"/>
      <c r="P19" s="239"/>
      <c r="Q19" s="262"/>
      <c r="R19" s="262"/>
      <c r="S19" s="262"/>
      <c r="T19" s="262"/>
      <c r="U19" s="262"/>
    </row>
    <row r="20" spans="1:21" ht="15.75" x14ac:dyDescent="0.25">
      <c r="A20" s="305"/>
      <c r="B20" s="306"/>
      <c r="C20" s="305" t="s">
        <v>1415</v>
      </c>
      <c r="D20" s="306"/>
      <c r="E20" s="306"/>
      <c r="F20" s="307"/>
      <c r="G20" s="277">
        <f t="shared" ref="G20:P20" si="0">SUM(G7:G19)</f>
        <v>0</v>
      </c>
      <c r="H20" s="287">
        <f t="shared" si="0"/>
        <v>0</v>
      </c>
      <c r="I20" s="277">
        <f t="shared" si="0"/>
        <v>0</v>
      </c>
      <c r="J20" s="287">
        <f t="shared" si="0"/>
        <v>0</v>
      </c>
      <c r="K20" s="277">
        <f t="shared" si="0"/>
        <v>0</v>
      </c>
      <c r="L20" s="287">
        <f t="shared" si="0"/>
        <v>0</v>
      </c>
      <c r="M20" s="277">
        <f t="shared" si="0"/>
        <v>0</v>
      </c>
      <c r="N20" s="287">
        <f t="shared" si="0"/>
        <v>0</v>
      </c>
      <c r="O20" s="287">
        <f t="shared" si="0"/>
        <v>0</v>
      </c>
      <c r="P20" s="287">
        <f t="shared" si="0"/>
        <v>0</v>
      </c>
      <c r="Q20" s="278"/>
      <c r="R20" s="278"/>
      <c r="S20" s="278"/>
      <c r="T20" s="278"/>
      <c r="U20" s="278"/>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39" activePane="bottomLeft" state="frozen"/>
      <selection activeCell="A7" sqref="A7"/>
      <selection pane="bottomLeft" activeCell="C10" sqref="C10"/>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20" width="14.140625" customWidth="1"/>
    <col min="21" max="21" width="17" customWidth="1"/>
  </cols>
  <sheetData>
    <row r="1" spans="1:27" ht="18.75" x14ac:dyDescent="0.25">
      <c r="G1" s="297" t="s">
        <v>1416</v>
      </c>
      <c r="I1" s="297"/>
      <c r="J1" s="297"/>
      <c r="K1" s="297"/>
      <c r="L1" s="297"/>
      <c r="M1" s="297"/>
      <c r="N1" s="297"/>
      <c r="O1" s="297"/>
      <c r="P1" s="297"/>
      <c r="Q1" s="297"/>
      <c r="R1" s="297"/>
      <c r="S1" s="297"/>
      <c r="T1" s="297"/>
      <c r="U1" s="297"/>
      <c r="V1" s="297"/>
      <c r="W1" s="297"/>
      <c r="X1" s="297"/>
      <c r="Y1" s="297"/>
      <c r="Z1" s="297"/>
      <c r="AA1" s="297"/>
    </row>
    <row r="2" spans="1:27" ht="18.75" x14ac:dyDescent="0.25">
      <c r="A2" s="333" t="s">
        <v>1366</v>
      </c>
      <c r="G2" s="297"/>
      <c r="I2" s="297"/>
      <c r="J2" s="297"/>
      <c r="K2" s="297"/>
      <c r="L2" s="297"/>
      <c r="M2" s="297"/>
      <c r="N2" s="297"/>
      <c r="O2" s="297"/>
      <c r="P2" s="297"/>
      <c r="Q2" s="297"/>
      <c r="R2" s="297"/>
      <c r="S2" s="297"/>
      <c r="T2" s="297"/>
      <c r="U2" s="297"/>
      <c r="V2" s="297"/>
      <c r="W2" s="297"/>
      <c r="X2" s="297"/>
      <c r="Y2" s="297"/>
      <c r="Z2" s="297"/>
      <c r="AA2" s="297"/>
    </row>
    <row r="3" spans="1:27" ht="18.75" x14ac:dyDescent="0.25">
      <c r="A3" s="334" t="s">
        <v>1424</v>
      </c>
      <c r="G3" s="297"/>
      <c r="I3" s="297"/>
      <c r="J3" s="297"/>
      <c r="K3" s="297"/>
      <c r="L3" s="297"/>
      <c r="M3" s="297"/>
      <c r="N3" s="297"/>
      <c r="O3" s="297"/>
      <c r="P3" s="297"/>
      <c r="Q3" s="297"/>
      <c r="R3" s="297"/>
      <c r="S3" s="297"/>
      <c r="T3" s="297"/>
      <c r="U3" s="297"/>
      <c r="V3" s="297"/>
      <c r="W3" s="297"/>
      <c r="X3" s="297"/>
      <c r="Y3" s="297"/>
      <c r="Z3" s="297"/>
      <c r="AA3" s="297"/>
    </row>
    <row r="4" spans="1:27" ht="18.75" x14ac:dyDescent="0.25">
      <c r="A4" s="334" t="s">
        <v>1423</v>
      </c>
      <c r="G4" s="297"/>
      <c r="I4" s="297"/>
      <c r="J4" s="297"/>
      <c r="K4" s="297"/>
      <c r="L4" s="297"/>
      <c r="M4" s="297"/>
      <c r="N4" s="297"/>
      <c r="O4" s="297"/>
      <c r="P4" s="297"/>
      <c r="Q4" s="297"/>
      <c r="R4" s="297"/>
      <c r="S4" s="297"/>
      <c r="T4" s="297"/>
      <c r="U4" s="297"/>
      <c r="V4" s="297"/>
      <c r="W4" s="297"/>
      <c r="X4" s="297"/>
      <c r="Y4" s="297"/>
      <c r="Z4" s="297"/>
      <c r="AA4" s="297"/>
    </row>
    <row r="5" spans="1:27" x14ac:dyDescent="0.25">
      <c r="A5" s="301" t="s">
        <v>1426</v>
      </c>
      <c r="B5" s="283"/>
      <c r="C5" s="283"/>
      <c r="D5" s="283"/>
      <c r="E5" s="283"/>
      <c r="F5" s="283"/>
      <c r="G5" s="283"/>
      <c r="H5" s="283"/>
      <c r="I5" s="283"/>
      <c r="J5" s="283"/>
      <c r="K5" s="283"/>
      <c r="L5" s="283"/>
      <c r="M5" s="283"/>
      <c r="N5" s="283"/>
      <c r="O5" s="283"/>
      <c r="P5" s="283"/>
      <c r="Q5" s="283"/>
      <c r="R5" s="283"/>
      <c r="S5" s="283"/>
      <c r="T5" s="283"/>
      <c r="U5" s="283"/>
    </row>
    <row r="6" spans="1:27" ht="15" customHeight="1" x14ac:dyDescent="0.25">
      <c r="A6" s="610" t="s">
        <v>98</v>
      </c>
      <c r="B6" s="579" t="s">
        <v>113</v>
      </c>
      <c r="C6" s="589" t="s">
        <v>87</v>
      </c>
      <c r="D6" s="589" t="s">
        <v>88</v>
      </c>
      <c r="E6" s="598" t="s">
        <v>399</v>
      </c>
      <c r="F6" s="589" t="s">
        <v>89</v>
      </c>
      <c r="G6" s="610" t="s">
        <v>101</v>
      </c>
      <c r="H6" s="610"/>
      <c r="I6" s="610"/>
      <c r="J6" s="610"/>
      <c r="K6" s="610"/>
      <c r="L6" s="610"/>
      <c r="M6" s="610"/>
      <c r="N6" s="610"/>
      <c r="O6" s="609" t="s">
        <v>102</v>
      </c>
      <c r="P6" s="609"/>
      <c r="Q6" s="579" t="s">
        <v>103</v>
      </c>
      <c r="R6" s="579" t="s">
        <v>104</v>
      </c>
      <c r="S6" s="579" t="s">
        <v>111</v>
      </c>
      <c r="T6" s="579" t="s">
        <v>110</v>
      </c>
      <c r="U6" s="595" t="s">
        <v>90</v>
      </c>
    </row>
    <row r="7" spans="1:27" x14ac:dyDescent="0.25">
      <c r="A7" s="610"/>
      <c r="B7" s="577"/>
      <c r="C7" s="590"/>
      <c r="D7" s="590"/>
      <c r="E7" s="599"/>
      <c r="F7" s="590"/>
      <c r="G7" s="610" t="s">
        <v>105</v>
      </c>
      <c r="H7" s="610"/>
      <c r="I7" s="610" t="s">
        <v>106</v>
      </c>
      <c r="J7" s="610"/>
      <c r="K7" s="610" t="s">
        <v>107</v>
      </c>
      <c r="L7" s="610"/>
      <c r="M7" s="610" t="s">
        <v>108</v>
      </c>
      <c r="N7" s="610"/>
      <c r="O7" s="609"/>
      <c r="P7" s="609"/>
      <c r="Q7" s="577"/>
      <c r="R7" s="577"/>
      <c r="S7" s="577"/>
      <c r="T7" s="577"/>
      <c r="U7" s="596"/>
    </row>
    <row r="8" spans="1:27" ht="25.5" x14ac:dyDescent="0.25">
      <c r="A8" s="610"/>
      <c r="B8" s="578"/>
      <c r="C8" s="591"/>
      <c r="D8" s="591"/>
      <c r="E8" s="600"/>
      <c r="F8" s="591"/>
      <c r="G8" s="254" t="s">
        <v>109</v>
      </c>
      <c r="H8" s="241" t="s">
        <v>12</v>
      </c>
      <c r="I8" s="254" t="s">
        <v>109</v>
      </c>
      <c r="J8" s="241" t="s">
        <v>12</v>
      </c>
      <c r="K8" s="254" t="s">
        <v>109</v>
      </c>
      <c r="L8" s="241" t="s">
        <v>12</v>
      </c>
      <c r="M8" s="254" t="s">
        <v>109</v>
      </c>
      <c r="N8" s="241" t="s">
        <v>12</v>
      </c>
      <c r="O8" s="254" t="s">
        <v>109</v>
      </c>
      <c r="P8" s="241" t="s">
        <v>12</v>
      </c>
      <c r="Q8" s="578"/>
      <c r="R8" s="578"/>
      <c r="S8" s="578"/>
      <c r="T8" s="578"/>
      <c r="U8" s="597"/>
    </row>
    <row r="9" spans="1:27" ht="15.75" x14ac:dyDescent="0.25">
      <c r="A9" s="605" t="s">
        <v>1417</v>
      </c>
      <c r="B9" s="605" t="s">
        <v>1418</v>
      </c>
      <c r="C9" s="262"/>
      <c r="D9" s="262"/>
      <c r="E9" s="262"/>
      <c r="F9" s="267"/>
      <c r="G9" s="267"/>
      <c r="H9" s="284"/>
      <c r="I9" s="267"/>
      <c r="J9" s="284"/>
      <c r="K9" s="267"/>
      <c r="L9" s="284"/>
      <c r="M9" s="267"/>
      <c r="N9" s="284"/>
      <c r="O9" s="267"/>
      <c r="P9" s="284"/>
      <c r="Q9" s="267"/>
      <c r="R9" s="267"/>
      <c r="S9" s="267"/>
      <c r="T9" s="267"/>
      <c r="U9" s="73"/>
    </row>
    <row r="10" spans="1:27" ht="15.75" x14ac:dyDescent="0.25">
      <c r="A10" s="606"/>
      <c r="B10" s="606"/>
      <c r="C10" s="262"/>
      <c r="D10" s="262"/>
      <c r="E10" s="262"/>
      <c r="F10" s="267"/>
      <c r="G10" s="267"/>
      <c r="H10" s="284"/>
      <c r="I10" s="267"/>
      <c r="J10" s="284"/>
      <c r="K10" s="267"/>
      <c r="L10" s="284"/>
      <c r="M10" s="267"/>
      <c r="N10" s="284"/>
      <c r="O10" s="267"/>
      <c r="P10" s="284"/>
      <c r="Q10" s="267"/>
      <c r="R10" s="267"/>
      <c r="S10" s="267"/>
      <c r="T10" s="267"/>
      <c r="U10" s="73"/>
    </row>
    <row r="11" spans="1:27" ht="15.75" x14ac:dyDescent="0.25">
      <c r="A11" s="606"/>
      <c r="B11" s="606"/>
      <c r="C11" s="262"/>
      <c r="D11" s="262"/>
      <c r="E11" s="262"/>
      <c r="F11" s="267"/>
      <c r="G11" s="267"/>
      <c r="H11" s="284"/>
      <c r="I11" s="267"/>
      <c r="J11" s="284"/>
      <c r="K11" s="267"/>
      <c r="L11" s="284"/>
      <c r="M11" s="267"/>
      <c r="N11" s="284"/>
      <c r="O11" s="267"/>
      <c r="P11" s="284"/>
      <c r="Q11" s="267"/>
      <c r="R11" s="267"/>
      <c r="S11" s="267"/>
      <c r="T11" s="267"/>
      <c r="U11" s="73"/>
    </row>
    <row r="12" spans="1:27" ht="15.75" x14ac:dyDescent="0.25">
      <c r="A12" s="606"/>
      <c r="B12" s="606"/>
      <c r="C12" s="262"/>
      <c r="D12" s="262"/>
      <c r="E12" s="262"/>
      <c r="F12" s="267"/>
      <c r="G12" s="267"/>
      <c r="H12" s="284"/>
      <c r="I12" s="267"/>
      <c r="J12" s="284"/>
      <c r="K12" s="267"/>
      <c r="L12" s="284"/>
      <c r="M12" s="267"/>
      <c r="N12" s="284"/>
      <c r="O12" s="267"/>
      <c r="P12" s="284"/>
      <c r="Q12" s="267"/>
      <c r="R12" s="267"/>
      <c r="S12" s="267"/>
      <c r="T12" s="267"/>
      <c r="U12" s="73"/>
    </row>
    <row r="13" spans="1:27" ht="15.75" x14ac:dyDescent="0.25">
      <c r="A13" s="606"/>
      <c r="B13" s="606"/>
      <c r="C13" s="262"/>
      <c r="D13" s="262"/>
      <c r="E13" s="262"/>
      <c r="F13" s="267"/>
      <c r="G13" s="267"/>
      <c r="H13" s="284"/>
      <c r="I13" s="267"/>
      <c r="J13" s="284"/>
      <c r="K13" s="267"/>
      <c r="L13" s="284"/>
      <c r="M13" s="267"/>
      <c r="N13" s="284"/>
      <c r="O13" s="267"/>
      <c r="P13" s="284"/>
      <c r="Q13" s="267"/>
      <c r="R13" s="267"/>
      <c r="S13" s="267"/>
      <c r="T13" s="267"/>
      <c r="U13" s="73"/>
    </row>
    <row r="14" spans="1:27" ht="15.75" x14ac:dyDescent="0.25">
      <c r="A14" s="606"/>
      <c r="B14" s="607"/>
      <c r="C14" s="262"/>
      <c r="D14" s="262"/>
      <c r="E14" s="262"/>
      <c r="F14" s="267"/>
      <c r="G14" s="267"/>
      <c r="H14" s="284"/>
      <c r="I14" s="267"/>
      <c r="J14" s="284"/>
      <c r="K14" s="267"/>
      <c r="L14" s="284"/>
      <c r="M14" s="267"/>
      <c r="N14" s="284"/>
      <c r="O14" s="267"/>
      <c r="P14" s="284"/>
      <c r="Q14" s="267"/>
      <c r="R14" s="267"/>
      <c r="S14" s="267"/>
      <c r="T14" s="267"/>
      <c r="U14" s="73"/>
    </row>
    <row r="15" spans="1:27" ht="15.75" x14ac:dyDescent="0.25">
      <c r="A15" s="606"/>
      <c r="B15" s="605" t="s">
        <v>1420</v>
      </c>
      <c r="C15" s="262"/>
      <c r="D15" s="262"/>
      <c r="E15" s="262"/>
      <c r="F15" s="267"/>
      <c r="G15" s="267"/>
      <c r="H15" s="284"/>
      <c r="I15" s="267"/>
      <c r="J15" s="284"/>
      <c r="K15" s="267"/>
      <c r="L15" s="284"/>
      <c r="M15" s="267"/>
      <c r="N15" s="284"/>
      <c r="O15" s="267"/>
      <c r="P15" s="284"/>
      <c r="Q15" s="267"/>
      <c r="R15" s="267"/>
      <c r="S15" s="267"/>
      <c r="T15" s="267"/>
      <c r="U15" s="73"/>
    </row>
    <row r="16" spans="1:27" ht="15.75" x14ac:dyDescent="0.25">
      <c r="A16" s="606"/>
      <c r="B16" s="606"/>
      <c r="C16" s="262"/>
      <c r="D16" s="262"/>
      <c r="E16" s="262"/>
      <c r="F16" s="267"/>
      <c r="G16" s="267"/>
      <c r="H16" s="284"/>
      <c r="I16" s="267"/>
      <c r="J16" s="284"/>
      <c r="K16" s="267"/>
      <c r="L16" s="284"/>
      <c r="M16" s="267"/>
      <c r="N16" s="284"/>
      <c r="O16" s="267"/>
      <c r="P16" s="284"/>
      <c r="Q16" s="267"/>
      <c r="R16" s="267"/>
      <c r="S16" s="267"/>
      <c r="T16" s="267"/>
      <c r="U16" s="73"/>
    </row>
    <row r="17" spans="1:21" ht="15.75" x14ac:dyDescent="0.25">
      <c r="A17" s="606"/>
      <c r="B17" s="606"/>
      <c r="C17" s="262"/>
      <c r="D17" s="262"/>
      <c r="E17" s="262"/>
      <c r="F17" s="267"/>
      <c r="G17" s="267"/>
      <c r="H17" s="284"/>
      <c r="I17" s="267"/>
      <c r="J17" s="284"/>
      <c r="K17" s="267"/>
      <c r="L17" s="284"/>
      <c r="M17" s="267"/>
      <c r="N17" s="284"/>
      <c r="O17" s="267"/>
      <c r="P17" s="284"/>
      <c r="Q17" s="267"/>
      <c r="R17" s="267"/>
      <c r="S17" s="267"/>
      <c r="T17" s="267"/>
      <c r="U17" s="73"/>
    </row>
    <row r="18" spans="1:21" ht="15.75" x14ac:dyDescent="0.25">
      <c r="A18" s="606"/>
      <c r="B18" s="606"/>
      <c r="C18" s="262"/>
      <c r="D18" s="262"/>
      <c r="E18" s="262"/>
      <c r="F18" s="267"/>
      <c r="G18" s="267"/>
      <c r="H18" s="284"/>
      <c r="I18" s="267"/>
      <c r="J18" s="284"/>
      <c r="K18" s="267"/>
      <c r="L18" s="284"/>
      <c r="M18" s="267"/>
      <c r="N18" s="284"/>
      <c r="O18" s="267"/>
      <c r="P18" s="284"/>
      <c r="Q18" s="267"/>
      <c r="R18" s="267"/>
      <c r="S18" s="267"/>
      <c r="T18" s="267"/>
      <c r="U18" s="73"/>
    </row>
    <row r="19" spans="1:21" ht="15.75" x14ac:dyDescent="0.25">
      <c r="A19" s="606"/>
      <c r="B19" s="607"/>
      <c r="C19" s="262"/>
      <c r="D19" s="262"/>
      <c r="E19" s="262"/>
      <c r="F19" s="262"/>
      <c r="G19" s="262"/>
      <c r="H19" s="239"/>
      <c r="I19" s="262"/>
      <c r="J19" s="239"/>
      <c r="K19" s="262"/>
      <c r="L19" s="239"/>
      <c r="M19" s="262"/>
      <c r="N19" s="239"/>
      <c r="O19" s="262"/>
      <c r="P19" s="239"/>
      <c r="Q19" s="262"/>
      <c r="R19" s="262"/>
      <c r="S19" s="262"/>
      <c r="T19" s="262"/>
      <c r="U19" s="345"/>
    </row>
    <row r="20" spans="1:21" ht="15.75" x14ac:dyDescent="0.25">
      <c r="A20" s="606"/>
      <c r="B20" s="605" t="s">
        <v>1421</v>
      </c>
      <c r="C20" s="262"/>
      <c r="D20" s="262"/>
      <c r="E20" s="262"/>
      <c r="F20" s="267"/>
      <c r="G20" s="263"/>
      <c r="H20" s="396"/>
      <c r="I20" s="263"/>
      <c r="J20" s="396"/>
      <c r="K20" s="263"/>
      <c r="L20" s="239"/>
      <c r="M20" s="262"/>
      <c r="N20" s="239"/>
      <c r="O20" s="263"/>
      <c r="P20" s="396"/>
      <c r="Q20" s="262"/>
      <c r="R20" s="262"/>
      <c r="S20" s="262"/>
      <c r="T20" s="262"/>
      <c r="U20" s="262"/>
    </row>
    <row r="21" spans="1:21" ht="15.75" x14ac:dyDescent="0.25">
      <c r="A21" s="606"/>
      <c r="B21" s="606"/>
      <c r="C21" s="262"/>
      <c r="D21" s="262"/>
      <c r="E21" s="262"/>
      <c r="F21" s="267"/>
      <c r="G21" s="263"/>
      <c r="H21" s="396"/>
      <c r="I21" s="263"/>
      <c r="J21" s="396"/>
      <c r="K21" s="263"/>
      <c r="L21" s="239"/>
      <c r="M21" s="262"/>
      <c r="N21" s="239"/>
      <c r="O21" s="263"/>
      <c r="P21" s="396"/>
      <c r="Q21" s="262"/>
      <c r="R21" s="262"/>
      <c r="S21" s="262"/>
      <c r="T21" s="262"/>
      <c r="U21" s="262"/>
    </row>
    <row r="22" spans="1:21" ht="15.75" x14ac:dyDescent="0.25">
      <c r="A22" s="606"/>
      <c r="B22" s="606"/>
      <c r="C22" s="262"/>
      <c r="D22" s="262"/>
      <c r="E22" s="262"/>
      <c r="F22" s="267"/>
      <c r="G22" s="263"/>
      <c r="H22" s="396"/>
      <c r="I22" s="263"/>
      <c r="J22" s="396"/>
      <c r="K22" s="263"/>
      <c r="L22" s="239"/>
      <c r="M22" s="262"/>
      <c r="N22" s="239"/>
      <c r="O22" s="263"/>
      <c r="P22" s="396"/>
      <c r="Q22" s="262"/>
      <c r="R22" s="262"/>
      <c r="S22" s="262"/>
      <c r="T22" s="262"/>
      <c r="U22" s="262"/>
    </row>
    <row r="23" spans="1:21" ht="15.75" x14ac:dyDescent="0.25">
      <c r="A23" s="606"/>
      <c r="B23" s="607"/>
      <c r="C23" s="262"/>
      <c r="D23" s="262"/>
      <c r="E23" s="262"/>
      <c r="F23" s="267"/>
      <c r="G23" s="263"/>
      <c r="H23" s="396"/>
      <c r="I23" s="263"/>
      <c r="J23" s="396"/>
      <c r="K23" s="263"/>
      <c r="L23" s="239"/>
      <c r="M23" s="262"/>
      <c r="N23" s="239"/>
      <c r="O23" s="263"/>
      <c r="P23" s="396"/>
      <c r="Q23" s="262"/>
      <c r="R23" s="262"/>
      <c r="S23" s="262"/>
      <c r="T23" s="262"/>
      <c r="U23" s="262"/>
    </row>
    <row r="24" spans="1:21" ht="15.75" x14ac:dyDescent="0.25">
      <c r="A24" s="606"/>
      <c r="B24" s="608" t="s">
        <v>1422</v>
      </c>
      <c r="C24" s="262"/>
      <c r="D24" s="262"/>
      <c r="E24" s="262"/>
      <c r="F24" s="267"/>
      <c r="G24" s="263"/>
      <c r="H24" s="396"/>
      <c r="I24" s="263"/>
      <c r="J24" s="396"/>
      <c r="K24" s="263"/>
      <c r="L24" s="239"/>
      <c r="M24" s="262"/>
      <c r="N24" s="239"/>
      <c r="O24" s="263"/>
      <c r="P24" s="396"/>
      <c r="Q24" s="262"/>
      <c r="R24" s="262"/>
      <c r="S24" s="262"/>
      <c r="T24" s="262"/>
      <c r="U24" s="262"/>
    </row>
    <row r="25" spans="1:21" ht="15.75" customHeight="1" x14ac:dyDescent="0.25">
      <c r="A25" s="606"/>
      <c r="B25" s="608"/>
      <c r="C25" s="262"/>
      <c r="D25" s="262"/>
      <c r="E25" s="262"/>
      <c r="F25" s="267"/>
      <c r="G25" s="263"/>
      <c r="H25" s="396"/>
      <c r="I25" s="263"/>
      <c r="J25" s="396"/>
      <c r="K25" s="263"/>
      <c r="L25" s="239"/>
      <c r="M25" s="262"/>
      <c r="N25" s="239"/>
      <c r="O25" s="263"/>
      <c r="P25" s="396"/>
      <c r="Q25" s="262"/>
      <c r="R25" s="262"/>
      <c r="S25" s="262"/>
      <c r="T25" s="262"/>
      <c r="U25" s="262"/>
    </row>
    <row r="26" spans="1:21" ht="15.75" x14ac:dyDescent="0.25">
      <c r="A26" s="606"/>
      <c r="B26" s="608"/>
      <c r="C26" s="262"/>
      <c r="D26" s="262"/>
      <c r="E26" s="262"/>
      <c r="F26" s="267"/>
      <c r="G26" s="263"/>
      <c r="H26" s="396"/>
      <c r="I26" s="263"/>
      <c r="J26" s="396"/>
      <c r="K26" s="263"/>
      <c r="L26" s="239"/>
      <c r="M26" s="262"/>
      <c r="N26" s="239"/>
      <c r="O26" s="263"/>
      <c r="P26" s="396"/>
      <c r="Q26" s="262"/>
      <c r="R26" s="262"/>
      <c r="S26" s="262"/>
      <c r="T26" s="262"/>
      <c r="U26" s="262"/>
    </row>
    <row r="27" spans="1:21" ht="15.75" x14ac:dyDescent="0.25">
      <c r="A27" s="606"/>
      <c r="B27" s="608"/>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607"/>
      <c r="B28" s="608"/>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612" t="s">
        <v>487</v>
      </c>
      <c r="B29" s="613"/>
      <c r="C29" s="613"/>
      <c r="D29" s="613"/>
      <c r="E29" s="613"/>
      <c r="F29" s="613"/>
      <c r="G29" s="613"/>
      <c r="H29" s="613"/>
      <c r="I29" s="613"/>
      <c r="J29" s="613"/>
      <c r="K29" s="613"/>
      <c r="L29" s="613"/>
      <c r="M29" s="613"/>
      <c r="N29" s="613"/>
      <c r="O29" s="613"/>
      <c r="P29" s="613"/>
      <c r="Q29" s="613"/>
      <c r="R29" s="613"/>
      <c r="S29" s="613"/>
      <c r="T29" s="613"/>
      <c r="U29" s="614"/>
    </row>
    <row r="30" spans="1:21" ht="15.75" customHeight="1" x14ac:dyDescent="0.25">
      <c r="A30" s="605" t="s">
        <v>1427</v>
      </c>
      <c r="B30" s="608" t="s">
        <v>1428</v>
      </c>
      <c r="C30" s="262"/>
      <c r="D30" s="262"/>
      <c r="E30" s="262"/>
      <c r="F30" s="267"/>
      <c r="G30" s="262"/>
      <c r="H30" s="239"/>
      <c r="I30" s="262"/>
      <c r="J30" s="239"/>
      <c r="K30" s="262"/>
      <c r="L30" s="239"/>
      <c r="M30" s="262"/>
      <c r="N30" s="239"/>
      <c r="O30" s="262"/>
      <c r="P30" s="239"/>
      <c r="Q30" s="262"/>
      <c r="R30" s="262"/>
      <c r="S30" s="262"/>
      <c r="T30" s="262"/>
      <c r="U30" s="286"/>
    </row>
    <row r="31" spans="1:21" ht="15.75" x14ac:dyDescent="0.25">
      <c r="A31" s="606"/>
      <c r="B31" s="608"/>
      <c r="C31" s="262"/>
      <c r="D31" s="262"/>
      <c r="E31" s="262"/>
      <c r="F31" s="267"/>
      <c r="G31" s="262"/>
      <c r="H31" s="239"/>
      <c r="I31" s="262"/>
      <c r="J31" s="239"/>
      <c r="K31" s="262"/>
      <c r="L31" s="239"/>
      <c r="M31" s="262"/>
      <c r="N31" s="239"/>
      <c r="O31" s="262"/>
      <c r="P31" s="239"/>
      <c r="Q31" s="262"/>
      <c r="R31" s="262"/>
      <c r="S31" s="262"/>
      <c r="T31" s="262"/>
      <c r="U31" s="286"/>
    </row>
    <row r="32" spans="1:21" ht="15.75" x14ac:dyDescent="0.25">
      <c r="A32" s="606"/>
      <c r="B32" s="608"/>
      <c r="C32" s="262"/>
      <c r="D32" s="262"/>
      <c r="E32" s="262"/>
      <c r="F32" s="267"/>
      <c r="G32" s="262"/>
      <c r="H32" s="239"/>
      <c r="I32" s="262"/>
      <c r="J32" s="239"/>
      <c r="K32" s="262"/>
      <c r="L32" s="239"/>
      <c r="M32" s="262"/>
      <c r="N32" s="239"/>
      <c r="O32" s="262"/>
      <c r="P32" s="239"/>
      <c r="Q32" s="262"/>
      <c r="R32" s="262"/>
      <c r="S32" s="262"/>
      <c r="T32" s="262"/>
      <c r="U32" s="286"/>
    </row>
    <row r="33" spans="1:21" ht="15.75" x14ac:dyDescent="0.25">
      <c r="A33" s="606"/>
      <c r="B33" s="608"/>
      <c r="C33" s="262"/>
      <c r="D33" s="262"/>
      <c r="E33" s="262"/>
      <c r="F33" s="267"/>
      <c r="G33" s="262"/>
      <c r="H33" s="239"/>
      <c r="I33" s="262"/>
      <c r="J33" s="239"/>
      <c r="K33" s="262"/>
      <c r="L33" s="239"/>
      <c r="M33" s="262"/>
      <c r="N33" s="239"/>
      <c r="O33" s="262"/>
      <c r="P33" s="239"/>
      <c r="Q33" s="262"/>
      <c r="R33" s="262"/>
      <c r="S33" s="262"/>
      <c r="T33" s="262"/>
      <c r="U33" s="286"/>
    </row>
    <row r="34" spans="1:21" ht="15.75" x14ac:dyDescent="0.25">
      <c r="A34" s="606"/>
      <c r="B34" s="608"/>
      <c r="C34" s="262"/>
      <c r="D34" s="262"/>
      <c r="E34" s="262"/>
      <c r="F34" s="267"/>
      <c r="G34" s="262"/>
      <c r="H34" s="239"/>
      <c r="I34" s="262"/>
      <c r="J34" s="239"/>
      <c r="K34" s="262"/>
      <c r="L34" s="239"/>
      <c r="M34" s="262"/>
      <c r="N34" s="239"/>
      <c r="O34" s="262"/>
      <c r="P34" s="239"/>
      <c r="Q34" s="262"/>
      <c r="R34" s="262"/>
      <c r="S34" s="262"/>
      <c r="T34" s="262"/>
      <c r="U34" s="286"/>
    </row>
    <row r="35" spans="1:21" ht="15.75" x14ac:dyDescent="0.25">
      <c r="A35" s="607"/>
      <c r="B35" s="608"/>
      <c r="C35" s="262"/>
      <c r="D35" s="262"/>
      <c r="E35" s="262"/>
      <c r="F35" s="267"/>
      <c r="G35" s="262"/>
      <c r="H35" s="239"/>
      <c r="I35" s="262"/>
      <c r="J35" s="239"/>
      <c r="K35" s="262"/>
      <c r="L35" s="239"/>
      <c r="M35" s="262"/>
      <c r="N35" s="239"/>
      <c r="O35" s="262"/>
      <c r="P35" s="239"/>
      <c r="Q35" s="262"/>
      <c r="R35" s="262"/>
      <c r="S35" s="262"/>
      <c r="T35" s="262"/>
      <c r="U35" s="286"/>
    </row>
    <row r="36" spans="1:21" ht="15.75" x14ac:dyDescent="0.25">
      <c r="A36" s="608" t="s">
        <v>1425</v>
      </c>
      <c r="B36" s="608" t="s">
        <v>1429</v>
      </c>
      <c r="C36" s="262"/>
      <c r="D36" s="262"/>
      <c r="E36" s="262"/>
      <c r="F36" s="262"/>
      <c r="G36" s="262"/>
      <c r="H36" s="239"/>
      <c r="I36" s="262"/>
      <c r="J36" s="239"/>
      <c r="K36" s="263"/>
      <c r="L36" s="239"/>
      <c r="M36" s="262"/>
      <c r="N36" s="239"/>
      <c r="O36" s="212"/>
      <c r="P36" s="239"/>
      <c r="Q36" s="262"/>
      <c r="R36" s="262"/>
      <c r="S36" s="262"/>
      <c r="T36" s="262"/>
      <c r="U36" s="345"/>
    </row>
    <row r="37" spans="1:21" ht="15.75" x14ac:dyDescent="0.25">
      <c r="A37" s="608"/>
      <c r="B37" s="608"/>
      <c r="C37" s="262"/>
      <c r="D37" s="262"/>
      <c r="E37" s="262"/>
      <c r="F37" s="262"/>
      <c r="G37" s="262"/>
      <c r="H37" s="239"/>
      <c r="I37" s="262"/>
      <c r="J37" s="239"/>
      <c r="K37" s="263"/>
      <c r="L37" s="239"/>
      <c r="M37" s="262"/>
      <c r="N37" s="239"/>
      <c r="O37" s="212"/>
      <c r="P37" s="239"/>
      <c r="Q37" s="262"/>
      <c r="R37" s="262"/>
      <c r="S37" s="262"/>
      <c r="T37" s="262"/>
      <c r="U37" s="345"/>
    </row>
    <row r="38" spans="1:21" ht="15.75" x14ac:dyDescent="0.25">
      <c r="A38" s="608"/>
      <c r="B38" s="608"/>
      <c r="C38" s="262"/>
      <c r="D38" s="262"/>
      <c r="E38" s="262"/>
      <c r="F38" s="262"/>
      <c r="G38" s="262"/>
      <c r="H38" s="239"/>
      <c r="I38" s="262"/>
      <c r="J38" s="239"/>
      <c r="K38" s="263"/>
      <c r="L38" s="239"/>
      <c r="M38" s="262"/>
      <c r="N38" s="239"/>
      <c r="O38" s="212"/>
      <c r="P38" s="239"/>
      <c r="Q38" s="262"/>
      <c r="R38" s="262"/>
      <c r="S38" s="262"/>
      <c r="T38" s="262"/>
      <c r="U38" s="345"/>
    </row>
    <row r="39" spans="1:21" ht="15.75" x14ac:dyDescent="0.25">
      <c r="A39" s="608"/>
      <c r="B39" s="608"/>
      <c r="C39" s="262"/>
      <c r="D39" s="262"/>
      <c r="E39" s="262"/>
      <c r="F39" s="262"/>
      <c r="G39" s="262"/>
      <c r="H39" s="239"/>
      <c r="I39" s="262"/>
      <c r="J39" s="239"/>
      <c r="K39" s="263"/>
      <c r="L39" s="239"/>
      <c r="M39" s="262"/>
      <c r="N39" s="239"/>
      <c r="O39" s="212"/>
      <c r="P39" s="239"/>
      <c r="Q39" s="262"/>
      <c r="R39" s="262"/>
      <c r="S39" s="262"/>
      <c r="T39" s="262"/>
      <c r="U39" s="345"/>
    </row>
    <row r="40" spans="1:21" ht="15.75" x14ac:dyDescent="0.25">
      <c r="A40" s="608"/>
      <c r="B40" s="608"/>
      <c r="C40" s="262"/>
      <c r="D40" s="262"/>
      <c r="E40" s="262"/>
      <c r="F40" s="262"/>
      <c r="G40" s="262"/>
      <c r="H40" s="239"/>
      <c r="I40" s="262"/>
      <c r="J40" s="239"/>
      <c r="K40" s="263"/>
      <c r="L40" s="239"/>
      <c r="M40" s="262"/>
      <c r="N40" s="239"/>
      <c r="O40" s="212"/>
      <c r="P40" s="239"/>
      <c r="Q40" s="262"/>
      <c r="R40" s="262"/>
      <c r="S40" s="262"/>
      <c r="T40" s="262"/>
      <c r="U40" s="345"/>
    </row>
    <row r="41" spans="1:21" ht="15.75" x14ac:dyDescent="0.25">
      <c r="A41" s="608"/>
      <c r="B41" s="608"/>
      <c r="C41" s="262"/>
      <c r="D41" s="262"/>
      <c r="E41" s="262"/>
      <c r="F41" s="262"/>
      <c r="G41" s="262"/>
      <c r="H41" s="239"/>
      <c r="I41" s="262"/>
      <c r="J41" s="239"/>
      <c r="K41" s="262"/>
      <c r="L41" s="239"/>
      <c r="M41" s="263"/>
      <c r="N41" s="239"/>
      <c r="O41" s="212"/>
      <c r="P41" s="239"/>
      <c r="Q41" s="262"/>
      <c r="R41" s="262"/>
      <c r="S41" s="262"/>
      <c r="T41" s="262"/>
      <c r="U41" s="345"/>
    </row>
    <row r="42" spans="1:21" ht="15.75" x14ac:dyDescent="0.25">
      <c r="A42" s="305"/>
      <c r="B42" s="306"/>
      <c r="C42" s="306"/>
      <c r="D42" s="305" t="s">
        <v>1419</v>
      </c>
      <c r="E42" s="306"/>
      <c r="F42" s="307"/>
      <c r="G42" s="288">
        <f t="shared" ref="G42:P42" si="0">SUM(G9:G41)</f>
        <v>0</v>
      </c>
      <c r="H42" s="289">
        <f t="shared" si="0"/>
        <v>0</v>
      </c>
      <c r="I42" s="288">
        <f t="shared" si="0"/>
        <v>0</v>
      </c>
      <c r="J42" s="289">
        <f t="shared" si="0"/>
        <v>0</v>
      </c>
      <c r="K42" s="288">
        <f t="shared" si="0"/>
        <v>0</v>
      </c>
      <c r="L42" s="289">
        <f t="shared" si="0"/>
        <v>0</v>
      </c>
      <c r="M42" s="288">
        <f t="shared" si="0"/>
        <v>0</v>
      </c>
      <c r="N42" s="289">
        <f t="shared" si="0"/>
        <v>0</v>
      </c>
      <c r="O42" s="289">
        <f t="shared" si="0"/>
        <v>0</v>
      </c>
      <c r="P42" s="289">
        <f t="shared" si="0"/>
        <v>0</v>
      </c>
      <c r="Q42" s="278"/>
      <c r="R42" s="278"/>
      <c r="S42" s="278"/>
      <c r="T42" s="278"/>
      <c r="U42" s="278"/>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G1" zoomScaleNormal="100" workbookViewId="0">
      <pane ySplit="6" topLeftCell="A25" activePane="bottomLeft" state="frozen"/>
      <selection activeCell="P6" sqref="P6"/>
      <selection pane="bottomLeft" activeCell="A7" sqref="A7:A25"/>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20" width="14.28515625" customWidth="1"/>
    <col min="21" max="21" width="17" customWidth="1"/>
  </cols>
  <sheetData>
    <row r="1" spans="1:21" s="298" customFormat="1" ht="18" customHeight="1" x14ac:dyDescent="0.2">
      <c r="B1" s="297"/>
      <c r="C1" s="297"/>
      <c r="D1" s="297"/>
      <c r="E1" s="297"/>
      <c r="F1" s="297"/>
      <c r="G1" s="297" t="s">
        <v>117</v>
      </c>
      <c r="I1" s="297"/>
      <c r="J1" s="297"/>
      <c r="K1" s="297"/>
      <c r="L1" s="297"/>
      <c r="M1" s="297"/>
      <c r="N1" s="297"/>
      <c r="O1" s="297"/>
      <c r="P1" s="297"/>
      <c r="Q1" s="297"/>
      <c r="R1" s="297"/>
      <c r="S1" s="297"/>
      <c r="T1" s="297"/>
      <c r="U1" s="297"/>
    </row>
    <row r="2" spans="1:21" s="298" customFormat="1" ht="18" customHeight="1" x14ac:dyDescent="0.25">
      <c r="A2" s="337" t="s">
        <v>1369</v>
      </c>
      <c r="B2" s="297"/>
      <c r="C2" s="297"/>
      <c r="D2" s="297"/>
      <c r="E2" s="297"/>
      <c r="F2" s="297"/>
      <c r="G2" s="297"/>
      <c r="I2" s="297"/>
      <c r="J2" s="297"/>
      <c r="K2" s="297"/>
      <c r="L2" s="297"/>
      <c r="M2" s="297"/>
      <c r="N2" s="297"/>
      <c r="O2" s="297"/>
      <c r="P2" s="297"/>
      <c r="Q2" s="297"/>
      <c r="R2" s="297"/>
      <c r="S2" s="297"/>
      <c r="T2" s="297"/>
      <c r="U2" s="297"/>
    </row>
    <row r="3" spans="1:21" s="298" customFormat="1" ht="18.75" x14ac:dyDescent="0.2">
      <c r="A3" s="397" t="s">
        <v>1430</v>
      </c>
      <c r="B3" s="297"/>
      <c r="C3" s="297"/>
      <c r="D3" s="297"/>
      <c r="E3" s="297"/>
      <c r="F3" s="297"/>
      <c r="G3" s="297"/>
      <c r="I3" s="297"/>
      <c r="J3" s="297"/>
      <c r="K3" s="297"/>
      <c r="L3" s="297"/>
      <c r="M3" s="297"/>
      <c r="N3" s="297"/>
      <c r="O3" s="297"/>
      <c r="P3" s="297"/>
      <c r="Q3" s="297"/>
      <c r="R3" s="297"/>
      <c r="S3" s="297"/>
      <c r="T3" s="297"/>
      <c r="U3" s="297"/>
    </row>
    <row r="4" spans="1:21" s="66" customFormat="1" ht="15.75" customHeight="1" x14ac:dyDescent="0.25">
      <c r="A4" s="619" t="s">
        <v>98</v>
      </c>
      <c r="B4" s="619" t="s">
        <v>113</v>
      </c>
      <c r="C4" s="589" t="s">
        <v>87</v>
      </c>
      <c r="D4" s="589" t="s">
        <v>88</v>
      </c>
      <c r="E4" s="598" t="s">
        <v>399</v>
      </c>
      <c r="F4" s="589" t="s">
        <v>89</v>
      </c>
      <c r="G4" s="615" t="s">
        <v>101</v>
      </c>
      <c r="H4" s="616"/>
      <c r="I4" s="616"/>
      <c r="J4" s="616"/>
      <c r="K4" s="616"/>
      <c r="L4" s="616"/>
      <c r="M4" s="616"/>
      <c r="N4" s="617"/>
      <c r="O4" s="622" t="s">
        <v>102</v>
      </c>
      <c r="P4" s="623"/>
      <c r="Q4" s="579" t="s">
        <v>103</v>
      </c>
      <c r="R4" s="579" t="s">
        <v>104</v>
      </c>
      <c r="S4" s="579" t="s">
        <v>111</v>
      </c>
      <c r="T4" s="579" t="s">
        <v>110</v>
      </c>
      <c r="U4" s="595" t="s">
        <v>90</v>
      </c>
    </row>
    <row r="5" spans="1:21" s="66" customFormat="1" ht="15.75" x14ac:dyDescent="0.25">
      <c r="A5" s="620"/>
      <c r="B5" s="620"/>
      <c r="C5" s="590"/>
      <c r="D5" s="590"/>
      <c r="E5" s="599"/>
      <c r="F5" s="590"/>
      <c r="G5" s="615" t="s">
        <v>105</v>
      </c>
      <c r="H5" s="617"/>
      <c r="I5" s="615" t="s">
        <v>106</v>
      </c>
      <c r="J5" s="617"/>
      <c r="K5" s="615" t="s">
        <v>107</v>
      </c>
      <c r="L5" s="617"/>
      <c r="M5" s="615" t="s">
        <v>108</v>
      </c>
      <c r="N5" s="617"/>
      <c r="O5" s="624"/>
      <c r="P5" s="625"/>
      <c r="Q5" s="577"/>
      <c r="R5" s="577"/>
      <c r="S5" s="577"/>
      <c r="T5" s="577"/>
      <c r="U5" s="596"/>
    </row>
    <row r="6" spans="1:21" s="67" customFormat="1" ht="31.5" x14ac:dyDescent="0.25">
      <c r="A6" s="621"/>
      <c r="B6" s="621"/>
      <c r="C6" s="591"/>
      <c r="D6" s="591"/>
      <c r="E6" s="600"/>
      <c r="F6" s="591"/>
      <c r="G6" s="400" t="s">
        <v>109</v>
      </c>
      <c r="H6" s="401" t="s">
        <v>12</v>
      </c>
      <c r="I6" s="400" t="s">
        <v>109</v>
      </c>
      <c r="J6" s="401" t="s">
        <v>12</v>
      </c>
      <c r="K6" s="400" t="s">
        <v>109</v>
      </c>
      <c r="L6" s="401" t="s">
        <v>12</v>
      </c>
      <c r="M6" s="400" t="s">
        <v>109</v>
      </c>
      <c r="N6" s="401" t="s">
        <v>12</v>
      </c>
      <c r="O6" s="400" t="s">
        <v>109</v>
      </c>
      <c r="P6" s="401" t="s">
        <v>12</v>
      </c>
      <c r="Q6" s="578"/>
      <c r="R6" s="578"/>
      <c r="S6" s="578"/>
      <c r="T6" s="578"/>
      <c r="U6" s="597"/>
    </row>
    <row r="7" spans="1:21" ht="15.75" x14ac:dyDescent="0.25">
      <c r="A7" s="618" t="s">
        <v>1431</v>
      </c>
      <c r="B7" s="618" t="s">
        <v>114</v>
      </c>
      <c r="C7" s="345"/>
      <c r="D7" s="345"/>
      <c r="E7" s="345"/>
      <c r="F7" s="73"/>
      <c r="G7" s="395"/>
      <c r="H7" s="398"/>
      <c r="I7" s="395"/>
      <c r="J7" s="398"/>
      <c r="K7" s="395"/>
      <c r="L7" s="398"/>
      <c r="M7" s="395"/>
      <c r="N7" s="398"/>
      <c r="O7" s="399"/>
      <c r="P7" s="387"/>
      <c r="Q7" s="389"/>
      <c r="R7" s="389"/>
      <c r="S7" s="262"/>
      <c r="T7" s="262"/>
      <c r="U7" s="262"/>
    </row>
    <row r="8" spans="1:21" ht="15.75" x14ac:dyDescent="0.25">
      <c r="A8" s="618"/>
      <c r="B8" s="618"/>
      <c r="C8" s="345"/>
      <c r="D8" s="345"/>
      <c r="E8" s="345"/>
      <c r="F8" s="73"/>
      <c r="G8" s="395"/>
      <c r="H8" s="398"/>
      <c r="I8" s="395"/>
      <c r="J8" s="398"/>
      <c r="K8" s="395"/>
      <c r="L8" s="398"/>
      <c r="M8" s="395"/>
      <c r="N8" s="398"/>
      <c r="O8" s="399"/>
      <c r="P8" s="387"/>
      <c r="Q8" s="389"/>
      <c r="R8" s="389"/>
      <c r="S8" s="262"/>
      <c r="T8" s="262"/>
      <c r="U8" s="262"/>
    </row>
    <row r="9" spans="1:21" ht="15.75" x14ac:dyDescent="0.25">
      <c r="A9" s="618"/>
      <c r="B9" s="618"/>
      <c r="C9" s="345"/>
      <c r="D9" s="345"/>
      <c r="E9" s="345"/>
      <c r="F9" s="73"/>
      <c r="G9" s="395"/>
      <c r="H9" s="398"/>
      <c r="I9" s="395"/>
      <c r="J9" s="398"/>
      <c r="K9" s="395"/>
      <c r="L9" s="398"/>
      <c r="M9" s="395"/>
      <c r="N9" s="398"/>
      <c r="O9" s="399"/>
      <c r="P9" s="387"/>
      <c r="Q9" s="389"/>
      <c r="R9" s="389"/>
      <c r="S9" s="262"/>
      <c r="T9" s="262"/>
      <c r="U9" s="262"/>
    </row>
    <row r="10" spans="1:21" ht="15.75" x14ac:dyDescent="0.25">
      <c r="A10" s="618"/>
      <c r="B10" s="618"/>
      <c r="C10" s="345"/>
      <c r="D10" s="345"/>
      <c r="E10" s="345"/>
      <c r="F10" s="73"/>
      <c r="G10" s="395"/>
      <c r="H10" s="398"/>
      <c r="I10" s="395"/>
      <c r="J10" s="398"/>
      <c r="K10" s="395"/>
      <c r="L10" s="398"/>
      <c r="M10" s="395"/>
      <c r="N10" s="398"/>
      <c r="O10" s="399"/>
      <c r="P10" s="387"/>
      <c r="Q10" s="389"/>
      <c r="R10" s="389"/>
      <c r="S10" s="262"/>
      <c r="T10" s="262"/>
      <c r="U10" s="262"/>
    </row>
    <row r="11" spans="1:21" ht="15.75" x14ac:dyDescent="0.25">
      <c r="A11" s="618"/>
      <c r="B11" s="618"/>
      <c r="C11" s="345"/>
      <c r="D11" s="345"/>
      <c r="E11" s="345"/>
      <c r="F11" s="73"/>
      <c r="G11" s="395"/>
      <c r="H11" s="398"/>
      <c r="I11" s="395"/>
      <c r="J11" s="398"/>
      <c r="K11" s="395"/>
      <c r="L11" s="398"/>
      <c r="M11" s="395"/>
      <c r="N11" s="398"/>
      <c r="O11" s="399"/>
      <c r="P11" s="387"/>
      <c r="Q11" s="389"/>
      <c r="R11" s="389"/>
      <c r="S11" s="262"/>
      <c r="T11" s="262"/>
      <c r="U11" s="262"/>
    </row>
    <row r="12" spans="1:21" ht="15.75" x14ac:dyDescent="0.25">
      <c r="A12" s="618"/>
      <c r="B12" s="618"/>
      <c r="C12" s="345"/>
      <c r="D12" s="345"/>
      <c r="E12" s="345"/>
      <c r="F12" s="73"/>
      <c r="G12" s="395"/>
      <c r="H12" s="398"/>
      <c r="I12" s="395"/>
      <c r="J12" s="398"/>
      <c r="K12" s="395"/>
      <c r="L12" s="398"/>
      <c r="M12" s="395"/>
      <c r="N12" s="398"/>
      <c r="O12" s="399"/>
      <c r="P12" s="387"/>
      <c r="Q12" s="389"/>
      <c r="R12" s="389"/>
      <c r="S12" s="262"/>
      <c r="T12" s="262"/>
      <c r="U12" s="262"/>
    </row>
    <row r="13" spans="1:21" ht="15.75" x14ac:dyDescent="0.25">
      <c r="A13" s="618"/>
      <c r="B13" s="618" t="s">
        <v>115</v>
      </c>
      <c r="C13" s="345"/>
      <c r="D13" s="345"/>
      <c r="E13" s="345"/>
      <c r="F13" s="73"/>
      <c r="G13" s="395"/>
      <c r="H13" s="398"/>
      <c r="I13" s="395"/>
      <c r="J13" s="398"/>
      <c r="K13" s="395"/>
      <c r="L13" s="398"/>
      <c r="M13" s="395"/>
      <c r="N13" s="398"/>
      <c r="O13" s="399"/>
      <c r="P13" s="387"/>
      <c r="Q13" s="389"/>
      <c r="R13" s="389"/>
      <c r="S13" s="262"/>
      <c r="T13" s="262"/>
      <c r="U13" s="262"/>
    </row>
    <row r="14" spans="1:21" ht="15.75" x14ac:dyDescent="0.25">
      <c r="A14" s="618"/>
      <c r="B14" s="618"/>
      <c r="C14" s="345"/>
      <c r="D14" s="345"/>
      <c r="E14" s="345"/>
      <c r="F14" s="73"/>
      <c r="G14" s="395"/>
      <c r="H14" s="398"/>
      <c r="I14" s="395"/>
      <c r="J14" s="398"/>
      <c r="K14" s="395"/>
      <c r="L14" s="398"/>
      <c r="M14" s="395"/>
      <c r="N14" s="398"/>
      <c r="O14" s="399"/>
      <c r="P14" s="387"/>
      <c r="Q14" s="389"/>
      <c r="R14" s="389"/>
      <c r="S14" s="262"/>
      <c r="T14" s="262"/>
      <c r="U14" s="262"/>
    </row>
    <row r="15" spans="1:21" ht="15.75" x14ac:dyDescent="0.25">
      <c r="A15" s="618"/>
      <c r="B15" s="618"/>
      <c r="C15" s="345"/>
      <c r="D15" s="345"/>
      <c r="E15" s="345"/>
      <c r="F15" s="73"/>
      <c r="G15" s="395"/>
      <c r="H15" s="398"/>
      <c r="I15" s="395"/>
      <c r="J15" s="398"/>
      <c r="K15" s="395"/>
      <c r="L15" s="398"/>
      <c r="M15" s="395"/>
      <c r="N15" s="398"/>
      <c r="O15" s="399"/>
      <c r="P15" s="387"/>
      <c r="Q15" s="389"/>
      <c r="R15" s="389"/>
      <c r="S15" s="262"/>
      <c r="T15" s="262"/>
      <c r="U15" s="262"/>
    </row>
    <row r="16" spans="1:21" ht="15.75" x14ac:dyDescent="0.25">
      <c r="A16" s="618"/>
      <c r="B16" s="618"/>
      <c r="C16" s="345"/>
      <c r="D16" s="345"/>
      <c r="E16" s="345"/>
      <c r="F16" s="73"/>
      <c r="G16" s="395"/>
      <c r="H16" s="398"/>
      <c r="I16" s="395"/>
      <c r="J16" s="398"/>
      <c r="K16" s="395"/>
      <c r="L16" s="398"/>
      <c r="M16" s="395"/>
      <c r="N16" s="398"/>
      <c r="O16" s="399"/>
      <c r="P16" s="387"/>
      <c r="Q16" s="389"/>
      <c r="R16" s="389"/>
      <c r="S16" s="262"/>
      <c r="T16" s="262"/>
      <c r="U16" s="262"/>
    </row>
    <row r="17" spans="1:21" ht="15.75" x14ac:dyDescent="0.25">
      <c r="A17" s="618"/>
      <c r="B17" s="618"/>
      <c r="C17" s="345"/>
      <c r="D17" s="345"/>
      <c r="E17" s="345"/>
      <c r="F17" s="73"/>
      <c r="G17" s="395"/>
      <c r="H17" s="398"/>
      <c r="I17" s="395"/>
      <c r="J17" s="398"/>
      <c r="K17" s="395"/>
      <c r="L17" s="398"/>
      <c r="M17" s="395"/>
      <c r="N17" s="398"/>
      <c r="O17" s="399"/>
      <c r="P17" s="387"/>
      <c r="Q17" s="389"/>
      <c r="R17" s="389"/>
      <c r="S17" s="262"/>
      <c r="T17" s="262"/>
      <c r="U17" s="262"/>
    </row>
    <row r="18" spans="1:21" ht="15.75" x14ac:dyDescent="0.25">
      <c r="A18" s="618"/>
      <c r="B18" s="618"/>
      <c r="C18" s="345"/>
      <c r="D18" s="345"/>
      <c r="E18" s="345"/>
      <c r="F18" s="73"/>
      <c r="G18" s="395"/>
      <c r="H18" s="398"/>
      <c r="I18" s="395"/>
      <c r="J18" s="398"/>
      <c r="K18" s="395"/>
      <c r="L18" s="398"/>
      <c r="M18" s="395"/>
      <c r="N18" s="398"/>
      <c r="O18" s="399"/>
      <c r="P18" s="387"/>
      <c r="Q18" s="389"/>
      <c r="R18" s="389"/>
      <c r="S18" s="262"/>
      <c r="T18" s="262"/>
      <c r="U18" s="262"/>
    </row>
    <row r="19" spans="1:21" ht="15.75" x14ac:dyDescent="0.25">
      <c r="A19" s="618"/>
      <c r="B19" s="618" t="s">
        <v>1432</v>
      </c>
      <c r="C19" s="345"/>
      <c r="D19" s="345"/>
      <c r="E19" s="345"/>
      <c r="F19" s="73"/>
      <c r="G19" s="395"/>
      <c r="H19" s="398"/>
      <c r="I19" s="395"/>
      <c r="J19" s="398"/>
      <c r="K19" s="395"/>
      <c r="L19" s="398"/>
      <c r="M19" s="395"/>
      <c r="N19" s="398"/>
      <c r="O19" s="399"/>
      <c r="P19" s="387"/>
      <c r="Q19" s="389"/>
      <c r="R19" s="389"/>
      <c r="S19" s="262"/>
      <c r="T19" s="262"/>
      <c r="U19" s="262"/>
    </row>
    <row r="20" spans="1:21" ht="15.75" x14ac:dyDescent="0.25">
      <c r="A20" s="618"/>
      <c r="B20" s="618"/>
      <c r="C20" s="345"/>
      <c r="D20" s="345"/>
      <c r="E20" s="345"/>
      <c r="F20" s="73"/>
      <c r="G20" s="395"/>
      <c r="H20" s="398"/>
      <c r="I20" s="395"/>
      <c r="J20" s="398"/>
      <c r="K20" s="395"/>
      <c r="L20" s="398"/>
      <c r="M20" s="395"/>
      <c r="N20" s="398"/>
      <c r="O20" s="399"/>
      <c r="P20" s="387"/>
      <c r="Q20" s="389"/>
      <c r="R20" s="389"/>
      <c r="S20" s="262"/>
      <c r="T20" s="262"/>
      <c r="U20" s="262"/>
    </row>
    <row r="21" spans="1:21" ht="15.75" x14ac:dyDescent="0.25">
      <c r="A21" s="618"/>
      <c r="B21" s="618"/>
      <c r="C21" s="345"/>
      <c r="D21" s="345"/>
      <c r="E21" s="345"/>
      <c r="F21" s="73"/>
      <c r="G21" s="395"/>
      <c r="H21" s="398"/>
      <c r="I21" s="395"/>
      <c r="J21" s="398"/>
      <c r="K21" s="395"/>
      <c r="L21" s="398"/>
      <c r="M21" s="395"/>
      <c r="N21" s="398"/>
      <c r="O21" s="399"/>
      <c r="P21" s="387"/>
      <c r="Q21" s="389"/>
      <c r="R21" s="389"/>
      <c r="S21" s="262"/>
      <c r="T21" s="262"/>
      <c r="U21" s="262"/>
    </row>
    <row r="22" spans="1:21" ht="15.75" x14ac:dyDescent="0.25">
      <c r="A22" s="618"/>
      <c r="B22" s="618"/>
      <c r="C22" s="345"/>
      <c r="D22" s="345"/>
      <c r="E22" s="345"/>
      <c r="F22" s="73"/>
      <c r="G22" s="395"/>
      <c r="H22" s="398"/>
      <c r="I22" s="395"/>
      <c r="J22" s="398"/>
      <c r="K22" s="395"/>
      <c r="L22" s="398"/>
      <c r="M22" s="395"/>
      <c r="N22" s="398"/>
      <c r="O22" s="399"/>
      <c r="P22" s="387"/>
      <c r="Q22" s="389"/>
      <c r="R22" s="389"/>
      <c r="S22" s="262"/>
      <c r="T22" s="262"/>
      <c r="U22" s="262"/>
    </row>
    <row r="23" spans="1:21" ht="15.75" x14ac:dyDescent="0.25">
      <c r="A23" s="618"/>
      <c r="B23" s="618"/>
      <c r="C23" s="74"/>
      <c r="D23" s="345"/>
      <c r="E23" s="345"/>
      <c r="F23" s="73"/>
      <c r="G23" s="395"/>
      <c r="H23" s="398"/>
      <c r="I23" s="395"/>
      <c r="J23" s="398"/>
      <c r="K23" s="395"/>
      <c r="L23" s="398"/>
      <c r="M23" s="395"/>
      <c r="N23" s="398"/>
      <c r="O23" s="399"/>
      <c r="P23" s="387"/>
      <c r="Q23" s="389"/>
      <c r="R23" s="389"/>
      <c r="S23" s="262"/>
      <c r="T23" s="262"/>
      <c r="U23" s="262"/>
    </row>
    <row r="24" spans="1:21" ht="15.75" x14ac:dyDescent="0.25">
      <c r="A24" s="618"/>
      <c r="B24" s="618"/>
      <c r="C24" s="74"/>
      <c r="D24" s="345"/>
      <c r="E24" s="345"/>
      <c r="F24" s="73"/>
      <c r="G24" s="395"/>
      <c r="H24" s="398"/>
      <c r="I24" s="395"/>
      <c r="J24" s="398"/>
      <c r="K24" s="395"/>
      <c r="L24" s="398"/>
      <c r="M24" s="395"/>
      <c r="N24" s="398"/>
      <c r="O24" s="399"/>
      <c r="P24" s="387"/>
      <c r="Q24" s="389"/>
      <c r="R24" s="389"/>
      <c r="S24" s="262"/>
      <c r="T24" s="262"/>
      <c r="U24" s="262"/>
    </row>
    <row r="25" spans="1:21" ht="15.75" x14ac:dyDescent="0.25">
      <c r="A25" s="618"/>
      <c r="B25" s="618"/>
      <c r="C25" s="345"/>
      <c r="D25" s="345"/>
      <c r="E25" s="345"/>
      <c r="F25" s="73"/>
      <c r="G25" s="395"/>
      <c r="H25" s="398"/>
      <c r="I25" s="395"/>
      <c r="J25" s="398"/>
      <c r="K25" s="395"/>
      <c r="L25" s="398"/>
      <c r="M25" s="395"/>
      <c r="N25" s="398"/>
      <c r="O25" s="399"/>
      <c r="P25" s="387"/>
      <c r="Q25" s="389"/>
      <c r="R25" s="389"/>
      <c r="S25" s="262"/>
      <c r="T25" s="262"/>
      <c r="U25" s="262"/>
    </row>
    <row r="26" spans="1:21" s="299" customFormat="1" ht="15.75" x14ac:dyDescent="0.2">
      <c r="A26" s="311"/>
      <c r="B26" s="312"/>
      <c r="C26" s="311" t="s">
        <v>116</v>
      </c>
      <c r="D26" s="312"/>
      <c r="E26" s="312"/>
      <c r="F26" s="313"/>
      <c r="G26" s="278">
        <f t="shared" ref="G26:P26" si="0">SUM(G7:G25)</f>
        <v>0</v>
      </c>
      <c r="H26" s="242">
        <f t="shared" si="0"/>
        <v>0</v>
      </c>
      <c r="I26" s="278">
        <f t="shared" si="0"/>
        <v>0</v>
      </c>
      <c r="J26" s="242">
        <f t="shared" si="0"/>
        <v>0</v>
      </c>
      <c r="K26" s="278">
        <f t="shared" si="0"/>
        <v>0</v>
      </c>
      <c r="L26" s="242">
        <f t="shared" si="0"/>
        <v>0</v>
      </c>
      <c r="M26" s="278">
        <f t="shared" si="0"/>
        <v>0</v>
      </c>
      <c r="N26" s="242">
        <f t="shared" si="0"/>
        <v>0</v>
      </c>
      <c r="O26" s="242">
        <f t="shared" si="0"/>
        <v>0</v>
      </c>
      <c r="P26" s="242">
        <f t="shared" si="0"/>
        <v>0</v>
      </c>
      <c r="Q26" s="278"/>
      <c r="R26" s="278"/>
      <c r="S26" s="278"/>
      <c r="T26" s="278"/>
      <c r="U26" s="278"/>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9" sqref="C9"/>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20" width="14.140625" customWidth="1"/>
    <col min="21" max="21" width="17" customWidth="1"/>
  </cols>
  <sheetData>
    <row r="1" spans="1:21" ht="18.75" x14ac:dyDescent="0.25">
      <c r="B1" s="297"/>
      <c r="C1" s="297"/>
      <c r="D1" s="297"/>
      <c r="E1" s="297"/>
      <c r="F1" s="297"/>
      <c r="G1" s="297" t="s">
        <v>488</v>
      </c>
      <c r="I1" s="297"/>
      <c r="J1" s="297"/>
      <c r="K1" s="297"/>
      <c r="L1" s="297"/>
      <c r="M1" s="297"/>
      <c r="N1" s="297"/>
      <c r="O1" s="297"/>
      <c r="P1" s="297"/>
      <c r="Q1" s="297"/>
      <c r="R1" s="297"/>
      <c r="S1" s="297"/>
      <c r="T1" s="297"/>
      <c r="U1" s="297"/>
    </row>
    <row r="2" spans="1:21" x14ac:dyDescent="0.25">
      <c r="A2" s="283" t="s">
        <v>1352</v>
      </c>
      <c r="B2" s="283"/>
      <c r="C2" s="283"/>
      <c r="D2" s="283"/>
      <c r="E2" s="283"/>
      <c r="F2" s="283"/>
      <c r="G2" s="283"/>
      <c r="H2" s="283"/>
      <c r="I2" s="283"/>
      <c r="J2" s="283"/>
      <c r="K2" s="283"/>
      <c r="L2" s="283"/>
      <c r="M2" s="283"/>
      <c r="N2" s="283"/>
      <c r="O2" s="283"/>
      <c r="P2" s="283"/>
      <c r="Q2" s="283"/>
      <c r="R2" s="283"/>
      <c r="S2" s="283"/>
      <c r="T2" s="283"/>
      <c r="U2" s="283"/>
    </row>
    <row r="3" spans="1:21" ht="15" customHeight="1" x14ac:dyDescent="0.25">
      <c r="A3" s="610" t="s">
        <v>98</v>
      </c>
      <c r="B3" s="579" t="s">
        <v>113</v>
      </c>
      <c r="C3" s="589" t="s">
        <v>87</v>
      </c>
      <c r="D3" s="589" t="s">
        <v>88</v>
      </c>
      <c r="E3" s="598" t="s">
        <v>399</v>
      </c>
      <c r="F3" s="589" t="s">
        <v>89</v>
      </c>
      <c r="G3" s="610" t="s">
        <v>101</v>
      </c>
      <c r="H3" s="610"/>
      <c r="I3" s="610"/>
      <c r="J3" s="610"/>
      <c r="K3" s="610"/>
      <c r="L3" s="610"/>
      <c r="M3" s="610"/>
      <c r="N3" s="610"/>
      <c r="O3" s="609" t="s">
        <v>102</v>
      </c>
      <c r="P3" s="609"/>
      <c r="Q3" s="579" t="s">
        <v>103</v>
      </c>
      <c r="R3" s="579" t="s">
        <v>104</v>
      </c>
      <c r="S3" s="579" t="s">
        <v>111</v>
      </c>
      <c r="T3" s="579" t="s">
        <v>110</v>
      </c>
      <c r="U3" s="595" t="s">
        <v>90</v>
      </c>
    </row>
    <row r="4" spans="1:21" ht="15" customHeight="1" x14ac:dyDescent="0.25">
      <c r="A4" s="610"/>
      <c r="B4" s="577"/>
      <c r="C4" s="590"/>
      <c r="D4" s="590"/>
      <c r="E4" s="599"/>
      <c r="F4" s="590"/>
      <c r="G4" s="610" t="s">
        <v>105</v>
      </c>
      <c r="H4" s="610"/>
      <c r="I4" s="610" t="s">
        <v>106</v>
      </c>
      <c r="J4" s="610"/>
      <c r="K4" s="610" t="s">
        <v>107</v>
      </c>
      <c r="L4" s="610"/>
      <c r="M4" s="610" t="s">
        <v>108</v>
      </c>
      <c r="N4" s="610"/>
      <c r="O4" s="609"/>
      <c r="P4" s="609"/>
      <c r="Q4" s="577"/>
      <c r="R4" s="577"/>
      <c r="S4" s="577"/>
      <c r="T4" s="577"/>
      <c r="U4" s="596"/>
    </row>
    <row r="5" spans="1:21" ht="25.5" x14ac:dyDescent="0.25">
      <c r="A5" s="610"/>
      <c r="B5" s="578"/>
      <c r="C5" s="591"/>
      <c r="D5" s="591"/>
      <c r="E5" s="600"/>
      <c r="F5" s="591"/>
      <c r="G5" s="254" t="s">
        <v>109</v>
      </c>
      <c r="H5" s="241" t="s">
        <v>12</v>
      </c>
      <c r="I5" s="254" t="s">
        <v>109</v>
      </c>
      <c r="J5" s="241" t="s">
        <v>12</v>
      </c>
      <c r="K5" s="254" t="s">
        <v>109</v>
      </c>
      <c r="L5" s="241" t="s">
        <v>12</v>
      </c>
      <c r="M5" s="254" t="s">
        <v>109</v>
      </c>
      <c r="N5" s="241" t="s">
        <v>12</v>
      </c>
      <c r="O5" s="254" t="s">
        <v>109</v>
      </c>
      <c r="P5" s="241" t="s">
        <v>12</v>
      </c>
      <c r="Q5" s="578"/>
      <c r="R5" s="578"/>
      <c r="S5" s="578"/>
      <c r="T5" s="578"/>
      <c r="U5" s="597"/>
    </row>
    <row r="6" spans="1:21" ht="15.75" x14ac:dyDescent="0.25">
      <c r="A6" s="608" t="s">
        <v>1473</v>
      </c>
      <c r="B6" s="605" t="s">
        <v>1353</v>
      </c>
      <c r="C6" s="74"/>
      <c r="D6" s="345"/>
      <c r="E6" s="345"/>
      <c r="F6" s="291"/>
      <c r="G6" s="402"/>
      <c r="H6" s="403"/>
      <c r="I6" s="402"/>
      <c r="J6" s="403"/>
      <c r="K6" s="402"/>
      <c r="L6" s="403"/>
      <c r="M6" s="402"/>
      <c r="N6" s="403"/>
      <c r="O6" s="345"/>
      <c r="P6" s="403"/>
      <c r="Q6" s="345"/>
      <c r="R6" s="345"/>
      <c r="S6" s="345"/>
      <c r="T6" s="345"/>
      <c r="U6" s="345"/>
    </row>
    <row r="7" spans="1:21" s="413" customFormat="1" ht="15.75" x14ac:dyDescent="0.25">
      <c r="A7" s="608"/>
      <c r="B7" s="606"/>
      <c r="C7" s="74"/>
      <c r="D7" s="345"/>
      <c r="E7" s="345"/>
      <c r="F7" s="291"/>
      <c r="G7" s="402"/>
      <c r="H7" s="403"/>
      <c r="I7" s="402"/>
      <c r="J7" s="403"/>
      <c r="K7" s="402"/>
      <c r="L7" s="403"/>
      <c r="M7" s="402"/>
      <c r="N7" s="403"/>
      <c r="O7" s="345"/>
      <c r="P7" s="403"/>
      <c r="Q7" s="345"/>
      <c r="R7" s="345"/>
      <c r="S7" s="345"/>
      <c r="T7" s="345"/>
      <c r="U7" s="345"/>
    </row>
    <row r="8" spans="1:21" s="413" customFormat="1" ht="15.75" x14ac:dyDescent="0.25">
      <c r="A8" s="608"/>
      <c r="B8" s="606"/>
      <c r="C8" s="74"/>
      <c r="D8" s="345"/>
      <c r="E8" s="345"/>
      <c r="F8" s="291"/>
      <c r="G8" s="402"/>
      <c r="H8" s="403"/>
      <c r="I8" s="402"/>
      <c r="J8" s="403"/>
      <c r="K8" s="402"/>
      <c r="L8" s="403"/>
      <c r="M8" s="402"/>
      <c r="N8" s="403"/>
      <c r="O8" s="345"/>
      <c r="P8" s="403"/>
      <c r="Q8" s="345"/>
      <c r="R8" s="345"/>
      <c r="S8" s="345"/>
      <c r="T8" s="345"/>
      <c r="U8" s="345"/>
    </row>
    <row r="9" spans="1:21" ht="15.75" x14ac:dyDescent="0.25">
      <c r="A9" s="608"/>
      <c r="B9" s="606"/>
      <c r="C9" s="74"/>
      <c r="D9" s="345"/>
      <c r="E9" s="345"/>
      <c r="F9" s="291"/>
      <c r="G9" s="402"/>
      <c r="H9" s="403"/>
      <c r="I9" s="402"/>
      <c r="J9" s="403"/>
      <c r="K9" s="402"/>
      <c r="L9" s="403"/>
      <c r="M9" s="402"/>
      <c r="N9" s="403"/>
      <c r="O9" s="345"/>
      <c r="P9" s="403"/>
      <c r="Q9" s="345"/>
      <c r="R9" s="345"/>
      <c r="S9" s="345"/>
      <c r="T9" s="345"/>
      <c r="U9" s="345"/>
    </row>
    <row r="10" spans="1:21" ht="15.75" x14ac:dyDescent="0.25">
      <c r="A10" s="608"/>
      <c r="B10" s="606"/>
      <c r="C10" s="74"/>
      <c r="D10" s="345"/>
      <c r="E10" s="345"/>
      <c r="F10" s="291"/>
      <c r="G10" s="402"/>
      <c r="H10" s="403"/>
      <c r="I10" s="402"/>
      <c r="J10" s="403"/>
      <c r="K10" s="402"/>
      <c r="L10" s="403"/>
      <c r="M10" s="402"/>
      <c r="N10" s="403"/>
      <c r="O10" s="345"/>
      <c r="P10" s="403"/>
      <c r="Q10" s="345"/>
      <c r="R10" s="345"/>
      <c r="S10" s="345"/>
      <c r="T10" s="345"/>
      <c r="U10" s="345"/>
    </row>
    <row r="11" spans="1:21" ht="15.75" x14ac:dyDescent="0.25">
      <c r="A11" s="608"/>
      <c r="B11" s="607"/>
      <c r="C11" s="74"/>
      <c r="D11" s="345"/>
      <c r="E11" s="345"/>
      <c r="F11" s="291"/>
      <c r="G11" s="402"/>
      <c r="H11" s="403"/>
      <c r="I11" s="402"/>
      <c r="J11" s="403"/>
      <c r="K11" s="402"/>
      <c r="L11" s="403"/>
      <c r="M11" s="402"/>
      <c r="N11" s="403"/>
      <c r="O11" s="345"/>
      <c r="P11" s="403"/>
      <c r="Q11" s="345"/>
      <c r="R11" s="345"/>
      <c r="S11" s="345"/>
      <c r="T11" s="345"/>
      <c r="U11" s="345"/>
    </row>
    <row r="12" spans="1:21" ht="15.75" x14ac:dyDescent="0.25">
      <c r="A12" s="606" t="s">
        <v>1474</v>
      </c>
      <c r="B12" s="605" t="s">
        <v>1475</v>
      </c>
      <c r="C12" s="74"/>
      <c r="D12" s="326"/>
      <c r="E12" s="326"/>
      <c r="F12" s="326"/>
      <c r="G12" s="402"/>
      <c r="H12" s="403"/>
      <c r="I12" s="402"/>
      <c r="J12" s="403"/>
      <c r="K12" s="402"/>
      <c r="L12" s="403"/>
      <c r="M12" s="402"/>
      <c r="N12" s="403"/>
      <c r="O12" s="345"/>
      <c r="P12" s="403"/>
      <c r="Q12" s="345"/>
      <c r="R12" s="345"/>
      <c r="S12" s="345"/>
      <c r="T12" s="345"/>
      <c r="U12" s="345"/>
    </row>
    <row r="13" spans="1:21" ht="15.75" x14ac:dyDescent="0.25">
      <c r="A13" s="606"/>
      <c r="B13" s="606"/>
      <c r="C13" s="74"/>
      <c r="D13" s="345"/>
      <c r="E13" s="345"/>
      <c r="F13" s="291"/>
      <c r="G13" s="402"/>
      <c r="H13" s="403"/>
      <c r="I13" s="402"/>
      <c r="J13" s="403"/>
      <c r="K13" s="402"/>
      <c r="L13" s="403"/>
      <c r="M13" s="402"/>
      <c r="N13" s="403"/>
      <c r="O13" s="345"/>
      <c r="P13" s="403"/>
      <c r="Q13" s="345"/>
      <c r="R13" s="345"/>
      <c r="S13" s="345"/>
      <c r="T13" s="345"/>
      <c r="U13" s="345"/>
    </row>
    <row r="14" spans="1:21" ht="15.75" x14ac:dyDescent="0.25">
      <c r="A14" s="606"/>
      <c r="B14" s="606"/>
      <c r="C14" s="74"/>
      <c r="D14" s="345"/>
      <c r="E14" s="345"/>
      <c r="F14" s="291"/>
      <c r="G14" s="402"/>
      <c r="H14" s="403"/>
      <c r="I14" s="402"/>
      <c r="J14" s="403"/>
      <c r="K14" s="402"/>
      <c r="L14" s="403"/>
      <c r="M14" s="402"/>
      <c r="N14" s="403"/>
      <c r="O14" s="345"/>
      <c r="P14" s="403"/>
      <c r="Q14" s="345"/>
      <c r="R14" s="345"/>
      <c r="S14" s="345"/>
      <c r="T14" s="345"/>
      <c r="U14" s="345"/>
    </row>
    <row r="15" spans="1:21" ht="15.75" x14ac:dyDescent="0.25">
      <c r="A15" s="606"/>
      <c r="B15" s="606"/>
      <c r="C15" s="74"/>
      <c r="D15" s="345"/>
      <c r="E15" s="345"/>
      <c r="F15" s="291"/>
      <c r="G15" s="402"/>
      <c r="H15" s="403"/>
      <c r="I15" s="402"/>
      <c r="J15" s="403"/>
      <c r="K15" s="402"/>
      <c r="L15" s="403"/>
      <c r="M15" s="402"/>
      <c r="N15" s="403"/>
      <c r="O15" s="345"/>
      <c r="P15" s="403"/>
      <c r="Q15" s="345"/>
      <c r="R15" s="345"/>
      <c r="S15" s="345"/>
      <c r="T15" s="345"/>
      <c r="U15" s="345"/>
    </row>
    <row r="16" spans="1:21" ht="15.75" x14ac:dyDescent="0.25">
      <c r="A16" s="606"/>
      <c r="B16" s="606"/>
      <c r="C16" s="74"/>
      <c r="D16" s="345"/>
      <c r="E16" s="345"/>
      <c r="F16" s="291"/>
      <c r="G16" s="402"/>
      <c r="H16" s="403"/>
      <c r="I16" s="402"/>
      <c r="J16" s="403"/>
      <c r="K16" s="402"/>
      <c r="L16" s="403"/>
      <c r="M16" s="402"/>
      <c r="N16" s="403"/>
      <c r="O16" s="345"/>
      <c r="P16" s="403"/>
      <c r="Q16" s="345"/>
      <c r="R16" s="345"/>
      <c r="S16" s="345"/>
      <c r="T16" s="345"/>
      <c r="U16" s="345"/>
    </row>
    <row r="17" spans="1:21" ht="15.75" x14ac:dyDescent="0.25">
      <c r="A17" s="606"/>
      <c r="B17" s="606"/>
      <c r="C17" s="74"/>
      <c r="D17" s="345"/>
      <c r="E17" s="345"/>
      <c r="F17" s="291"/>
      <c r="G17" s="402"/>
      <c r="H17" s="403"/>
      <c r="I17" s="402"/>
      <c r="J17" s="403"/>
      <c r="K17" s="402"/>
      <c r="L17" s="403"/>
      <c r="M17" s="402"/>
      <c r="N17" s="403"/>
      <c r="O17" s="345"/>
      <c r="P17" s="403"/>
      <c r="Q17" s="345"/>
      <c r="R17" s="345"/>
      <c r="S17" s="345"/>
      <c r="T17" s="345"/>
      <c r="U17" s="345"/>
    </row>
    <row r="18" spans="1:21" ht="15.75" x14ac:dyDescent="0.25">
      <c r="A18" s="607"/>
      <c r="B18" s="607"/>
      <c r="C18" s="74"/>
      <c r="D18" s="345"/>
      <c r="E18" s="345"/>
      <c r="F18" s="291"/>
      <c r="G18" s="402"/>
      <c r="H18" s="403"/>
      <c r="I18" s="402"/>
      <c r="J18" s="403"/>
      <c r="K18" s="402"/>
      <c r="L18" s="403"/>
      <c r="M18" s="402"/>
      <c r="N18" s="403"/>
      <c r="O18" s="345"/>
      <c r="P18" s="403"/>
      <c r="Q18" s="345"/>
      <c r="R18" s="345"/>
      <c r="S18" s="345"/>
      <c r="T18" s="345"/>
      <c r="U18" s="345"/>
    </row>
    <row r="19" spans="1:21" ht="15.75" x14ac:dyDescent="0.25">
      <c r="A19" s="605" t="s">
        <v>1476</v>
      </c>
      <c r="B19" s="605" t="s">
        <v>1477</v>
      </c>
      <c r="C19" s="74"/>
      <c r="D19" s="345"/>
      <c r="E19" s="345"/>
      <c r="F19" s="291"/>
      <c r="G19" s="402"/>
      <c r="H19" s="403"/>
      <c r="I19" s="402"/>
      <c r="J19" s="403"/>
      <c r="K19" s="402"/>
      <c r="L19" s="403"/>
      <c r="M19" s="402"/>
      <c r="N19" s="403"/>
      <c r="O19" s="345"/>
      <c r="P19" s="403"/>
      <c r="Q19" s="345"/>
      <c r="R19" s="345"/>
      <c r="S19" s="345"/>
      <c r="T19" s="345"/>
      <c r="U19" s="345"/>
    </row>
    <row r="20" spans="1:21" s="413" customFormat="1" ht="15.75" x14ac:dyDescent="0.25">
      <c r="A20" s="606"/>
      <c r="B20" s="606"/>
      <c r="C20" s="74"/>
      <c r="D20" s="345"/>
      <c r="E20" s="345"/>
      <c r="F20" s="291"/>
      <c r="G20" s="402"/>
      <c r="H20" s="403"/>
      <c r="I20" s="402"/>
      <c r="J20" s="403"/>
      <c r="K20" s="402"/>
      <c r="L20" s="403"/>
      <c r="M20" s="402"/>
      <c r="N20" s="403"/>
      <c r="O20" s="345"/>
      <c r="P20" s="403"/>
      <c r="Q20" s="345"/>
      <c r="R20" s="345"/>
      <c r="S20" s="345"/>
      <c r="T20" s="345"/>
      <c r="U20" s="345"/>
    </row>
    <row r="21" spans="1:21" s="413" customFormat="1" ht="15.75" x14ac:dyDescent="0.25">
      <c r="A21" s="606"/>
      <c r="B21" s="606"/>
      <c r="C21" s="74"/>
      <c r="D21" s="345"/>
      <c r="E21" s="345"/>
      <c r="F21" s="291"/>
      <c r="G21" s="402"/>
      <c r="H21" s="403"/>
      <c r="I21" s="402"/>
      <c r="J21" s="403"/>
      <c r="K21" s="402"/>
      <c r="L21" s="403"/>
      <c r="M21" s="402"/>
      <c r="N21" s="403"/>
      <c r="O21" s="345"/>
      <c r="P21" s="403"/>
      <c r="Q21" s="345"/>
      <c r="R21" s="345"/>
      <c r="S21" s="345"/>
      <c r="T21" s="345"/>
      <c r="U21" s="345"/>
    </row>
    <row r="22" spans="1:21" s="413" customFormat="1" ht="15.75" x14ac:dyDescent="0.25">
      <c r="A22" s="606"/>
      <c r="B22" s="606"/>
      <c r="C22" s="74"/>
      <c r="D22" s="345"/>
      <c r="E22" s="345"/>
      <c r="F22" s="291"/>
      <c r="G22" s="402"/>
      <c r="H22" s="403"/>
      <c r="I22" s="402"/>
      <c r="J22" s="403"/>
      <c r="K22" s="402"/>
      <c r="L22" s="403"/>
      <c r="M22" s="402"/>
      <c r="N22" s="403"/>
      <c r="O22" s="345"/>
      <c r="P22" s="403"/>
      <c r="Q22" s="345"/>
      <c r="R22" s="345"/>
      <c r="S22" s="345"/>
      <c r="T22" s="345"/>
      <c r="U22" s="345"/>
    </row>
    <row r="23" spans="1:21" ht="15.75" x14ac:dyDescent="0.25">
      <c r="A23" s="606"/>
      <c r="B23" s="606"/>
      <c r="C23" s="74"/>
      <c r="D23" s="345"/>
      <c r="E23" s="345"/>
      <c r="F23" s="291"/>
      <c r="G23" s="402"/>
      <c r="H23" s="403"/>
      <c r="I23" s="402"/>
      <c r="J23" s="403"/>
      <c r="K23" s="402"/>
      <c r="L23" s="403"/>
      <c r="M23" s="402"/>
      <c r="N23" s="403"/>
      <c r="O23" s="345"/>
      <c r="P23" s="403"/>
      <c r="Q23" s="345"/>
      <c r="R23" s="345"/>
      <c r="S23" s="345"/>
      <c r="T23" s="345"/>
      <c r="U23" s="345"/>
    </row>
    <row r="24" spans="1:21" ht="15.75" x14ac:dyDescent="0.25">
      <c r="A24" s="606"/>
      <c r="B24" s="606"/>
      <c r="C24" s="74"/>
      <c r="D24" s="345"/>
      <c r="E24" s="345"/>
      <c r="F24" s="291"/>
      <c r="G24" s="402"/>
      <c r="H24" s="403"/>
      <c r="I24" s="402"/>
      <c r="J24" s="403"/>
      <c r="K24" s="402"/>
      <c r="L24" s="403"/>
      <c r="M24" s="402"/>
      <c r="N24" s="403"/>
      <c r="O24" s="345"/>
      <c r="P24" s="403"/>
      <c r="Q24" s="345"/>
      <c r="R24" s="345"/>
      <c r="S24" s="345"/>
      <c r="T24" s="345"/>
      <c r="U24" s="345"/>
    </row>
    <row r="25" spans="1:21" ht="15.75" x14ac:dyDescent="0.25">
      <c r="A25" s="607"/>
      <c r="B25" s="607"/>
      <c r="C25" s="74"/>
      <c r="D25" s="345"/>
      <c r="E25" s="345"/>
      <c r="F25" s="291"/>
      <c r="G25" s="402"/>
      <c r="H25" s="403"/>
      <c r="I25" s="402"/>
      <c r="J25" s="403"/>
      <c r="K25" s="402"/>
      <c r="L25" s="403"/>
      <c r="M25" s="402"/>
      <c r="N25" s="403"/>
      <c r="O25" s="345"/>
      <c r="P25" s="403"/>
      <c r="Q25" s="345"/>
      <c r="R25" s="345"/>
      <c r="S25" s="345"/>
      <c r="T25" s="345"/>
      <c r="U25" s="345"/>
    </row>
    <row r="26" spans="1:21" ht="15.75" x14ac:dyDescent="0.25">
      <c r="A26" s="605" t="s">
        <v>1478</v>
      </c>
      <c r="B26" s="605" t="s">
        <v>1479</v>
      </c>
      <c r="C26" s="74"/>
      <c r="D26" s="345"/>
      <c r="E26" s="345"/>
      <c r="F26" s="291"/>
      <c r="G26" s="402"/>
      <c r="H26" s="403"/>
      <c r="I26" s="402"/>
      <c r="J26" s="403"/>
      <c r="K26" s="402"/>
      <c r="L26" s="403"/>
      <c r="M26" s="402"/>
      <c r="N26" s="403"/>
      <c r="O26" s="345"/>
      <c r="P26" s="403"/>
      <c r="Q26" s="345"/>
      <c r="R26" s="345"/>
      <c r="S26" s="345"/>
      <c r="T26" s="345"/>
      <c r="U26" s="345"/>
    </row>
    <row r="27" spans="1:21" s="413" customFormat="1" ht="15.75" x14ac:dyDescent="0.25">
      <c r="A27" s="606"/>
      <c r="B27" s="606"/>
      <c r="C27" s="74"/>
      <c r="D27" s="345"/>
      <c r="E27" s="345"/>
      <c r="F27" s="291"/>
      <c r="G27" s="402"/>
      <c r="H27" s="403"/>
      <c r="I27" s="402"/>
      <c r="J27" s="403"/>
      <c r="K27" s="402"/>
      <c r="L27" s="403"/>
      <c r="M27" s="402"/>
      <c r="N27" s="403"/>
      <c r="O27" s="345"/>
      <c r="P27" s="403"/>
      <c r="Q27" s="345"/>
      <c r="R27" s="345"/>
      <c r="S27" s="345"/>
      <c r="T27" s="345"/>
      <c r="U27" s="345"/>
    </row>
    <row r="28" spans="1:21" s="413" customFormat="1" ht="15.75" x14ac:dyDescent="0.25">
      <c r="A28" s="606"/>
      <c r="B28" s="606"/>
      <c r="C28" s="74"/>
      <c r="D28" s="345"/>
      <c r="E28" s="345"/>
      <c r="F28" s="291"/>
      <c r="G28" s="402"/>
      <c r="H28" s="403"/>
      <c r="I28" s="402"/>
      <c r="J28" s="403"/>
      <c r="K28" s="402"/>
      <c r="L28" s="403"/>
      <c r="M28" s="402"/>
      <c r="N28" s="403"/>
      <c r="O28" s="345"/>
      <c r="P28" s="403"/>
      <c r="Q28" s="345"/>
      <c r="R28" s="345"/>
      <c r="S28" s="345"/>
      <c r="T28" s="345"/>
      <c r="U28" s="345"/>
    </row>
    <row r="29" spans="1:21" s="413" customFormat="1" ht="15.75" x14ac:dyDescent="0.25">
      <c r="A29" s="606"/>
      <c r="B29" s="606"/>
      <c r="C29" s="74"/>
      <c r="D29" s="345"/>
      <c r="E29" s="345"/>
      <c r="F29" s="291"/>
      <c r="G29" s="402"/>
      <c r="H29" s="403"/>
      <c r="I29" s="402"/>
      <c r="J29" s="403"/>
      <c r="K29" s="402"/>
      <c r="L29" s="403"/>
      <c r="M29" s="402"/>
      <c r="N29" s="403"/>
      <c r="O29" s="345"/>
      <c r="P29" s="403"/>
      <c r="Q29" s="345"/>
      <c r="R29" s="345"/>
      <c r="S29" s="345"/>
      <c r="T29" s="345"/>
      <c r="U29" s="345"/>
    </row>
    <row r="30" spans="1:21" ht="15.75" x14ac:dyDescent="0.25">
      <c r="A30" s="606"/>
      <c r="B30" s="606"/>
      <c r="C30" s="74"/>
      <c r="D30" s="345"/>
      <c r="E30" s="345"/>
      <c r="F30" s="291"/>
      <c r="G30" s="402"/>
      <c r="H30" s="403"/>
      <c r="I30" s="402"/>
      <c r="J30" s="403"/>
      <c r="K30" s="402"/>
      <c r="L30" s="403"/>
      <c r="M30" s="402"/>
      <c r="N30" s="403"/>
      <c r="O30" s="345"/>
      <c r="P30" s="403"/>
      <c r="Q30" s="345"/>
      <c r="R30" s="345"/>
      <c r="S30" s="345"/>
      <c r="T30" s="345"/>
      <c r="U30" s="345"/>
    </row>
    <row r="31" spans="1:21" ht="15.75" x14ac:dyDescent="0.25">
      <c r="A31" s="606"/>
      <c r="B31" s="606"/>
      <c r="C31" s="74"/>
      <c r="D31" s="345"/>
      <c r="E31" s="345"/>
      <c r="F31" s="291"/>
      <c r="G31" s="402"/>
      <c r="H31" s="403"/>
      <c r="I31" s="402"/>
      <c r="J31" s="403"/>
      <c r="K31" s="402"/>
      <c r="L31" s="403"/>
      <c r="M31" s="402"/>
      <c r="N31" s="403"/>
      <c r="O31" s="345"/>
      <c r="P31" s="403"/>
      <c r="Q31" s="345"/>
      <c r="R31" s="345"/>
      <c r="S31" s="345"/>
      <c r="T31" s="345"/>
      <c r="U31" s="345"/>
    </row>
    <row r="32" spans="1:21" ht="15.75" x14ac:dyDescent="0.25">
      <c r="A32" s="607"/>
      <c r="B32" s="607"/>
      <c r="C32" s="74"/>
      <c r="D32" s="345"/>
      <c r="E32" s="345"/>
      <c r="F32" s="291"/>
      <c r="G32" s="402"/>
      <c r="H32" s="403"/>
      <c r="I32" s="402"/>
      <c r="J32" s="403"/>
      <c r="K32" s="402"/>
      <c r="L32" s="403"/>
      <c r="M32" s="402"/>
      <c r="N32" s="403"/>
      <c r="O32" s="345"/>
      <c r="P32" s="403"/>
      <c r="Q32" s="345"/>
      <c r="R32" s="345"/>
      <c r="S32" s="345"/>
      <c r="T32" s="345"/>
      <c r="U32" s="345"/>
    </row>
    <row r="33" spans="1:21" ht="15.6" customHeight="1" x14ac:dyDescent="0.25">
      <c r="A33" s="305"/>
      <c r="B33" s="306"/>
      <c r="C33" s="305" t="s">
        <v>121</v>
      </c>
      <c r="D33" s="306"/>
      <c r="E33" s="306"/>
      <c r="F33" s="307"/>
      <c r="G33" s="295">
        <f t="shared" ref="G33:P33" si="0">SUM(G6:G18)</f>
        <v>0</v>
      </c>
      <c r="H33" s="296">
        <f t="shared" si="0"/>
        <v>0</v>
      </c>
      <c r="I33" s="295">
        <f t="shared" si="0"/>
        <v>0</v>
      </c>
      <c r="J33" s="296">
        <f t="shared" si="0"/>
        <v>0</v>
      </c>
      <c r="K33" s="295">
        <f t="shared" si="0"/>
        <v>0</v>
      </c>
      <c r="L33" s="296">
        <f t="shared" si="0"/>
        <v>0</v>
      </c>
      <c r="M33" s="295">
        <f t="shared" si="0"/>
        <v>0</v>
      </c>
      <c r="N33" s="296">
        <f t="shared" si="0"/>
        <v>0</v>
      </c>
      <c r="O33" s="296">
        <f t="shared" si="0"/>
        <v>0</v>
      </c>
      <c r="P33" s="296">
        <f t="shared" si="0"/>
        <v>0</v>
      </c>
      <c r="Q33" s="278"/>
      <c r="R33" s="278"/>
      <c r="S33" s="278"/>
      <c r="T33" s="278"/>
      <c r="U33" s="278"/>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F1" zoomScaleNormal="100" workbookViewId="0">
      <pane ySplit="7" topLeftCell="A1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20" width="14.140625" customWidth="1"/>
    <col min="21" max="21" width="17" customWidth="1"/>
  </cols>
  <sheetData>
    <row r="1" spans="1:21" ht="18.75" x14ac:dyDescent="0.25">
      <c r="B1" s="297"/>
      <c r="C1" s="297"/>
      <c r="D1" s="297"/>
      <c r="E1" s="297"/>
      <c r="F1" s="297"/>
      <c r="G1" s="297" t="s">
        <v>1436</v>
      </c>
      <c r="J1" s="297"/>
      <c r="K1" s="297"/>
      <c r="L1" s="297"/>
      <c r="M1" s="297"/>
      <c r="N1" s="297"/>
      <c r="O1" s="297"/>
      <c r="P1" s="297"/>
      <c r="Q1" s="297"/>
      <c r="R1" s="297"/>
      <c r="S1" s="297"/>
      <c r="T1" s="297"/>
      <c r="U1" s="297"/>
    </row>
    <row r="2" spans="1:21" ht="18.75" x14ac:dyDescent="0.25">
      <c r="A2" s="283" t="s">
        <v>1366</v>
      </c>
      <c r="B2" s="297"/>
      <c r="C2" s="297"/>
      <c r="D2" s="297"/>
      <c r="E2" s="297"/>
      <c r="F2" s="297"/>
      <c r="G2" s="297"/>
      <c r="J2" s="297"/>
      <c r="K2" s="297"/>
      <c r="L2" s="297"/>
      <c r="M2" s="297"/>
      <c r="N2" s="297"/>
      <c r="O2" s="297"/>
      <c r="P2" s="297"/>
      <c r="Q2" s="297"/>
      <c r="R2" s="297"/>
      <c r="S2" s="297"/>
      <c r="T2" s="297"/>
      <c r="U2" s="297"/>
    </row>
    <row r="3" spans="1:21" x14ac:dyDescent="0.25">
      <c r="A3" s="629" t="s">
        <v>1434</v>
      </c>
      <c r="B3" s="629"/>
      <c r="C3" s="629"/>
      <c r="D3" s="629"/>
      <c r="E3" s="629"/>
      <c r="F3" s="629"/>
      <c r="G3" s="629"/>
      <c r="H3" s="629"/>
      <c r="I3" s="629"/>
      <c r="J3" s="629"/>
      <c r="K3" s="629"/>
      <c r="L3" s="629"/>
      <c r="M3" s="629"/>
      <c r="N3" s="629"/>
      <c r="O3" s="629"/>
      <c r="P3" s="629"/>
      <c r="Q3" s="629"/>
      <c r="R3" s="629"/>
      <c r="S3" s="629"/>
      <c r="T3" s="629"/>
      <c r="U3" s="629"/>
    </row>
    <row r="4" spans="1:21" x14ac:dyDescent="0.25">
      <c r="A4" s="334" t="s">
        <v>1433</v>
      </c>
      <c r="B4" s="283"/>
      <c r="C4" s="283"/>
      <c r="D4" s="283"/>
      <c r="E4" s="283"/>
      <c r="F4" s="283"/>
      <c r="G4" s="283"/>
      <c r="H4" s="283"/>
      <c r="I4" s="283"/>
      <c r="J4" s="283"/>
      <c r="K4" s="283"/>
      <c r="L4" s="283"/>
      <c r="M4" s="283"/>
      <c r="N4" s="283"/>
      <c r="O4" s="283"/>
      <c r="P4" s="283"/>
      <c r="Q4" s="283"/>
      <c r="R4" s="283"/>
      <c r="S4" s="283"/>
      <c r="T4" s="283"/>
      <c r="U4" s="283"/>
    </row>
    <row r="5" spans="1:21" ht="15" customHeight="1" x14ac:dyDescent="0.25">
      <c r="A5" s="610" t="s">
        <v>98</v>
      </c>
      <c r="B5" s="579" t="s">
        <v>113</v>
      </c>
      <c r="C5" s="589" t="s">
        <v>87</v>
      </c>
      <c r="D5" s="589" t="s">
        <v>88</v>
      </c>
      <c r="E5" s="598" t="s">
        <v>399</v>
      </c>
      <c r="F5" s="589" t="s">
        <v>89</v>
      </c>
      <c r="G5" s="610" t="s">
        <v>101</v>
      </c>
      <c r="H5" s="610"/>
      <c r="I5" s="610"/>
      <c r="J5" s="610"/>
      <c r="K5" s="610"/>
      <c r="L5" s="610"/>
      <c r="M5" s="610"/>
      <c r="N5" s="610"/>
      <c r="O5" s="609" t="s">
        <v>102</v>
      </c>
      <c r="P5" s="609"/>
      <c r="Q5" s="579" t="s">
        <v>103</v>
      </c>
      <c r="R5" s="579" t="s">
        <v>104</v>
      </c>
      <c r="S5" s="579" t="s">
        <v>111</v>
      </c>
      <c r="T5" s="579" t="s">
        <v>110</v>
      </c>
      <c r="U5" s="595" t="s">
        <v>90</v>
      </c>
    </row>
    <row r="6" spans="1:21" ht="15" customHeight="1" x14ac:dyDescent="0.25">
      <c r="A6" s="610"/>
      <c r="B6" s="577"/>
      <c r="C6" s="590"/>
      <c r="D6" s="590"/>
      <c r="E6" s="599"/>
      <c r="F6" s="590"/>
      <c r="G6" s="610" t="s">
        <v>105</v>
      </c>
      <c r="H6" s="610"/>
      <c r="I6" s="610" t="s">
        <v>106</v>
      </c>
      <c r="J6" s="610"/>
      <c r="K6" s="610" t="s">
        <v>107</v>
      </c>
      <c r="L6" s="610"/>
      <c r="M6" s="610" t="s">
        <v>108</v>
      </c>
      <c r="N6" s="610"/>
      <c r="O6" s="609"/>
      <c r="P6" s="609"/>
      <c r="Q6" s="577"/>
      <c r="R6" s="577"/>
      <c r="S6" s="577"/>
      <c r="T6" s="577"/>
      <c r="U6" s="596"/>
    </row>
    <row r="7" spans="1:21" ht="25.5" x14ac:dyDescent="0.25">
      <c r="A7" s="610"/>
      <c r="B7" s="578"/>
      <c r="C7" s="591"/>
      <c r="D7" s="591"/>
      <c r="E7" s="600"/>
      <c r="F7" s="591"/>
      <c r="G7" s="254" t="s">
        <v>109</v>
      </c>
      <c r="H7" s="241" t="s">
        <v>12</v>
      </c>
      <c r="I7" s="254" t="s">
        <v>109</v>
      </c>
      <c r="J7" s="241" t="s">
        <v>12</v>
      </c>
      <c r="K7" s="254" t="s">
        <v>109</v>
      </c>
      <c r="L7" s="241" t="s">
        <v>12</v>
      </c>
      <c r="M7" s="254" t="s">
        <v>109</v>
      </c>
      <c r="N7" s="241" t="s">
        <v>12</v>
      </c>
      <c r="O7" s="254" t="s">
        <v>109</v>
      </c>
      <c r="P7" s="241" t="s">
        <v>12</v>
      </c>
      <c r="Q7" s="578"/>
      <c r="R7" s="578"/>
      <c r="S7" s="578"/>
      <c r="T7" s="578"/>
      <c r="U7" s="597"/>
    </row>
    <row r="8" spans="1:21" ht="15.75" x14ac:dyDescent="0.25">
      <c r="A8" s="626" t="s">
        <v>1434</v>
      </c>
      <c r="B8" s="626" t="s">
        <v>1437</v>
      </c>
      <c r="C8" s="293"/>
      <c r="D8" s="293"/>
      <c r="E8" s="293"/>
      <c r="F8" s="294"/>
      <c r="G8" s="294"/>
      <c r="H8" s="405"/>
      <c r="I8" s="294"/>
      <c r="J8" s="405"/>
      <c r="K8" s="294"/>
      <c r="L8" s="405"/>
      <c r="M8" s="294"/>
      <c r="N8" s="405"/>
      <c r="O8" s="294"/>
      <c r="P8" s="405"/>
      <c r="Q8" s="294"/>
      <c r="R8" s="294"/>
      <c r="S8" s="294"/>
      <c r="T8" s="294"/>
      <c r="U8" s="294"/>
    </row>
    <row r="9" spans="1:21" ht="15.75" x14ac:dyDescent="0.25">
      <c r="A9" s="627"/>
      <c r="B9" s="627"/>
      <c r="C9" s="293"/>
      <c r="D9" s="293"/>
      <c r="E9" s="293"/>
      <c r="F9" s="294"/>
      <c r="G9" s="294"/>
      <c r="H9" s="405"/>
      <c r="I9" s="294"/>
      <c r="J9" s="405"/>
      <c r="K9" s="294"/>
      <c r="L9" s="405"/>
      <c r="M9" s="294"/>
      <c r="N9" s="405"/>
      <c r="O9" s="294"/>
      <c r="P9" s="405"/>
      <c r="Q9" s="294"/>
      <c r="R9" s="294"/>
      <c r="S9" s="294"/>
      <c r="T9" s="294"/>
      <c r="U9" s="294"/>
    </row>
    <row r="10" spans="1:21" ht="15.75" x14ac:dyDescent="0.25">
      <c r="A10" s="627"/>
      <c r="B10" s="627"/>
      <c r="C10" s="293"/>
      <c r="D10" s="293"/>
      <c r="E10" s="293"/>
      <c r="F10" s="294"/>
      <c r="G10" s="294"/>
      <c r="H10" s="405"/>
      <c r="I10" s="294"/>
      <c r="J10" s="405"/>
      <c r="K10" s="294"/>
      <c r="L10" s="405"/>
      <c r="M10" s="294"/>
      <c r="N10" s="405"/>
      <c r="O10" s="294"/>
      <c r="P10" s="405"/>
      <c r="Q10" s="294"/>
      <c r="R10" s="294"/>
      <c r="S10" s="294"/>
      <c r="T10" s="294"/>
      <c r="U10" s="294"/>
    </row>
    <row r="11" spans="1:21" ht="15.75" x14ac:dyDescent="0.25">
      <c r="A11" s="627"/>
      <c r="B11" s="627"/>
      <c r="C11" s="293"/>
      <c r="D11" s="293"/>
      <c r="E11" s="293"/>
      <c r="F11" s="294"/>
      <c r="G11" s="294"/>
      <c r="H11" s="405"/>
      <c r="I11" s="294"/>
      <c r="J11" s="405"/>
      <c r="K11" s="294"/>
      <c r="L11" s="405"/>
      <c r="M11" s="294"/>
      <c r="N11" s="405"/>
      <c r="O11" s="294"/>
      <c r="P11" s="405"/>
      <c r="Q11" s="294"/>
      <c r="R11" s="294"/>
      <c r="S11" s="294"/>
      <c r="T11" s="294"/>
      <c r="U11" s="294"/>
    </row>
    <row r="12" spans="1:21" ht="15.75" x14ac:dyDescent="0.25">
      <c r="A12" s="627"/>
      <c r="B12" s="627"/>
      <c r="C12" s="293"/>
      <c r="D12" s="293"/>
      <c r="E12" s="293"/>
      <c r="F12" s="294"/>
      <c r="G12" s="294"/>
      <c r="H12" s="405"/>
      <c r="I12" s="294"/>
      <c r="J12" s="405"/>
      <c r="K12" s="294"/>
      <c r="L12" s="405"/>
      <c r="M12" s="294"/>
      <c r="N12" s="405"/>
      <c r="O12" s="294"/>
      <c r="P12" s="405"/>
      <c r="Q12" s="294"/>
      <c r="R12" s="294"/>
      <c r="S12" s="294"/>
      <c r="T12" s="294"/>
      <c r="U12" s="294"/>
    </row>
    <row r="13" spans="1:21" ht="15.75" x14ac:dyDescent="0.25">
      <c r="A13" s="628"/>
      <c r="B13" s="628"/>
      <c r="C13" s="293"/>
      <c r="D13" s="293"/>
      <c r="E13" s="293"/>
      <c r="F13" s="294"/>
      <c r="G13" s="294"/>
      <c r="H13" s="405"/>
      <c r="I13" s="294"/>
      <c r="J13" s="405"/>
      <c r="K13" s="294"/>
      <c r="L13" s="405"/>
      <c r="M13" s="294"/>
      <c r="N13" s="405"/>
      <c r="O13" s="294"/>
      <c r="P13" s="405"/>
      <c r="Q13" s="294"/>
      <c r="R13" s="294"/>
      <c r="S13" s="294"/>
      <c r="T13" s="294"/>
      <c r="U13" s="406"/>
    </row>
    <row r="14" spans="1:21" ht="15.75" x14ac:dyDescent="0.25">
      <c r="A14" s="626" t="s">
        <v>1433</v>
      </c>
      <c r="B14" s="626" t="s">
        <v>1438</v>
      </c>
      <c r="C14" s="293"/>
      <c r="D14" s="293"/>
      <c r="E14" s="293"/>
      <c r="F14" s="294"/>
      <c r="G14" s="294"/>
      <c r="H14" s="405"/>
      <c r="I14" s="294"/>
      <c r="J14" s="405"/>
      <c r="K14" s="407"/>
      <c r="L14" s="405"/>
      <c r="M14" s="294"/>
      <c r="N14" s="405"/>
      <c r="O14" s="408"/>
      <c r="P14" s="405"/>
      <c r="Q14" s="294"/>
      <c r="R14" s="294"/>
      <c r="S14" s="294"/>
      <c r="T14" s="294"/>
      <c r="U14" s="294"/>
    </row>
    <row r="15" spans="1:21" ht="15.75" x14ac:dyDescent="0.25">
      <c r="A15" s="627"/>
      <c r="B15" s="627"/>
      <c r="C15" s="293"/>
      <c r="D15" s="293"/>
      <c r="E15" s="293"/>
      <c r="F15" s="294"/>
      <c r="G15" s="294"/>
      <c r="H15" s="405"/>
      <c r="I15" s="294"/>
      <c r="J15" s="405"/>
      <c r="K15" s="407"/>
      <c r="L15" s="405"/>
      <c r="M15" s="294"/>
      <c r="N15" s="405"/>
      <c r="O15" s="408"/>
      <c r="P15" s="405"/>
      <c r="Q15" s="294"/>
      <c r="R15" s="294"/>
      <c r="S15" s="294"/>
      <c r="T15" s="294"/>
      <c r="U15" s="294"/>
    </row>
    <row r="16" spans="1:21" ht="15.75" x14ac:dyDescent="0.25">
      <c r="A16" s="627"/>
      <c r="B16" s="627"/>
      <c r="C16" s="293"/>
      <c r="D16" s="293"/>
      <c r="E16" s="293"/>
      <c r="F16" s="294"/>
      <c r="G16" s="294"/>
      <c r="H16" s="405"/>
      <c r="I16" s="294"/>
      <c r="J16" s="405"/>
      <c r="K16" s="407"/>
      <c r="L16" s="405"/>
      <c r="M16" s="294"/>
      <c r="N16" s="405"/>
      <c r="O16" s="408"/>
      <c r="P16" s="405"/>
      <c r="Q16" s="294"/>
      <c r="R16" s="294"/>
      <c r="S16" s="294"/>
      <c r="T16" s="294"/>
      <c r="U16" s="294"/>
    </row>
    <row r="17" spans="1:21" ht="15.75" x14ac:dyDescent="0.25">
      <c r="A17" s="627"/>
      <c r="B17" s="627"/>
      <c r="C17" s="293"/>
      <c r="D17" s="293"/>
      <c r="E17" s="293"/>
      <c r="F17" s="294"/>
      <c r="G17" s="294"/>
      <c r="H17" s="405"/>
      <c r="I17" s="294"/>
      <c r="J17" s="405"/>
      <c r="K17" s="407"/>
      <c r="L17" s="405"/>
      <c r="M17" s="294"/>
      <c r="N17" s="405"/>
      <c r="O17" s="408"/>
      <c r="P17" s="405"/>
      <c r="Q17" s="294"/>
      <c r="R17" s="294"/>
      <c r="S17" s="294"/>
      <c r="T17" s="294"/>
      <c r="U17" s="294"/>
    </row>
    <row r="18" spans="1:21" ht="15.75" x14ac:dyDescent="0.25">
      <c r="A18" s="627"/>
      <c r="B18" s="627"/>
      <c r="C18" s="293"/>
      <c r="D18" s="293"/>
      <c r="E18" s="293"/>
      <c r="F18" s="294"/>
      <c r="G18" s="294"/>
      <c r="H18" s="405"/>
      <c r="I18" s="294"/>
      <c r="J18" s="405"/>
      <c r="K18" s="294"/>
      <c r="L18" s="405"/>
      <c r="M18" s="294"/>
      <c r="N18" s="405"/>
      <c r="O18" s="294"/>
      <c r="P18" s="405"/>
      <c r="Q18" s="294"/>
      <c r="R18" s="294"/>
      <c r="S18" s="294"/>
      <c r="T18" s="294"/>
      <c r="U18" s="409"/>
    </row>
    <row r="19" spans="1:21" ht="15.75" x14ac:dyDescent="0.25">
      <c r="A19" s="628"/>
      <c r="B19" s="628"/>
      <c r="C19" s="293"/>
      <c r="D19" s="293"/>
      <c r="E19" s="293"/>
      <c r="F19" s="294"/>
      <c r="G19" s="294"/>
      <c r="H19" s="405"/>
      <c r="I19" s="294"/>
      <c r="J19" s="405"/>
      <c r="K19" s="294"/>
      <c r="L19" s="405"/>
      <c r="M19" s="294"/>
      <c r="N19" s="405"/>
      <c r="O19" s="294"/>
      <c r="P19" s="405"/>
      <c r="Q19" s="294"/>
      <c r="R19" s="294"/>
      <c r="S19" s="294"/>
      <c r="T19" s="294"/>
      <c r="U19" s="294"/>
    </row>
    <row r="20" spans="1:21" ht="15.75" x14ac:dyDescent="0.25">
      <c r="A20" s="305"/>
      <c r="B20" s="306"/>
      <c r="C20" s="305" t="s">
        <v>1435</v>
      </c>
      <c r="D20" s="306"/>
      <c r="E20" s="306"/>
      <c r="F20" s="307"/>
      <c r="G20" s="295">
        <f t="shared" ref="G20:P20" si="0">SUM(G8:G19)</f>
        <v>0</v>
      </c>
      <c r="H20" s="296">
        <f t="shared" si="0"/>
        <v>0</v>
      </c>
      <c r="I20" s="295">
        <f t="shared" si="0"/>
        <v>0</v>
      </c>
      <c r="J20" s="296">
        <f t="shared" si="0"/>
        <v>0</v>
      </c>
      <c r="K20" s="295">
        <f t="shared" si="0"/>
        <v>0</v>
      </c>
      <c r="L20" s="296">
        <f t="shared" si="0"/>
        <v>0</v>
      </c>
      <c r="M20" s="295">
        <f t="shared" si="0"/>
        <v>0</v>
      </c>
      <c r="N20" s="296">
        <f t="shared" si="0"/>
        <v>0</v>
      </c>
      <c r="O20" s="296">
        <f t="shared" si="0"/>
        <v>0</v>
      </c>
      <c r="P20" s="296">
        <f t="shared" si="0"/>
        <v>0</v>
      </c>
      <c r="Q20" s="277"/>
      <c r="R20" s="277"/>
      <c r="S20" s="277"/>
      <c r="T20" s="277"/>
      <c r="U20" s="277"/>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opLeftCell="C1" zoomScale="96" zoomScaleNormal="96" workbookViewId="0">
      <selection activeCell="F17" sqref="F17"/>
    </sheetView>
  </sheetViews>
  <sheetFormatPr baseColWidth="10" defaultColWidth="11.5703125" defaultRowHeight="15" x14ac:dyDescent="0.25"/>
  <cols>
    <col min="1" max="1" width="7.85546875" style="87" customWidth="1"/>
    <col min="2" max="2" width="35" style="87" customWidth="1"/>
    <col min="3" max="3" width="28" style="87" bestFit="1" customWidth="1"/>
    <col min="4" max="4" width="18.42578125" style="87" customWidth="1"/>
    <col min="5" max="5" width="18.28515625" style="87" bestFit="1" customWidth="1"/>
    <col min="6" max="6" width="19" style="87" bestFit="1" customWidth="1"/>
    <col min="7" max="7" width="11.5703125" style="87"/>
    <col min="8" max="8" width="61.42578125" style="87" customWidth="1"/>
    <col min="9" max="9" width="24.140625" style="199" bestFit="1" customWidth="1"/>
    <col min="10" max="10" width="15.85546875" style="87" bestFit="1" customWidth="1"/>
    <col min="11" max="16384" width="11.5703125" style="87"/>
  </cols>
  <sheetData>
    <row r="2" spans="2:9" ht="16.5" thickBot="1" x14ac:dyDescent="0.3">
      <c r="H2" s="573" t="s">
        <v>1388</v>
      </c>
      <c r="I2" s="573"/>
    </row>
    <row r="3" spans="2:9" ht="19.5" thickBot="1" x14ac:dyDescent="0.3">
      <c r="B3" s="82" t="s">
        <v>21</v>
      </c>
      <c r="C3" s="82" t="s">
        <v>398</v>
      </c>
      <c r="H3" s="360" t="s">
        <v>397</v>
      </c>
      <c r="I3" s="361" t="s">
        <v>398</v>
      </c>
    </row>
    <row r="4" spans="2:9" ht="18.75" x14ac:dyDescent="0.25">
      <c r="B4" s="83" t="s">
        <v>125</v>
      </c>
      <c r="C4" s="204">
        <f>'1. TALLERES SEMINARIOS'!D5</f>
        <v>1784701</v>
      </c>
      <c r="H4" s="424" t="s">
        <v>1376</v>
      </c>
      <c r="I4" s="362">
        <f>'Desarrollo e Innov. Curricular'!P27</f>
        <v>0</v>
      </c>
    </row>
    <row r="5" spans="2:9" ht="18.75" x14ac:dyDescent="0.25">
      <c r="B5" s="83" t="s">
        <v>424</v>
      </c>
      <c r="C5" s="204">
        <f>'2. CONTRATACION DE PERSONAL'!D5</f>
        <v>3215167.02</v>
      </c>
      <c r="H5" s="425" t="s">
        <v>1378</v>
      </c>
      <c r="I5" s="363">
        <f>'Investigación Científica'!P46</f>
        <v>0</v>
      </c>
    </row>
    <row r="6" spans="2:9" ht="18.75" x14ac:dyDescent="0.25">
      <c r="B6" s="83" t="s">
        <v>133</v>
      </c>
      <c r="C6" s="204">
        <f>'3. EQUIPO DE OFICINA'!D5</f>
        <v>107600</v>
      </c>
      <c r="H6" s="425" t="s">
        <v>480</v>
      </c>
      <c r="I6" s="363">
        <f>'Vinculación Univ. Sociedad'!P50</f>
        <v>0</v>
      </c>
    </row>
    <row r="7" spans="2:9" ht="18.75" x14ac:dyDescent="0.25">
      <c r="B7" s="83" t="s">
        <v>425</v>
      </c>
      <c r="C7" s="204">
        <f>'4. EQUIPO TECNOLÓGICOS'!D5</f>
        <v>907800</v>
      </c>
      <c r="H7" s="425" t="s">
        <v>1377</v>
      </c>
      <c r="I7" s="363">
        <f>'Docencia y Profesorado Universi'!P20</f>
        <v>0</v>
      </c>
    </row>
    <row r="8" spans="2:9" ht="18.75" x14ac:dyDescent="0.25">
      <c r="B8" s="83" t="s">
        <v>134</v>
      </c>
      <c r="C8" s="204">
        <f>'5. ACTIVIDADES ESPECIALES'!D5</f>
        <v>1162662154</v>
      </c>
      <c r="E8" s="556" t="str">
        <f>Presupuesto!D11</f>
        <v>Recurrente</v>
      </c>
      <c r="F8" s="557">
        <f>Presupuesto!D566</f>
        <v>5485939</v>
      </c>
      <c r="H8" s="425" t="s">
        <v>1379</v>
      </c>
      <c r="I8" s="363">
        <f>'Estudiantes y Graduados'!P42</f>
        <v>0</v>
      </c>
    </row>
    <row r="9" spans="2:9" ht="18.75" x14ac:dyDescent="0.25">
      <c r="B9" s="94" t="s">
        <v>393</v>
      </c>
      <c r="C9" s="84">
        <f>'6. Becas'!D5</f>
        <v>27100679</v>
      </c>
      <c r="E9" s="556" t="str">
        <f>Presupuesto!E11</f>
        <v>POA 2015</v>
      </c>
      <c r="F9" s="557">
        <f>Presupuesto!E566</f>
        <v>1190292162.02</v>
      </c>
      <c r="H9" s="425" t="s">
        <v>481</v>
      </c>
      <c r="I9" s="363">
        <f>'Gestión del Conocimiento'!P26</f>
        <v>0</v>
      </c>
    </row>
    <row r="10" spans="2:9" ht="18.75" x14ac:dyDescent="0.25">
      <c r="B10" s="94" t="s">
        <v>394</v>
      </c>
      <c r="C10" s="84">
        <f>'7. Infraestructura'!D5</f>
        <v>0</v>
      </c>
      <c r="E10" s="558" t="s">
        <v>122</v>
      </c>
      <c r="F10" s="559">
        <f>Presupuesto!F566</f>
        <v>1195778101.02</v>
      </c>
      <c r="G10" s="113"/>
      <c r="H10" s="425" t="s">
        <v>1380</v>
      </c>
      <c r="I10" s="364">
        <f>'Lo Esencial de la Reforma Univ.'!P33</f>
        <v>0</v>
      </c>
    </row>
    <row r="11" spans="2:9" ht="18.75" x14ac:dyDescent="0.25">
      <c r="B11" s="83" t="s">
        <v>427</v>
      </c>
      <c r="C11" s="84">
        <f>'8. Venta de Servicios'!D5</f>
        <v>0</v>
      </c>
      <c r="F11" s="113"/>
      <c r="G11" s="113"/>
      <c r="H11" s="425" t="s">
        <v>1381</v>
      </c>
      <c r="I11" s="364">
        <f>'Aseguramiento de la Calidad'!P20</f>
        <v>0</v>
      </c>
    </row>
    <row r="12" spans="2:9" ht="18.75" x14ac:dyDescent="0.25">
      <c r="B12" s="94"/>
      <c r="C12" s="84"/>
      <c r="F12" s="113"/>
      <c r="G12" s="113"/>
      <c r="H12" s="425" t="s">
        <v>1382</v>
      </c>
      <c r="I12" s="364">
        <f>'Cultura de Innovación Insti...'!P19</f>
        <v>0</v>
      </c>
    </row>
    <row r="13" spans="2:9" ht="19.5" thickBot="1" x14ac:dyDescent="0.3">
      <c r="B13" s="94"/>
      <c r="C13" s="84"/>
      <c r="F13" s="113"/>
      <c r="G13" s="113"/>
      <c r="H13" s="426" t="s">
        <v>1492</v>
      </c>
      <c r="I13" s="427">
        <f>Posgrado!P42</f>
        <v>0</v>
      </c>
    </row>
    <row r="14" spans="2:9" ht="24" thickBot="1" x14ac:dyDescent="0.3">
      <c r="B14" s="85"/>
      <c r="C14" s="86"/>
      <c r="E14" s="199">
        <f>I25-F10</f>
        <v>0</v>
      </c>
      <c r="F14" s="501">
        <f>F10-C15</f>
        <v>0</v>
      </c>
      <c r="G14" s="113"/>
      <c r="H14" s="428" t="s">
        <v>132</v>
      </c>
      <c r="I14" s="365">
        <f>SUM(I5:I13)</f>
        <v>0</v>
      </c>
    </row>
    <row r="15" spans="2:9" ht="27" thickBot="1" x14ac:dyDescent="0.3">
      <c r="B15" s="205" t="s">
        <v>132</v>
      </c>
      <c r="C15" s="206">
        <f>SUM(C4:C14)</f>
        <v>1195778101.02</v>
      </c>
      <c r="E15" s="199"/>
      <c r="F15" s="502"/>
      <c r="G15" s="113"/>
      <c r="H15" s="574"/>
      <c r="I15" s="574"/>
    </row>
    <row r="16" spans="2:9" ht="16.5" thickBot="1" x14ac:dyDescent="0.3">
      <c r="F16" s="113"/>
      <c r="G16" s="113"/>
      <c r="H16" s="574" t="s">
        <v>1389</v>
      </c>
      <c r="I16" s="574"/>
    </row>
    <row r="17" spans="2:15" ht="15.75" thickBot="1" x14ac:dyDescent="0.3">
      <c r="F17" s="508"/>
      <c r="G17" s="113"/>
      <c r="H17" s="359" t="s">
        <v>397</v>
      </c>
      <c r="I17" s="366" t="s">
        <v>398</v>
      </c>
      <c r="J17" s="199"/>
    </row>
    <row r="18" spans="2:15" x14ac:dyDescent="0.25">
      <c r="H18" s="356" t="s">
        <v>1383</v>
      </c>
      <c r="I18" s="465">
        <f>'11. Gestion Administrativa'!P38</f>
        <v>1164507021.52</v>
      </c>
      <c r="J18" s="199"/>
    </row>
    <row r="19" spans="2:15" x14ac:dyDescent="0.25">
      <c r="H19" s="357" t="s">
        <v>1384</v>
      </c>
      <c r="I19" s="464">
        <f>'12. Gestión del Talento Humano'!P32</f>
        <v>31271079.5</v>
      </c>
      <c r="J19" s="199"/>
    </row>
    <row r="20" spans="2:15" x14ac:dyDescent="0.25">
      <c r="E20" s="522">
        <f>C15-I25</f>
        <v>0</v>
      </c>
      <c r="H20" s="357" t="s">
        <v>1385</v>
      </c>
      <c r="I20" s="367">
        <f>'Gestión Académica'!P22</f>
        <v>0</v>
      </c>
      <c r="J20" s="199"/>
    </row>
    <row r="21" spans="2:15" x14ac:dyDescent="0.25">
      <c r="H21" s="357" t="s">
        <v>1386</v>
      </c>
      <c r="I21" s="367">
        <f>'Internacionalización de la E.S.'!P52</f>
        <v>0</v>
      </c>
      <c r="J21" s="199"/>
    </row>
    <row r="22" spans="2:15" ht="15.75" thickBot="1" x14ac:dyDescent="0.3">
      <c r="E22" s="505"/>
      <c r="H22" s="358" t="s">
        <v>1387</v>
      </c>
      <c r="I22" s="369">
        <f>'Gobernabilidad y Procesos...'!P29</f>
        <v>0</v>
      </c>
      <c r="J22" s="199"/>
    </row>
    <row r="23" spans="2:15" ht="15.75" thickBot="1" x14ac:dyDescent="0.3">
      <c r="E23" s="505"/>
      <c r="H23" s="368" t="s">
        <v>132</v>
      </c>
      <c r="I23" s="462">
        <f>SUM(I18:I22)</f>
        <v>1195778101.02</v>
      </c>
    </row>
    <row r="24" spans="2:15" ht="15.75" thickBot="1" x14ac:dyDescent="0.3"/>
    <row r="25" spans="2:15" ht="15.75" thickBot="1" x14ac:dyDescent="0.3">
      <c r="H25" s="370" t="s">
        <v>1570</v>
      </c>
      <c r="I25" s="463">
        <f>I14+I23</f>
        <v>1195778101.02</v>
      </c>
      <c r="K25" s="199"/>
    </row>
    <row r="26" spans="2:15" x14ac:dyDescent="0.25">
      <c r="H26" s="381"/>
      <c r="I26" s="382"/>
    </row>
    <row r="27" spans="2:15" x14ac:dyDescent="0.25">
      <c r="H27" s="381"/>
      <c r="I27" s="382"/>
    </row>
    <row r="28" spans="2:15" x14ac:dyDescent="0.25">
      <c r="H28" s="199"/>
    </row>
    <row r="29" spans="2:15" x14ac:dyDescent="0.25">
      <c r="B29" s="87" t="s">
        <v>491</v>
      </c>
      <c r="C29" s="87" t="s">
        <v>492</v>
      </c>
      <c r="D29" s="87" t="s">
        <v>493</v>
      </c>
      <c r="E29" s="87" t="s">
        <v>494</v>
      </c>
      <c r="F29" s="87" t="s">
        <v>495</v>
      </c>
      <c r="G29" s="87" t="s">
        <v>496</v>
      </c>
      <c r="H29" s="87" t="s">
        <v>497</v>
      </c>
      <c r="I29" s="199" t="s">
        <v>498</v>
      </c>
      <c r="J29" s="87" t="s">
        <v>499</v>
      </c>
      <c r="K29" s="87" t="s">
        <v>500</v>
      </c>
      <c r="L29" s="87" t="s">
        <v>501</v>
      </c>
      <c r="M29" s="87" t="s">
        <v>502</v>
      </c>
      <c r="N29" s="87" t="s">
        <v>503</v>
      </c>
      <c r="O29" s="87" t="s">
        <v>504</v>
      </c>
    </row>
    <row r="31" spans="2:15" x14ac:dyDescent="0.25">
      <c r="H31" s="158"/>
    </row>
    <row r="33" spans="2:4" ht="18.75" x14ac:dyDescent="0.25">
      <c r="B33" s="83"/>
      <c r="C33" s="84"/>
    </row>
    <row r="34" spans="2:4" ht="18.75" x14ac:dyDescent="0.25">
      <c r="B34" s="83"/>
      <c r="C34" s="84"/>
    </row>
    <row r="35" spans="2:4" x14ac:dyDescent="0.25">
      <c r="B35" s="200" t="s">
        <v>420</v>
      </c>
    </row>
    <row r="37" spans="2:4" ht="18.75" x14ac:dyDescent="0.25">
      <c r="B37" s="82" t="s">
        <v>21</v>
      </c>
      <c r="C37" s="82" t="s">
        <v>54</v>
      </c>
      <c r="D37" s="246" t="s">
        <v>484</v>
      </c>
    </row>
    <row r="38" spans="2:4" ht="18.75" x14ac:dyDescent="0.25">
      <c r="B38" s="87" t="s">
        <v>491</v>
      </c>
      <c r="C38" s="169">
        <f>SUMIF('2. CONTRATACION DE PERSONAL'!C:C,'Cuadro resumen'!$B$38:$B$54,'2. CONTRATACION DE PERSONAL'!D:D)</f>
        <v>0</v>
      </c>
      <c r="D38" s="247">
        <f>SUMIF('2. CONTRATACION DE PERSONAL'!$C:$C,'Cuadro resumen'!$B$38:$B$54,'2. CONTRATACION DE PERSONAL'!$G:$G)</f>
        <v>0</v>
      </c>
    </row>
    <row r="39" spans="2:4" ht="18.75" x14ac:dyDescent="0.25">
      <c r="B39" s="87" t="s">
        <v>492</v>
      </c>
      <c r="C39" s="169">
        <f>SUMIF('2. CONTRATACION DE PERSONAL'!C:C,'Cuadro resumen'!$B$38:$B$54,'2. CONTRATACION DE PERSONAL'!D:D)</f>
        <v>0</v>
      </c>
      <c r="D39" s="247">
        <f>SUMIF('2. CONTRATACION DE PERSONAL'!$C:$C,'Cuadro resumen'!$B$38:$B$54,'2. CONTRATACION DE PERSONAL'!$G:$G)</f>
        <v>0</v>
      </c>
    </row>
    <row r="40" spans="2:4" ht="18.75" x14ac:dyDescent="0.25">
      <c r="B40" s="87" t="s">
        <v>493</v>
      </c>
      <c r="C40" s="169">
        <f>SUMIF('2. CONTRATACION DE PERSONAL'!C:C,'Cuadro resumen'!$B$38:$B$54,'2. CONTRATACION DE PERSONAL'!D:D)</f>
        <v>0</v>
      </c>
      <c r="D40" s="247">
        <f>SUMIF('2. CONTRATACION DE PERSONAL'!$C:$C,'Cuadro resumen'!$B$38:$B$54,'2. CONTRATACION DE PERSONAL'!$G:$G)</f>
        <v>0</v>
      </c>
    </row>
    <row r="41" spans="2:4" ht="18.75" x14ac:dyDescent="0.25">
      <c r="B41" s="87" t="s">
        <v>494</v>
      </c>
      <c r="C41" s="169">
        <f>SUMIF('2. CONTRATACION DE PERSONAL'!C:C,'Cuadro resumen'!$B$38:$B$54,'2. CONTRATACION DE PERSONAL'!D:D)</f>
        <v>0</v>
      </c>
      <c r="D41" s="247">
        <f>SUMIF('2. CONTRATACION DE PERSONAL'!$C:$C,'Cuadro resumen'!$B$38:$B$54,'2. CONTRATACION DE PERSONAL'!$G:$G)</f>
        <v>0</v>
      </c>
    </row>
    <row r="42" spans="2:4" ht="18.75" x14ac:dyDescent="0.25">
      <c r="B42" s="87" t="s">
        <v>495</v>
      </c>
      <c r="C42" s="169">
        <f>SUMIF('2. CONTRATACION DE PERSONAL'!C:C,'Cuadro resumen'!$B$38:$B$54,'2. CONTRATACION DE PERSONAL'!D:D)</f>
        <v>0</v>
      </c>
      <c r="D42" s="247">
        <f>SUMIF('2. CONTRATACION DE PERSONAL'!$C:$C,'Cuadro resumen'!$B$38:$B$54,'2. CONTRATACION DE PERSONAL'!$G:$G)</f>
        <v>0</v>
      </c>
    </row>
    <row r="43" spans="2:4" ht="18.75" x14ac:dyDescent="0.25">
      <c r="B43" s="87" t="s">
        <v>496</v>
      </c>
      <c r="C43" s="169">
        <f>SUMIF('2. CONTRATACION DE PERSONAL'!C:C,'Cuadro resumen'!$B$38:$B$54,'2. CONTRATACION DE PERSONAL'!D:D)</f>
        <v>0</v>
      </c>
      <c r="D43" s="247">
        <f>SUMIF('2. CONTRATACION DE PERSONAL'!$C:$C,'Cuadro resumen'!$B$38:$B$54,'2. CONTRATACION DE PERSONAL'!$G:$G)</f>
        <v>0</v>
      </c>
    </row>
    <row r="44" spans="2:4" ht="18.75" x14ac:dyDescent="0.25">
      <c r="B44" s="87" t="s">
        <v>497</v>
      </c>
      <c r="C44" s="169">
        <f>SUMIF('2. CONTRATACION DE PERSONAL'!C:C,'Cuadro resumen'!$B$38:$B$54,'2. CONTRATACION DE PERSONAL'!D:D)</f>
        <v>0</v>
      </c>
      <c r="D44" s="247">
        <f>SUMIF('2. CONTRATACION DE PERSONAL'!$C:$C,'Cuadro resumen'!$B$38:$B$54,'2. CONTRATACION DE PERSONAL'!$G:$G)</f>
        <v>0</v>
      </c>
    </row>
    <row r="45" spans="2:4" ht="18.75" x14ac:dyDescent="0.25">
      <c r="B45" s="87" t="s">
        <v>498</v>
      </c>
      <c r="C45" s="169">
        <f>SUMIF('2. CONTRATACION DE PERSONAL'!C:C,'Cuadro resumen'!$B$38:$B$54,'2. CONTRATACION DE PERSONAL'!D:D)</f>
        <v>0</v>
      </c>
      <c r="D45" s="247">
        <f>SUMIF('2. CONTRATACION DE PERSONAL'!$C:$C,'Cuadro resumen'!$B$38:$B$54,'2. CONTRATACION DE PERSONAL'!$G:$G)</f>
        <v>0</v>
      </c>
    </row>
    <row r="46" spans="2:4" ht="18.75" x14ac:dyDescent="0.25">
      <c r="B46" s="87" t="s">
        <v>499</v>
      </c>
      <c r="C46" s="169">
        <f>SUMIF('2. CONTRATACION DE PERSONAL'!C:C,'Cuadro resumen'!$B$38:$B$54,'2. CONTRATACION DE PERSONAL'!D:D)</f>
        <v>0</v>
      </c>
      <c r="D46" s="247">
        <f>SUMIF('2. CONTRATACION DE PERSONAL'!$C:$C,'Cuadro resumen'!$B$38:$B$54,'2. CONTRATACION DE PERSONAL'!$G:$G)</f>
        <v>0</v>
      </c>
    </row>
    <row r="47" spans="2:4" ht="18.75" x14ac:dyDescent="0.25">
      <c r="B47" s="87" t="s">
        <v>500</v>
      </c>
      <c r="C47" s="169">
        <f>SUMIF('2. CONTRATACION DE PERSONAL'!C:C,'Cuadro resumen'!$B$38:$B$54,'2. CONTRATACION DE PERSONAL'!D:D)</f>
        <v>0</v>
      </c>
      <c r="D47" s="247">
        <f>SUMIF('2. CONTRATACION DE PERSONAL'!$C:$C,'Cuadro resumen'!$B$38:$B$54,'2. CONTRATACION DE PERSONAL'!$G:$G)</f>
        <v>0</v>
      </c>
    </row>
    <row r="48" spans="2:4" ht="18.75" x14ac:dyDescent="0.25">
      <c r="B48" s="87" t="s">
        <v>501</v>
      </c>
      <c r="C48" s="169">
        <f>SUMIF('2. CONTRATACION DE PERSONAL'!C:C,'Cuadro resumen'!$B$38:$B$54,'2. CONTRATACION DE PERSONAL'!D:D)</f>
        <v>0</v>
      </c>
      <c r="D48" s="247">
        <f>SUMIF('2. CONTRATACION DE PERSONAL'!$C:$C,'Cuadro resumen'!$B$38:$B$54,'2. CONTRATACION DE PERSONAL'!$G:$G)</f>
        <v>0</v>
      </c>
    </row>
    <row r="49" spans="2:4" ht="18.75" x14ac:dyDescent="0.25">
      <c r="B49" s="87" t="s">
        <v>502</v>
      </c>
      <c r="C49" s="169">
        <f>SUMIF('2. CONTRATACION DE PERSONAL'!C:C,'Cuadro resumen'!$B$38:$B$54,'2. CONTRATACION DE PERSONAL'!D:D)</f>
        <v>0</v>
      </c>
      <c r="D49" s="247">
        <f>SUMIF('2. CONTRATACION DE PERSONAL'!$C:$C,'Cuadro resumen'!$B$38:$B$54,'2. CONTRATACION DE PERSONAL'!$G:$G)</f>
        <v>0</v>
      </c>
    </row>
    <row r="50" spans="2:4" ht="18.75" x14ac:dyDescent="0.25">
      <c r="B50" s="87" t="s">
        <v>503</v>
      </c>
      <c r="C50" s="169">
        <f>SUMIF('2. CONTRATACION DE PERSONAL'!C:C,'Cuadro resumen'!$B$38:$B$54,'2. CONTRATACION DE PERSONAL'!D:D)</f>
        <v>0</v>
      </c>
      <c r="D50" s="247">
        <f>SUMIF('2. CONTRATACION DE PERSONAL'!$C:$C,'Cuadro resumen'!$B$38:$B$54,'2. CONTRATACION DE PERSONAL'!$G:$G)</f>
        <v>0</v>
      </c>
    </row>
    <row r="51" spans="2:4" ht="18.75" x14ac:dyDescent="0.25">
      <c r="B51" s="87" t="s">
        <v>504</v>
      </c>
      <c r="C51" s="169">
        <f>SUMIF('2. CONTRATACION DE PERSONAL'!C:C,'Cuadro resumen'!$B$38:$B$54,'2. CONTRATACION DE PERSONAL'!D:D)</f>
        <v>0</v>
      </c>
      <c r="D51" s="247">
        <f>SUMIF('2. CONTRATACION DE PERSONAL'!$C:$C,'Cuadro resumen'!$B$38:$B$54,'2. CONTRATACION DE PERSONAL'!$G:$G)</f>
        <v>0</v>
      </c>
    </row>
    <row r="52" spans="2:4" ht="18.75" x14ac:dyDescent="0.25">
      <c r="B52" s="83" t="s">
        <v>82</v>
      </c>
      <c r="C52" s="169">
        <f>SUMIF('2. CONTRATACION DE PERSONAL'!C:C,'Cuadro resumen'!$B$38:$B$54,'2. CONTRATACION DE PERSONAL'!D:D)</f>
        <v>0</v>
      </c>
      <c r="D52" s="247">
        <f>SUMIF('2. CONTRATACION DE PERSONAL'!$C:$C,'Cuadro resumen'!$B$38:$B$54,'2. CONTRATACION DE PERSONAL'!$G:$G)</f>
        <v>0</v>
      </c>
    </row>
    <row r="53" spans="2:4" ht="18.75" x14ac:dyDescent="0.25">
      <c r="B53" s="83" t="s">
        <v>59</v>
      </c>
      <c r="C53" s="169">
        <f>SUMIF('2. CONTRATACION DE PERSONAL'!C:C,'Cuadro resumen'!$B$38:$B$54,'2. CONTRATACION DE PERSONAL'!D:D)</f>
        <v>0</v>
      </c>
      <c r="D53" s="247">
        <f>SUMIF('2. CONTRATACION DE PERSONAL'!$C:$C,'Cuadro resumen'!$B$38:$B$54,'2. CONTRATACION DE PERSONAL'!$G:$G)</f>
        <v>0</v>
      </c>
    </row>
    <row r="54" spans="2:4" ht="18.75" x14ac:dyDescent="0.25">
      <c r="B54" s="83" t="s">
        <v>60</v>
      </c>
      <c r="C54" s="169">
        <f>SUMIF('2. CONTRATACION DE PERSONAL'!C:C,'Cuadro resumen'!$B$38:$B$54,'2. CONTRATACION DE PERSONAL'!D:D)</f>
        <v>8</v>
      </c>
      <c r="D54" s="247">
        <f>SUMIF('2. CONTRATACION DE PERSONAL'!$C:$C,'Cuadro resumen'!$B$38:$B$54,'2. CONTRATACION DE PERSONAL'!$G:$G)</f>
        <v>754602.24</v>
      </c>
    </row>
    <row r="55" spans="2:4" ht="23.25" x14ac:dyDescent="0.25">
      <c r="B55" s="85" t="s">
        <v>132</v>
      </c>
      <c r="C55" s="170">
        <f>SUBTOTAL(109,C38:C54)</f>
        <v>8</v>
      </c>
      <c r="D55" s="247">
        <f>SUM(D38:D54)</f>
        <v>754602.24</v>
      </c>
    </row>
    <row r="64" spans="2:4" x14ac:dyDescent="0.25">
      <c r="B64" s="200" t="s">
        <v>387</v>
      </c>
    </row>
    <row r="66" spans="2:4" ht="18.75" x14ac:dyDescent="0.25">
      <c r="B66" s="82" t="s">
        <v>21</v>
      </c>
      <c r="C66" s="82" t="s">
        <v>54</v>
      </c>
      <c r="D66" s="246" t="s">
        <v>484</v>
      </c>
    </row>
    <row r="67" spans="2:4" ht="18.75" x14ac:dyDescent="0.25">
      <c r="B67" s="83" t="s">
        <v>62</v>
      </c>
      <c r="C67" s="84">
        <f>SUMIF('3. EQUIPO DE OFICINA'!C:C,'Cuadro resumen'!$B$67:$B$76,'3. EQUIPO DE OFICINA'!D:D)</f>
        <v>12</v>
      </c>
      <c r="D67" s="248">
        <f>SUMIF('3. EQUIPO DE OFICINA'!$C:$C,'Cuadro resumen'!$B$67:$B$76,'3. EQUIPO DE OFICINA'!$F:$F)</f>
        <v>33600</v>
      </c>
    </row>
    <row r="68" spans="2:4" ht="18.75" x14ac:dyDescent="0.25">
      <c r="B68" s="94" t="s">
        <v>63</v>
      </c>
      <c r="C68" s="84">
        <f>SUMIF('3. EQUIPO DE OFICINA'!C:C,'Cuadro resumen'!$B$67:$B$76,'3. EQUIPO DE OFICINA'!D:D)</f>
        <v>6</v>
      </c>
      <c r="D68" s="248">
        <f>SUMIF('3. EQUIPO DE OFICINA'!$C:$C,'Cuadro resumen'!$B$67:$B$76,'3. EQUIPO DE OFICINA'!$F:$F)</f>
        <v>14400</v>
      </c>
    </row>
    <row r="69" spans="2:4" ht="18.75" x14ac:dyDescent="0.25">
      <c r="B69" s="94" t="s">
        <v>64</v>
      </c>
      <c r="C69" s="84">
        <f>SUMIF('3. EQUIPO DE OFICINA'!C:C,'Cuadro resumen'!$B$67:$B$76,'3. EQUIPO DE OFICINA'!D:D)</f>
        <v>2</v>
      </c>
      <c r="D69" s="248">
        <f>SUMIF('3. EQUIPO DE OFICINA'!$C:$C,'Cuadro resumen'!$B$67:$B$76,'3. EQUIPO DE OFICINA'!$F:$F)</f>
        <v>2000</v>
      </c>
    </row>
    <row r="70" spans="2:4" ht="18.75" x14ac:dyDescent="0.25">
      <c r="B70" s="94" t="s">
        <v>65</v>
      </c>
      <c r="C70" s="84">
        <f>SUMIF('3. EQUIPO DE OFICINA'!C:C,'Cuadro resumen'!$B$67:$B$76,'3. EQUIPO DE OFICINA'!D:D)</f>
        <v>0</v>
      </c>
      <c r="D70" s="248">
        <f>SUMIF('3. EQUIPO DE OFICINA'!$C:$C,'Cuadro resumen'!$B$67:$B$76,'3. EQUIPO DE OFICINA'!$F:$F)</f>
        <v>0</v>
      </c>
    </row>
    <row r="71" spans="2:4" ht="18.75" x14ac:dyDescent="0.25">
      <c r="B71" s="94" t="s">
        <v>66</v>
      </c>
      <c r="C71" s="84">
        <f>SUMIF('3. EQUIPO DE OFICINA'!C:C,'Cuadro resumen'!$B$67:$B$76,'3. EQUIPO DE OFICINA'!D:D)</f>
        <v>6</v>
      </c>
      <c r="D71" s="248">
        <f>SUMIF('3. EQUIPO DE OFICINA'!$C:$C,'Cuadro resumen'!$B$67:$B$76,'3. EQUIPO DE OFICINA'!$F:$F)</f>
        <v>18000</v>
      </c>
    </row>
    <row r="72" spans="2:4" ht="18.75" x14ac:dyDescent="0.25">
      <c r="B72" s="94" t="s">
        <v>67</v>
      </c>
      <c r="C72" s="84">
        <f>SUMIF('3. EQUIPO DE OFICINA'!C:C,'Cuadro resumen'!$B$67:$B$76,'3. EQUIPO DE OFICINA'!D:D)</f>
        <v>0</v>
      </c>
      <c r="D72" s="248">
        <f>SUMIF('3. EQUIPO DE OFICINA'!$C:$C,'Cuadro resumen'!$B$67:$B$76,'3. EQUIPO DE OFICINA'!$F:$F)</f>
        <v>0</v>
      </c>
    </row>
    <row r="73" spans="2:4" ht="18.75" x14ac:dyDescent="0.25">
      <c r="B73" s="94" t="s">
        <v>68</v>
      </c>
      <c r="C73" s="84">
        <f>SUMIF('3. EQUIPO DE OFICINA'!C:C,'Cuadro resumen'!$B$67:$B$76,'3. EQUIPO DE OFICINA'!D:D)</f>
        <v>3</v>
      </c>
      <c r="D73" s="248">
        <f>SUMIF('3. EQUIPO DE OFICINA'!$C:$C,'Cuadro resumen'!$B$67:$B$76,'3. EQUIPO DE OFICINA'!$F:$F)</f>
        <v>21200</v>
      </c>
    </row>
    <row r="74" spans="2:4" ht="18.75" x14ac:dyDescent="0.25">
      <c r="B74" s="83" t="s">
        <v>69</v>
      </c>
      <c r="C74" s="84">
        <f>SUMIF('3. EQUIPO DE OFICINA'!C:C,'Cuadro resumen'!$B$67:$B$76,'3. EQUIPO DE OFICINA'!D:D)</f>
        <v>0</v>
      </c>
      <c r="D74" s="248">
        <f>SUMIF('3. EQUIPO DE OFICINA'!$C:$C,'Cuadro resumen'!$B$67:$B$76,'3. EQUIPO DE OFICINA'!$F:$F)</f>
        <v>0</v>
      </c>
    </row>
    <row r="75" spans="2:4" ht="18.75" x14ac:dyDescent="0.25">
      <c r="B75" s="83" t="s">
        <v>70</v>
      </c>
      <c r="C75" s="84">
        <f>SUMIF('3. EQUIPO DE OFICINA'!C:C,'Cuadro resumen'!$B$67:$B$76,'3. EQUIPO DE OFICINA'!D:D)</f>
        <v>1</v>
      </c>
      <c r="D75" s="248">
        <f>SUMIF('3. EQUIPO DE OFICINA'!$C:$C,'Cuadro resumen'!$B$67:$B$76,'3. EQUIPO DE OFICINA'!$F:$F)</f>
        <v>5000</v>
      </c>
    </row>
    <row r="76" spans="2:4" ht="18.75" x14ac:dyDescent="0.25">
      <c r="B76" s="83" t="s">
        <v>71</v>
      </c>
      <c r="C76" s="84">
        <f>SUMIF('3. EQUIPO DE OFICINA'!C:C,'Cuadro resumen'!$B$67:$B$76,'3. EQUIPO DE OFICINA'!D:D)</f>
        <v>0</v>
      </c>
      <c r="D76" s="248">
        <f>SUMIF('3. EQUIPO DE OFICINA'!$C:$C,'Cuadro resumen'!$B$67:$B$76,'3. EQUIPO DE OFICINA'!$F:$F)</f>
        <v>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132</v>
      </c>
      <c r="C78" s="86">
        <f>SUM(C67:C77)</f>
        <v>30</v>
      </c>
      <c r="D78" s="249">
        <f>SUM(D67:D77)</f>
        <v>94200</v>
      </c>
    </row>
    <row r="81" spans="2:4" x14ac:dyDescent="0.25">
      <c r="B81" s="200" t="s">
        <v>388</v>
      </c>
    </row>
    <row r="83" spans="2:4" ht="18.75" x14ac:dyDescent="0.25">
      <c r="B83" s="82" t="s">
        <v>389</v>
      </c>
      <c r="C83" s="82" t="s">
        <v>54</v>
      </c>
      <c r="D83" s="246" t="s">
        <v>484</v>
      </c>
    </row>
    <row r="84" spans="2:4" ht="37.5" x14ac:dyDescent="0.25">
      <c r="B84" s="323" t="s">
        <v>1346</v>
      </c>
      <c r="C84" s="84">
        <f>SUMIF('4. EQUIPO TECNOLÓGICOS'!C:C,'Cuadro resumen'!$B$84:$B$100,'4. EQUIPO TECNOLÓGICOS'!D:D)</f>
        <v>5</v>
      </c>
      <c r="D84" s="84">
        <f>SUMIF('4. EQUIPO TECNOLÓGICOS'!$C:$C,'Cuadro resumen'!$B$84:$B$100,'4. EQUIPO TECNOLÓGICOS'!F:F)</f>
        <v>175000</v>
      </c>
    </row>
    <row r="85" spans="2:4" ht="18.75" x14ac:dyDescent="0.25">
      <c r="B85" s="323" t="s">
        <v>1347</v>
      </c>
      <c r="C85" s="84">
        <f>SUMIF('4. EQUIPO TECNOLÓGICOS'!C:C,'Cuadro resumen'!$B$84:$B$100,'4. EQUIPO TECNOLÓGICOS'!D:D)</f>
        <v>0</v>
      </c>
      <c r="D85" s="84">
        <f>SUMIF('4. EQUIPO TECNOLÓGICOS'!$C:$C,'Cuadro resumen'!$B$84:$B$100,'4. EQUIPO TECNOLÓGICOS'!F:F)</f>
        <v>0</v>
      </c>
    </row>
    <row r="86" spans="2:4" ht="37.5" x14ac:dyDescent="0.25">
      <c r="B86" s="323" t="s">
        <v>1345</v>
      </c>
      <c r="C86" s="84">
        <f>SUMIF('4. EQUIPO TECNOLÓGICOS'!C:C,'Cuadro resumen'!$B$84:$B$100,'4. EQUIPO TECNOLÓGICOS'!D:D)</f>
        <v>0</v>
      </c>
      <c r="D86" s="84">
        <f>SUMIF('4. EQUIPO TECNOLÓGICOS'!$C:$C,'Cuadro resumen'!$B$84:$B$100,'4. EQUIPO TECNOLÓGICOS'!F:F)</f>
        <v>0</v>
      </c>
    </row>
    <row r="87" spans="2:4" ht="37.5" x14ac:dyDescent="0.25">
      <c r="B87" s="323" t="s">
        <v>1348</v>
      </c>
      <c r="C87" s="84">
        <f>SUMIF('4. EQUIPO TECNOLÓGICOS'!C:C,'Cuadro resumen'!$B$84:$B$100,'4. EQUIPO TECNOLÓGICOS'!D:D)</f>
        <v>16</v>
      </c>
      <c r="D87" s="84">
        <f>SUMIF('4. EQUIPO TECNOLÓGICOS'!$C:$C,'Cuadro resumen'!$B$84:$B$100,'4. EQUIPO TECNOLÓGICOS'!F:F)</f>
        <v>280000</v>
      </c>
    </row>
    <row r="88" spans="2:4" ht="18.75" x14ac:dyDescent="0.25">
      <c r="B88" s="83" t="s">
        <v>421</v>
      </c>
      <c r="C88" s="84">
        <f>SUMIF('4. EQUIPO TECNOLÓGICOS'!C:C,'Cuadro resumen'!$B$84:$B$100,'4. EQUIPO TECNOLÓGICOS'!D:D)</f>
        <v>0</v>
      </c>
      <c r="D88" s="84">
        <f>SUMIF('4. EQUIPO TECNOLÓGICOS'!$C:$C,'Cuadro resumen'!$B$84:$B$100,'4. EQUIPO TECNOLÓGICOS'!F:F)</f>
        <v>0</v>
      </c>
    </row>
    <row r="89" spans="2:4" ht="18.75" x14ac:dyDescent="0.25">
      <c r="B89" s="94" t="s">
        <v>72</v>
      </c>
      <c r="C89" s="84">
        <f>SUMIF('4. EQUIPO TECNOLÓGICOS'!C:C,'Cuadro resumen'!$B$84:$B$100,'4. EQUIPO TECNOLÓGICOS'!D:D)</f>
        <v>0</v>
      </c>
      <c r="D89" s="84">
        <f>SUMIF('4. EQUIPO TECNOLÓGICOS'!$C:$C,'Cuadro resumen'!$B$84:$B$100,'4. EQUIPO TECNOLÓGICOS'!F:F)</f>
        <v>0</v>
      </c>
    </row>
    <row r="90" spans="2:4" ht="18.75" x14ac:dyDescent="0.25">
      <c r="B90" s="94" t="s">
        <v>73</v>
      </c>
      <c r="C90" s="84">
        <f>SUMIF('4. EQUIPO TECNOLÓGICOS'!C:C,'Cuadro resumen'!$B$84:$B$100,'4. EQUIPO TECNOLÓGICOS'!D:D)</f>
        <v>1</v>
      </c>
      <c r="D90" s="84">
        <f>SUMIF('4. EQUIPO TECNOLÓGICOS'!$C:$C,'Cuadro resumen'!$B$84:$B$100,'4. EQUIPO TECNOLÓGICOS'!F:F)</f>
        <v>8000</v>
      </c>
    </row>
    <row r="91" spans="2:4" ht="18.75" x14ac:dyDescent="0.25">
      <c r="B91" s="94" t="s">
        <v>74</v>
      </c>
      <c r="C91" s="84">
        <f>SUMIF('4. EQUIPO TECNOLÓGICOS'!C:C,'Cuadro resumen'!$B$84:$B$100,'4. EQUIPO TECNOLÓGICOS'!D:D)</f>
        <v>0</v>
      </c>
      <c r="D91" s="84">
        <f>SUMIF('4. EQUIPO TECNOLÓGICOS'!$C:$C,'Cuadro resumen'!$B$84:$B$100,'4. EQUIPO TECNOLÓGICOS'!F:F)</f>
        <v>0</v>
      </c>
    </row>
    <row r="92" spans="2:4" ht="18.75" x14ac:dyDescent="0.25">
      <c r="B92" s="83" t="s">
        <v>422</v>
      </c>
      <c r="C92" s="84">
        <f>SUMIF('4. EQUIPO TECNOLÓGICOS'!C:C,'Cuadro resumen'!$B$84:$B$100,'4. EQUIPO TECNOLÓGICOS'!D:D)</f>
        <v>0</v>
      </c>
      <c r="D92" s="84">
        <f>SUMIF('4. EQUIPO TECNOLÓGICOS'!$C:$C,'Cuadro resumen'!$B$84:$B$100,'4. EQUIPO TECNOLÓGICOS'!F:F)</f>
        <v>0</v>
      </c>
    </row>
    <row r="93" spans="2:4" ht="18.75" x14ac:dyDescent="0.25">
      <c r="B93" s="94" t="s">
        <v>75</v>
      </c>
      <c r="C93" s="84">
        <f>SUMIF('4. EQUIPO TECNOLÓGICOS'!C:C,'Cuadro resumen'!$B$84:$B$100,'4. EQUIPO TECNOLÓGICOS'!D:D)</f>
        <v>0</v>
      </c>
      <c r="D93" s="84">
        <f>SUMIF('4. EQUIPO TECNOLÓGICOS'!$C:$C,'Cuadro resumen'!$B$84:$B$100,'4. EQUIPO TECNOLÓGICOS'!F:F)</f>
        <v>0</v>
      </c>
    </row>
    <row r="94" spans="2:4" ht="18.75" x14ac:dyDescent="0.25">
      <c r="B94" s="83" t="s">
        <v>76</v>
      </c>
      <c r="C94" s="84">
        <f>SUMIF('4. EQUIPO TECNOLÓGICOS'!C:C,'Cuadro resumen'!$B$84:$B$100,'4. EQUIPO TECNOLÓGICOS'!D:D)</f>
        <v>0</v>
      </c>
      <c r="D94" s="84">
        <f>SUMIF('4. EQUIPO TECNOLÓGICOS'!$C:$C,'Cuadro resumen'!$B$84:$B$100,'4. EQUIPO TECNOLÓGICOS'!F:F)</f>
        <v>0</v>
      </c>
    </row>
    <row r="95" spans="2:4" ht="18.75" x14ac:dyDescent="0.25">
      <c r="B95" s="94" t="s">
        <v>77</v>
      </c>
      <c r="C95" s="84">
        <f>SUMIF('4. EQUIPO TECNOLÓGICOS'!C:C,'Cuadro resumen'!$B$84:$B$100,'4. EQUIPO TECNOLÓGICOS'!D:D)</f>
        <v>12</v>
      </c>
      <c r="D95" s="84">
        <f>SUMIF('4. EQUIPO TECNOLÓGICOS'!$C:$C,'Cuadro resumen'!$B$84:$B$100,'4. EQUIPO TECNOLÓGICOS'!F:F)</f>
        <v>120000</v>
      </c>
    </row>
    <row r="96" spans="2:4" ht="18.75" x14ac:dyDescent="0.25">
      <c r="B96" s="94" t="s">
        <v>78</v>
      </c>
      <c r="C96" s="84">
        <f>SUMIF('4. EQUIPO TECNOLÓGICOS'!C:C,'Cuadro resumen'!$B$84:$B$100,'4. EQUIPO TECNOLÓGICOS'!D:D)</f>
        <v>1</v>
      </c>
      <c r="D96" s="84">
        <f>SUMIF('4. EQUIPO TECNOLÓGICOS'!$C:$C,'Cuadro resumen'!$B$84:$B$100,'4. EQUIPO TECNOLÓGICOS'!F:F)</f>
        <v>2000</v>
      </c>
    </row>
    <row r="97" spans="2:4" ht="18.75" x14ac:dyDescent="0.25">
      <c r="B97" s="83" t="s">
        <v>423</v>
      </c>
      <c r="C97" s="84">
        <f>SUMIF('4. EQUIPO TECNOLÓGICOS'!C:C,'Cuadro resumen'!$B$84:$B$100,'4. EQUIPO TECNOLÓGICOS'!D:D)</f>
        <v>14</v>
      </c>
      <c r="D97" s="84">
        <f>SUMIF('4. EQUIPO TECNOLÓGICOS'!$C:$C,'Cuadro resumen'!$B$84:$B$100,'4. EQUIPO TECNOLÓGICOS'!F:F)</f>
        <v>16800</v>
      </c>
    </row>
    <row r="98" spans="2:4" ht="18.75" x14ac:dyDescent="0.25">
      <c r="B98" s="94" t="s">
        <v>79</v>
      </c>
      <c r="C98" s="84">
        <f>SUMIF('4. EQUIPO TECNOLÓGICOS'!C:C,'Cuadro resumen'!$B$84:$B$100,'4. EQUIPO TECNOLÓGICOS'!D:D)</f>
        <v>2</v>
      </c>
      <c r="D98" s="84">
        <f>SUMIF('4. EQUIPO TECNOLÓGICOS'!$C:$C,'Cuadro resumen'!$B$84:$B$100,'4. EQUIPO TECNOLÓGICOS'!F:F)</f>
        <v>3000</v>
      </c>
    </row>
    <row r="99" spans="2:4" ht="18.75" x14ac:dyDescent="0.25">
      <c r="B99" s="94" t="s">
        <v>80</v>
      </c>
      <c r="C99" s="84">
        <f>SUMIF('4. EQUIPO TECNOLÓGICOS'!C:C,'Cuadro resumen'!$B$84:$B$100,'4. EQUIPO TECNOLÓGICOS'!D:D)</f>
        <v>4</v>
      </c>
      <c r="D99" s="84">
        <f>SUMIF('4. EQUIPO TECNOLÓGICOS'!$C:$C,'Cuadro resumen'!$B$84:$B$100,'4. EQUIPO TECNOLÓGICOS'!F:F)</f>
        <v>2000</v>
      </c>
    </row>
    <row r="100" spans="2:4" ht="18.75" x14ac:dyDescent="0.25">
      <c r="B100" s="94" t="s">
        <v>81</v>
      </c>
      <c r="C100" s="84">
        <f>SUMIF('4. EQUIPO TECNOLÓGICOS'!C:C,'Cuadro resumen'!$B$84:$B$100,'4. EQUIPO TECNOLÓGICOS'!D:D)</f>
        <v>0</v>
      </c>
      <c r="D100" s="84">
        <f>SUMIF('4. EQUIPO TECNOLÓGICOS'!$C:$C,'Cuadro resumen'!$B$84:$B$100,'4. EQUIPO TECNOLÓGICOS'!F:F)</f>
        <v>0</v>
      </c>
    </row>
    <row r="101" spans="2:4" ht="23.25" x14ac:dyDescent="0.25">
      <c r="B101" s="85" t="s">
        <v>132</v>
      </c>
      <c r="C101" s="86">
        <f>SUM(C84:C100)</f>
        <v>55</v>
      </c>
      <c r="D101" s="86">
        <f>SUM(D84:D100)</f>
        <v>606800</v>
      </c>
    </row>
    <row r="105" spans="2:4" x14ac:dyDescent="0.25">
      <c r="B105" s="200" t="s">
        <v>482</v>
      </c>
    </row>
    <row r="126" spans="2:4" x14ac:dyDescent="0.25">
      <c r="B126" s="200" t="s">
        <v>483</v>
      </c>
    </row>
    <row r="127" spans="2:4" x14ac:dyDescent="0.25">
      <c r="B127" s="87" t="s">
        <v>123</v>
      </c>
      <c r="C127" s="87" t="s">
        <v>54</v>
      </c>
      <c r="D127" s="87" t="s">
        <v>484</v>
      </c>
    </row>
    <row r="128" spans="2:4" x14ac:dyDescent="0.25">
      <c r="B128" s="87" t="s">
        <v>485</v>
      </c>
    </row>
    <row r="129" spans="2:2" x14ac:dyDescent="0.25">
      <c r="B129" s="87" t="s">
        <v>475</v>
      </c>
    </row>
    <row r="130" spans="2:2" x14ac:dyDescent="0.25">
      <c r="B130" s="87" t="s">
        <v>489</v>
      </c>
    </row>
    <row r="143" spans="2:2" x14ac:dyDescent="0.25">
      <c r="B143" s="200" t="s">
        <v>490</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E1" zoomScale="90" zoomScaleNormal="90" workbookViewId="0">
      <pane ySplit="6" topLeftCell="A13"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20" width="14.140625" customWidth="1"/>
    <col min="21" max="21" width="17" customWidth="1"/>
  </cols>
  <sheetData>
    <row r="1" spans="1:21" ht="18.75" x14ac:dyDescent="0.25">
      <c r="B1" s="297"/>
      <c r="C1" s="297"/>
      <c r="D1" s="297"/>
      <c r="E1" s="297"/>
      <c r="F1" s="297"/>
      <c r="G1" s="297" t="s">
        <v>1440</v>
      </c>
      <c r="J1" s="297"/>
      <c r="K1" s="297"/>
      <c r="L1" s="297"/>
      <c r="M1" s="297"/>
      <c r="N1" s="297"/>
      <c r="O1" s="297"/>
      <c r="P1" s="297"/>
      <c r="Q1" s="297"/>
      <c r="R1" s="297"/>
      <c r="S1" s="297"/>
      <c r="T1" s="297"/>
      <c r="U1" s="297"/>
    </row>
    <row r="2" spans="1:21" ht="18.75" x14ac:dyDescent="0.25">
      <c r="A2" s="283" t="s">
        <v>1366</v>
      </c>
      <c r="B2" s="297"/>
      <c r="C2" s="297"/>
      <c r="D2" s="297"/>
      <c r="E2" s="297"/>
      <c r="F2" s="297"/>
      <c r="G2" s="297"/>
      <c r="J2" s="297"/>
      <c r="K2" s="297"/>
      <c r="L2" s="297"/>
      <c r="M2" s="297"/>
      <c r="N2" s="297"/>
      <c r="O2" s="297"/>
      <c r="P2" s="297"/>
      <c r="Q2" s="297"/>
      <c r="R2" s="297"/>
      <c r="S2" s="297"/>
      <c r="T2" s="297"/>
      <c r="U2" s="297"/>
    </row>
    <row r="3" spans="1:21" x14ac:dyDescent="0.25">
      <c r="A3" s="629" t="s">
        <v>1441</v>
      </c>
      <c r="B3" s="629"/>
      <c r="C3" s="629"/>
      <c r="D3" s="629"/>
      <c r="E3" s="629"/>
      <c r="F3" s="629"/>
      <c r="G3" s="629"/>
      <c r="H3" s="629"/>
      <c r="I3" s="629"/>
      <c r="J3" s="629"/>
      <c r="K3" s="629"/>
      <c r="L3" s="629"/>
      <c r="M3" s="629"/>
      <c r="N3" s="629"/>
      <c r="O3" s="629"/>
      <c r="P3" s="629"/>
      <c r="Q3" s="629"/>
      <c r="R3" s="629"/>
      <c r="S3" s="629"/>
      <c r="T3" s="629"/>
      <c r="U3" s="629"/>
    </row>
    <row r="4" spans="1:21" ht="15" customHeight="1" x14ac:dyDescent="0.25">
      <c r="A4" s="610" t="s">
        <v>98</v>
      </c>
      <c r="B4" s="579" t="s">
        <v>113</v>
      </c>
      <c r="C4" s="589" t="s">
        <v>87</v>
      </c>
      <c r="D4" s="589" t="s">
        <v>88</v>
      </c>
      <c r="E4" s="598" t="s">
        <v>399</v>
      </c>
      <c r="F4" s="589" t="s">
        <v>89</v>
      </c>
      <c r="G4" s="610" t="s">
        <v>101</v>
      </c>
      <c r="H4" s="610"/>
      <c r="I4" s="610"/>
      <c r="J4" s="610"/>
      <c r="K4" s="610"/>
      <c r="L4" s="610"/>
      <c r="M4" s="610"/>
      <c r="N4" s="610"/>
      <c r="O4" s="609" t="s">
        <v>102</v>
      </c>
      <c r="P4" s="609"/>
      <c r="Q4" s="579" t="s">
        <v>103</v>
      </c>
      <c r="R4" s="579" t="s">
        <v>104</v>
      </c>
      <c r="S4" s="579" t="s">
        <v>111</v>
      </c>
      <c r="T4" s="579" t="s">
        <v>110</v>
      </c>
      <c r="U4" s="595" t="s">
        <v>90</v>
      </c>
    </row>
    <row r="5" spans="1:21" ht="15" customHeight="1" x14ac:dyDescent="0.25">
      <c r="A5" s="610"/>
      <c r="B5" s="577"/>
      <c r="C5" s="590"/>
      <c r="D5" s="590"/>
      <c r="E5" s="599"/>
      <c r="F5" s="590"/>
      <c r="G5" s="610" t="s">
        <v>105</v>
      </c>
      <c r="H5" s="610"/>
      <c r="I5" s="610" t="s">
        <v>106</v>
      </c>
      <c r="J5" s="610"/>
      <c r="K5" s="610" t="s">
        <v>107</v>
      </c>
      <c r="L5" s="610"/>
      <c r="M5" s="610" t="s">
        <v>108</v>
      </c>
      <c r="N5" s="610"/>
      <c r="O5" s="609"/>
      <c r="P5" s="609"/>
      <c r="Q5" s="577"/>
      <c r="R5" s="577"/>
      <c r="S5" s="577"/>
      <c r="T5" s="577"/>
      <c r="U5" s="596"/>
    </row>
    <row r="6" spans="1:21" ht="25.5" x14ac:dyDescent="0.25">
      <c r="A6" s="610"/>
      <c r="B6" s="578"/>
      <c r="C6" s="591"/>
      <c r="D6" s="591"/>
      <c r="E6" s="600"/>
      <c r="F6" s="591"/>
      <c r="G6" s="343" t="s">
        <v>109</v>
      </c>
      <c r="H6" s="241" t="s">
        <v>12</v>
      </c>
      <c r="I6" s="343" t="s">
        <v>109</v>
      </c>
      <c r="J6" s="241" t="s">
        <v>12</v>
      </c>
      <c r="K6" s="343" t="s">
        <v>109</v>
      </c>
      <c r="L6" s="241" t="s">
        <v>12</v>
      </c>
      <c r="M6" s="343" t="s">
        <v>109</v>
      </c>
      <c r="N6" s="241" t="s">
        <v>12</v>
      </c>
      <c r="O6" s="343" t="s">
        <v>109</v>
      </c>
      <c r="P6" s="241" t="s">
        <v>12</v>
      </c>
      <c r="Q6" s="578"/>
      <c r="R6" s="578"/>
      <c r="S6" s="578"/>
      <c r="T6" s="578"/>
      <c r="U6" s="597"/>
    </row>
    <row r="7" spans="1:21" ht="15.75" customHeight="1" x14ac:dyDescent="0.25">
      <c r="A7" s="626" t="s">
        <v>1441</v>
      </c>
      <c r="B7" s="626" t="s">
        <v>1442</v>
      </c>
      <c r="C7" s="293"/>
      <c r="D7" s="293"/>
      <c r="E7" s="293"/>
      <c r="F7" s="294"/>
      <c r="G7" s="294"/>
      <c r="H7" s="405"/>
      <c r="I7" s="294"/>
      <c r="J7" s="405"/>
      <c r="K7" s="294"/>
      <c r="L7" s="405"/>
      <c r="M7" s="294"/>
      <c r="N7" s="405"/>
      <c r="O7" s="294"/>
      <c r="P7" s="405"/>
      <c r="Q7" s="294"/>
      <c r="R7" s="294"/>
      <c r="S7" s="294"/>
      <c r="T7" s="294"/>
      <c r="U7" s="294"/>
    </row>
    <row r="8" spans="1:21" ht="15.75" x14ac:dyDescent="0.25">
      <c r="A8" s="627"/>
      <c r="B8" s="627"/>
      <c r="C8" s="293"/>
      <c r="D8" s="293"/>
      <c r="E8" s="293"/>
      <c r="F8" s="294"/>
      <c r="G8" s="294"/>
      <c r="H8" s="405"/>
      <c r="I8" s="294"/>
      <c r="J8" s="405"/>
      <c r="K8" s="294"/>
      <c r="L8" s="405"/>
      <c r="M8" s="294"/>
      <c r="N8" s="405"/>
      <c r="O8" s="294"/>
      <c r="P8" s="405"/>
      <c r="Q8" s="294"/>
      <c r="R8" s="294"/>
      <c r="S8" s="294"/>
      <c r="T8" s="294"/>
      <c r="U8" s="294"/>
    </row>
    <row r="9" spans="1:21" ht="15.75" x14ac:dyDescent="0.25">
      <c r="A9" s="627"/>
      <c r="B9" s="627"/>
      <c r="C9" s="293"/>
      <c r="D9" s="293"/>
      <c r="E9" s="293"/>
      <c r="F9" s="294"/>
      <c r="G9" s="294"/>
      <c r="H9" s="405"/>
      <c r="I9" s="294"/>
      <c r="J9" s="405"/>
      <c r="K9" s="294"/>
      <c r="L9" s="405"/>
      <c r="M9" s="294"/>
      <c r="N9" s="405"/>
      <c r="O9" s="294"/>
      <c r="P9" s="405"/>
      <c r="Q9" s="294"/>
      <c r="R9" s="294"/>
      <c r="S9" s="294"/>
      <c r="T9" s="294"/>
      <c r="U9" s="294"/>
    </row>
    <row r="10" spans="1:21" ht="15.75" x14ac:dyDescent="0.25">
      <c r="A10" s="627"/>
      <c r="B10" s="627"/>
      <c r="C10" s="293"/>
      <c r="D10" s="293"/>
      <c r="E10" s="293"/>
      <c r="F10" s="294"/>
      <c r="G10" s="294"/>
      <c r="H10" s="405"/>
      <c r="I10" s="294"/>
      <c r="J10" s="405"/>
      <c r="K10" s="294"/>
      <c r="L10" s="405"/>
      <c r="M10" s="294"/>
      <c r="N10" s="405"/>
      <c r="O10" s="294"/>
      <c r="P10" s="405"/>
      <c r="Q10" s="294"/>
      <c r="R10" s="294"/>
      <c r="S10" s="294"/>
      <c r="T10" s="294"/>
      <c r="U10" s="294"/>
    </row>
    <row r="11" spans="1:21" ht="15.75" x14ac:dyDescent="0.25">
      <c r="A11" s="627"/>
      <c r="B11" s="627"/>
      <c r="C11" s="293"/>
      <c r="D11" s="293"/>
      <c r="E11" s="293"/>
      <c r="F11" s="294"/>
      <c r="G11" s="294"/>
      <c r="H11" s="405"/>
      <c r="I11" s="294"/>
      <c r="J11" s="405"/>
      <c r="K11" s="294"/>
      <c r="L11" s="405"/>
      <c r="M11" s="294"/>
      <c r="N11" s="405"/>
      <c r="O11" s="294"/>
      <c r="P11" s="405"/>
      <c r="Q11" s="294"/>
      <c r="R11" s="294"/>
      <c r="S11" s="294"/>
      <c r="T11" s="294"/>
      <c r="U11" s="294"/>
    </row>
    <row r="12" spans="1:21" ht="15.75" x14ac:dyDescent="0.25">
      <c r="A12" s="627"/>
      <c r="B12" s="627"/>
      <c r="C12" s="293"/>
      <c r="D12" s="293"/>
      <c r="E12" s="293"/>
      <c r="F12" s="294"/>
      <c r="G12" s="294"/>
      <c r="H12" s="405"/>
      <c r="I12" s="294"/>
      <c r="J12" s="405"/>
      <c r="K12" s="294"/>
      <c r="L12" s="405"/>
      <c r="M12" s="294"/>
      <c r="N12" s="405"/>
      <c r="O12" s="294"/>
      <c r="P12" s="405"/>
      <c r="Q12" s="294"/>
      <c r="R12" s="294"/>
      <c r="S12" s="294"/>
      <c r="T12" s="294"/>
      <c r="U12" s="406"/>
    </row>
    <row r="13" spans="1:21" ht="15.75" customHeight="1" x14ac:dyDescent="0.25">
      <c r="A13" s="627"/>
      <c r="B13" s="627"/>
      <c r="C13" s="293"/>
      <c r="D13" s="293"/>
      <c r="E13" s="293"/>
      <c r="F13" s="294"/>
      <c r="G13" s="294"/>
      <c r="H13" s="405"/>
      <c r="I13" s="294"/>
      <c r="J13" s="405"/>
      <c r="K13" s="407"/>
      <c r="L13" s="405"/>
      <c r="M13" s="294"/>
      <c r="N13" s="405"/>
      <c r="O13" s="408"/>
      <c r="P13" s="405"/>
      <c r="Q13" s="294"/>
      <c r="R13" s="294"/>
      <c r="S13" s="294"/>
      <c r="T13" s="294"/>
      <c r="U13" s="294"/>
    </row>
    <row r="14" spans="1:21" ht="15.75" x14ac:dyDescent="0.25">
      <c r="A14" s="627"/>
      <c r="B14" s="627"/>
      <c r="C14" s="293"/>
      <c r="D14" s="293"/>
      <c r="E14" s="293"/>
      <c r="F14" s="294"/>
      <c r="G14" s="294"/>
      <c r="H14" s="405"/>
      <c r="I14" s="294"/>
      <c r="J14" s="405"/>
      <c r="K14" s="407"/>
      <c r="L14" s="405"/>
      <c r="M14" s="294"/>
      <c r="N14" s="405"/>
      <c r="O14" s="408"/>
      <c r="P14" s="405"/>
      <c r="Q14" s="294"/>
      <c r="R14" s="294"/>
      <c r="S14" s="294"/>
      <c r="T14" s="294"/>
      <c r="U14" s="294"/>
    </row>
    <row r="15" spans="1:21" ht="15.75" x14ac:dyDescent="0.25">
      <c r="A15" s="627"/>
      <c r="B15" s="627"/>
      <c r="C15" s="293"/>
      <c r="D15" s="293"/>
      <c r="E15" s="293"/>
      <c r="F15" s="294"/>
      <c r="G15" s="294"/>
      <c r="H15" s="405"/>
      <c r="I15" s="294"/>
      <c r="J15" s="405"/>
      <c r="K15" s="407"/>
      <c r="L15" s="405"/>
      <c r="M15" s="294"/>
      <c r="N15" s="405"/>
      <c r="O15" s="408"/>
      <c r="P15" s="405"/>
      <c r="Q15" s="294"/>
      <c r="R15" s="294"/>
      <c r="S15" s="294"/>
      <c r="T15" s="294"/>
      <c r="U15" s="294"/>
    </row>
    <row r="16" spans="1:21" ht="15.75" x14ac:dyDescent="0.25">
      <c r="A16" s="627"/>
      <c r="B16" s="627"/>
      <c r="C16" s="293"/>
      <c r="D16" s="293"/>
      <c r="E16" s="293"/>
      <c r="F16" s="294"/>
      <c r="G16" s="294"/>
      <c r="H16" s="405"/>
      <c r="I16" s="294"/>
      <c r="J16" s="405"/>
      <c r="K16" s="407"/>
      <c r="L16" s="405"/>
      <c r="M16" s="294"/>
      <c r="N16" s="405"/>
      <c r="O16" s="408"/>
      <c r="P16" s="405"/>
      <c r="Q16" s="294"/>
      <c r="R16" s="294"/>
      <c r="S16" s="294"/>
      <c r="T16" s="294"/>
      <c r="U16" s="294"/>
    </row>
    <row r="17" spans="1:21" ht="15.75" x14ac:dyDescent="0.25">
      <c r="A17" s="627"/>
      <c r="B17" s="627"/>
      <c r="C17" s="293"/>
      <c r="D17" s="293"/>
      <c r="E17" s="293"/>
      <c r="F17" s="294"/>
      <c r="G17" s="294"/>
      <c r="H17" s="405"/>
      <c r="I17" s="294"/>
      <c r="J17" s="405"/>
      <c r="K17" s="294"/>
      <c r="L17" s="405"/>
      <c r="M17" s="294"/>
      <c r="N17" s="405"/>
      <c r="O17" s="294"/>
      <c r="P17" s="405"/>
      <c r="Q17" s="294"/>
      <c r="R17" s="294"/>
      <c r="S17" s="294"/>
      <c r="T17" s="294"/>
      <c r="U17" s="409"/>
    </row>
    <row r="18" spans="1:21" ht="15.75" x14ac:dyDescent="0.25">
      <c r="A18" s="628"/>
      <c r="B18" s="628"/>
      <c r="C18" s="293"/>
      <c r="D18" s="293"/>
      <c r="E18" s="293"/>
      <c r="F18" s="294"/>
      <c r="G18" s="294"/>
      <c r="H18" s="405"/>
      <c r="I18" s="294"/>
      <c r="J18" s="405"/>
      <c r="K18" s="294"/>
      <c r="L18" s="405"/>
      <c r="M18" s="294"/>
      <c r="N18" s="405"/>
      <c r="O18" s="294"/>
      <c r="P18" s="405"/>
      <c r="Q18" s="294"/>
      <c r="R18" s="294"/>
      <c r="S18" s="294"/>
      <c r="T18" s="294"/>
      <c r="U18" s="294"/>
    </row>
    <row r="19" spans="1:21" ht="15.75" x14ac:dyDescent="0.25">
      <c r="A19" s="305"/>
      <c r="B19" s="306"/>
      <c r="C19" s="305" t="s">
        <v>1439</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7"/>
      <c r="R19" s="277"/>
      <c r="S19" s="277"/>
      <c r="T19" s="277"/>
      <c r="U19"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E1" zoomScale="90" zoomScaleNormal="90" workbookViewId="0">
      <pane ySplit="6" topLeftCell="A34" activePane="bottomLeft" state="frozen"/>
      <selection activeCell="A7" sqref="A7"/>
      <selection pane="bottomLeft" activeCell="E32" sqref="E32"/>
    </sheetView>
  </sheetViews>
  <sheetFormatPr baseColWidth="10" defaultRowHeight="15" x14ac:dyDescent="0.25"/>
  <cols>
    <col min="1" max="1" width="21.7109375" style="413" customWidth="1"/>
    <col min="2" max="2" width="24.28515625" style="413" customWidth="1"/>
    <col min="3" max="6" width="27.42578125" style="413" customWidth="1"/>
    <col min="7" max="7" width="15.28515625" style="413" customWidth="1"/>
    <col min="8" max="8" width="13.7109375" style="243" bestFit="1" customWidth="1"/>
    <col min="9" max="9" width="15.28515625" style="413" customWidth="1"/>
    <col min="10" max="10" width="18.85546875" style="243" customWidth="1"/>
    <col min="11" max="11" width="11.42578125" style="413"/>
    <col min="12" max="12" width="13.7109375" style="243" bestFit="1" customWidth="1"/>
    <col min="13" max="13" width="11.42578125" style="413"/>
    <col min="14" max="14" width="13.7109375" style="243" bestFit="1" customWidth="1"/>
    <col min="15" max="15" width="15.28515625" style="413" customWidth="1"/>
    <col min="16" max="16" width="18.28515625" style="243" customWidth="1"/>
    <col min="17" max="20" width="14.140625" style="413" customWidth="1"/>
    <col min="21" max="21" width="17" style="413" customWidth="1"/>
    <col min="22" max="16384" width="11.42578125" style="413"/>
  </cols>
  <sheetData>
    <row r="1" spans="1:21" ht="18.75" x14ac:dyDescent="0.25">
      <c r="B1" s="297"/>
      <c r="C1" s="297"/>
      <c r="D1" s="297"/>
      <c r="E1" s="297"/>
      <c r="F1" s="297"/>
      <c r="G1" s="297" t="s">
        <v>1490</v>
      </c>
      <c r="J1" s="297"/>
      <c r="K1" s="297"/>
      <c r="L1" s="297"/>
      <c r="M1" s="297"/>
      <c r="N1" s="297"/>
      <c r="O1" s="297"/>
      <c r="P1" s="297"/>
      <c r="Q1" s="297"/>
      <c r="R1" s="297"/>
      <c r="S1" s="297"/>
      <c r="T1" s="297"/>
      <c r="U1" s="297"/>
    </row>
    <row r="2" spans="1:21" ht="18.75" x14ac:dyDescent="0.25">
      <c r="A2" s="283" t="s">
        <v>1366</v>
      </c>
      <c r="B2" s="297"/>
      <c r="C2" s="297"/>
      <c r="D2" s="297"/>
      <c r="E2" s="297"/>
      <c r="F2" s="297"/>
      <c r="G2" s="297"/>
      <c r="J2" s="297"/>
      <c r="K2" s="297"/>
      <c r="L2" s="297"/>
      <c r="M2" s="297"/>
      <c r="N2" s="297"/>
      <c r="O2" s="297"/>
      <c r="P2" s="297"/>
      <c r="Q2" s="297"/>
      <c r="R2" s="297"/>
      <c r="S2" s="297"/>
      <c r="T2" s="297"/>
      <c r="U2" s="297"/>
    </row>
    <row r="3" spans="1:21" x14ac:dyDescent="0.25">
      <c r="A3" s="629" t="s">
        <v>1489</v>
      </c>
      <c r="B3" s="629"/>
      <c r="C3" s="629"/>
      <c r="D3" s="629"/>
      <c r="E3" s="629"/>
      <c r="F3" s="629"/>
      <c r="G3" s="629"/>
      <c r="H3" s="629"/>
      <c r="I3" s="629"/>
      <c r="J3" s="629"/>
      <c r="K3" s="629"/>
      <c r="L3" s="629"/>
      <c r="M3" s="629"/>
      <c r="N3" s="629"/>
      <c r="O3" s="629"/>
      <c r="P3" s="629"/>
      <c r="Q3" s="629"/>
      <c r="R3" s="629"/>
      <c r="S3" s="629"/>
      <c r="T3" s="629"/>
      <c r="U3" s="629"/>
    </row>
    <row r="4" spans="1:21" ht="15" customHeight="1" x14ac:dyDescent="0.25">
      <c r="A4" s="610" t="s">
        <v>98</v>
      </c>
      <c r="B4" s="579" t="s">
        <v>113</v>
      </c>
      <c r="C4" s="589" t="s">
        <v>87</v>
      </c>
      <c r="D4" s="589" t="s">
        <v>88</v>
      </c>
      <c r="E4" s="598" t="s">
        <v>399</v>
      </c>
      <c r="F4" s="589" t="s">
        <v>89</v>
      </c>
      <c r="G4" s="610" t="s">
        <v>101</v>
      </c>
      <c r="H4" s="610"/>
      <c r="I4" s="610"/>
      <c r="J4" s="610"/>
      <c r="K4" s="610"/>
      <c r="L4" s="610"/>
      <c r="M4" s="610"/>
      <c r="N4" s="610"/>
      <c r="O4" s="609" t="s">
        <v>102</v>
      </c>
      <c r="P4" s="609"/>
      <c r="Q4" s="579" t="s">
        <v>103</v>
      </c>
      <c r="R4" s="579" t="s">
        <v>104</v>
      </c>
      <c r="S4" s="579" t="s">
        <v>111</v>
      </c>
      <c r="T4" s="579" t="s">
        <v>110</v>
      </c>
      <c r="U4" s="595" t="s">
        <v>90</v>
      </c>
    </row>
    <row r="5" spans="1:21" ht="15" customHeight="1" x14ac:dyDescent="0.25">
      <c r="A5" s="610"/>
      <c r="B5" s="577"/>
      <c r="C5" s="590"/>
      <c r="D5" s="590"/>
      <c r="E5" s="599"/>
      <c r="F5" s="590"/>
      <c r="G5" s="610" t="s">
        <v>105</v>
      </c>
      <c r="H5" s="610"/>
      <c r="I5" s="610" t="s">
        <v>106</v>
      </c>
      <c r="J5" s="610"/>
      <c r="K5" s="610" t="s">
        <v>107</v>
      </c>
      <c r="L5" s="610"/>
      <c r="M5" s="610" t="s">
        <v>108</v>
      </c>
      <c r="N5" s="610"/>
      <c r="O5" s="609"/>
      <c r="P5" s="609"/>
      <c r="Q5" s="577"/>
      <c r="R5" s="577"/>
      <c r="S5" s="577"/>
      <c r="T5" s="577"/>
      <c r="U5" s="596"/>
    </row>
    <row r="6" spans="1:21" ht="25.5" x14ac:dyDescent="0.25">
      <c r="A6" s="610"/>
      <c r="B6" s="578"/>
      <c r="C6" s="591"/>
      <c r="D6" s="591"/>
      <c r="E6" s="600"/>
      <c r="F6" s="591"/>
      <c r="G6" s="343" t="s">
        <v>109</v>
      </c>
      <c r="H6" s="241" t="s">
        <v>12</v>
      </c>
      <c r="I6" s="343" t="s">
        <v>109</v>
      </c>
      <c r="J6" s="241" t="s">
        <v>12</v>
      </c>
      <c r="K6" s="343" t="s">
        <v>109</v>
      </c>
      <c r="L6" s="241" t="s">
        <v>12</v>
      </c>
      <c r="M6" s="343" t="s">
        <v>109</v>
      </c>
      <c r="N6" s="241" t="s">
        <v>12</v>
      </c>
      <c r="O6" s="343" t="s">
        <v>109</v>
      </c>
      <c r="P6" s="241" t="s">
        <v>12</v>
      </c>
      <c r="Q6" s="578"/>
      <c r="R6" s="578"/>
      <c r="S6" s="578"/>
      <c r="T6" s="578"/>
      <c r="U6" s="597"/>
    </row>
    <row r="7" spans="1:21" ht="15.75" x14ac:dyDescent="0.25">
      <c r="A7" s="626" t="s">
        <v>1483</v>
      </c>
      <c r="B7" s="630" t="s">
        <v>1481</v>
      </c>
      <c r="C7" s="293"/>
      <c r="D7" s="293"/>
      <c r="E7" s="293"/>
      <c r="F7" s="294"/>
      <c r="G7" s="294"/>
      <c r="H7" s="405"/>
      <c r="I7" s="294"/>
      <c r="J7" s="405"/>
      <c r="K7" s="294"/>
      <c r="L7" s="405"/>
      <c r="M7" s="294"/>
      <c r="N7" s="405"/>
      <c r="O7" s="294"/>
      <c r="P7" s="405"/>
      <c r="Q7" s="294"/>
      <c r="R7" s="294"/>
      <c r="S7" s="294"/>
      <c r="T7" s="294"/>
      <c r="U7" s="294"/>
    </row>
    <row r="8" spans="1:21" ht="15.75" x14ac:dyDescent="0.25">
      <c r="A8" s="627"/>
      <c r="B8" s="630"/>
      <c r="C8" s="293"/>
      <c r="D8" s="293"/>
      <c r="E8" s="293"/>
      <c r="F8" s="294"/>
      <c r="G8" s="294"/>
      <c r="H8" s="405"/>
      <c r="I8" s="294"/>
      <c r="J8" s="405"/>
      <c r="K8" s="294"/>
      <c r="L8" s="405"/>
      <c r="M8" s="294"/>
      <c r="N8" s="405"/>
      <c r="O8" s="294"/>
      <c r="P8" s="405"/>
      <c r="Q8" s="294"/>
      <c r="R8" s="294"/>
      <c r="S8" s="294"/>
      <c r="T8" s="294"/>
      <c r="U8" s="294"/>
    </row>
    <row r="9" spans="1:21" ht="15.75" x14ac:dyDescent="0.25">
      <c r="A9" s="627"/>
      <c r="B9" s="630"/>
      <c r="C9" s="293"/>
      <c r="D9" s="293"/>
      <c r="E9" s="293"/>
      <c r="F9" s="294"/>
      <c r="G9" s="294"/>
      <c r="H9" s="405"/>
      <c r="I9" s="294"/>
      <c r="J9" s="405"/>
      <c r="K9" s="294"/>
      <c r="L9" s="405"/>
      <c r="M9" s="294"/>
      <c r="N9" s="405"/>
      <c r="O9" s="294"/>
      <c r="P9" s="405"/>
      <c r="Q9" s="294"/>
      <c r="R9" s="294"/>
      <c r="S9" s="294"/>
      <c r="T9" s="294"/>
      <c r="U9" s="294"/>
    </row>
    <row r="10" spans="1:21" ht="15.75" x14ac:dyDescent="0.25">
      <c r="A10" s="627"/>
      <c r="B10" s="630"/>
      <c r="C10" s="293"/>
      <c r="D10" s="293"/>
      <c r="E10" s="293"/>
      <c r="F10" s="294"/>
      <c r="G10" s="294"/>
      <c r="H10" s="405"/>
      <c r="I10" s="294"/>
      <c r="J10" s="405"/>
      <c r="K10" s="294"/>
      <c r="L10" s="405"/>
      <c r="M10" s="294"/>
      <c r="N10" s="405"/>
      <c r="O10" s="294"/>
      <c r="P10" s="405"/>
      <c r="Q10" s="294"/>
      <c r="R10" s="294"/>
      <c r="S10" s="294"/>
      <c r="T10" s="294"/>
      <c r="U10" s="294"/>
    </row>
    <row r="11" spans="1:21" ht="15.75" x14ac:dyDescent="0.25">
      <c r="A11" s="627"/>
      <c r="B11" s="630"/>
      <c r="C11" s="293"/>
      <c r="D11" s="293"/>
      <c r="E11" s="293"/>
      <c r="F11" s="294"/>
      <c r="G11" s="294"/>
      <c r="H11" s="405"/>
      <c r="I11" s="294"/>
      <c r="J11" s="405"/>
      <c r="K11" s="294"/>
      <c r="L11" s="405"/>
      <c r="M11" s="294"/>
      <c r="N11" s="405"/>
      <c r="O11" s="294"/>
      <c r="P11" s="405"/>
      <c r="Q11" s="294"/>
      <c r="R11" s="294"/>
      <c r="S11" s="294"/>
      <c r="T11" s="294"/>
      <c r="U11" s="294"/>
    </row>
    <row r="12" spans="1:21" ht="15.75" x14ac:dyDescent="0.25">
      <c r="A12" s="627"/>
      <c r="B12" s="630" t="s">
        <v>1488</v>
      </c>
      <c r="C12" s="293"/>
      <c r="D12" s="293"/>
      <c r="E12" s="293"/>
      <c r="F12" s="294"/>
      <c r="G12" s="294"/>
      <c r="H12" s="405"/>
      <c r="I12" s="294"/>
      <c r="J12" s="405"/>
      <c r="K12" s="294"/>
      <c r="L12" s="405"/>
      <c r="M12" s="294"/>
      <c r="N12" s="405"/>
      <c r="O12" s="294"/>
      <c r="P12" s="405"/>
      <c r="Q12" s="294"/>
      <c r="R12" s="294"/>
      <c r="S12" s="294"/>
      <c r="T12" s="294"/>
      <c r="U12" s="294"/>
    </row>
    <row r="13" spans="1:21" ht="15.75" x14ac:dyDescent="0.25">
      <c r="A13" s="627"/>
      <c r="B13" s="630"/>
      <c r="C13" s="293"/>
      <c r="D13" s="293"/>
      <c r="E13" s="293"/>
      <c r="F13" s="294"/>
      <c r="G13" s="294"/>
      <c r="H13" s="405"/>
      <c r="I13" s="294"/>
      <c r="J13" s="405"/>
      <c r="K13" s="294"/>
      <c r="L13" s="405"/>
      <c r="M13" s="294"/>
      <c r="N13" s="405"/>
      <c r="O13" s="294"/>
      <c r="P13" s="405"/>
      <c r="Q13" s="294"/>
      <c r="R13" s="294"/>
      <c r="S13" s="294"/>
      <c r="T13" s="294"/>
      <c r="U13" s="406"/>
    </row>
    <row r="14" spans="1:21" ht="15.75" x14ac:dyDescent="0.25">
      <c r="A14" s="627"/>
      <c r="B14" s="630"/>
      <c r="C14" s="293"/>
      <c r="D14" s="293"/>
      <c r="E14" s="293"/>
      <c r="F14" s="294"/>
      <c r="G14" s="294"/>
      <c r="H14" s="405"/>
      <c r="I14" s="294"/>
      <c r="J14" s="405"/>
      <c r="K14" s="294"/>
      <c r="L14" s="405"/>
      <c r="M14" s="294"/>
      <c r="N14" s="405"/>
      <c r="O14" s="294"/>
      <c r="P14" s="405"/>
      <c r="Q14" s="294"/>
      <c r="R14" s="294"/>
      <c r="S14" s="294"/>
      <c r="T14" s="294"/>
      <c r="U14" s="406"/>
    </row>
    <row r="15" spans="1:21" ht="15.75" x14ac:dyDescent="0.25">
      <c r="A15" s="627"/>
      <c r="B15" s="630"/>
      <c r="C15" s="293"/>
      <c r="D15" s="293"/>
      <c r="E15" s="293"/>
      <c r="F15" s="294"/>
      <c r="G15" s="294"/>
      <c r="H15" s="405"/>
      <c r="I15" s="294"/>
      <c r="J15" s="405"/>
      <c r="K15" s="294"/>
      <c r="L15" s="405"/>
      <c r="M15" s="294"/>
      <c r="N15" s="405"/>
      <c r="O15" s="294"/>
      <c r="P15" s="405"/>
      <c r="Q15" s="294"/>
      <c r="R15" s="294"/>
      <c r="S15" s="294"/>
      <c r="T15" s="294"/>
      <c r="U15" s="406"/>
    </row>
    <row r="16" spans="1:21" ht="15.75" x14ac:dyDescent="0.25">
      <c r="A16" s="627"/>
      <c r="B16" s="630"/>
      <c r="C16" s="293"/>
      <c r="D16" s="293"/>
      <c r="E16" s="293"/>
      <c r="F16" s="294"/>
      <c r="G16" s="294"/>
      <c r="H16" s="405"/>
      <c r="I16" s="294"/>
      <c r="J16" s="405"/>
      <c r="K16" s="407"/>
      <c r="L16" s="405"/>
      <c r="M16" s="294"/>
      <c r="N16" s="405"/>
      <c r="O16" s="408"/>
      <c r="P16" s="405"/>
      <c r="Q16" s="294"/>
      <c r="R16" s="294"/>
      <c r="S16" s="294"/>
      <c r="T16" s="294"/>
      <c r="U16" s="294"/>
    </row>
    <row r="17" spans="1:21" ht="15.75" x14ac:dyDescent="0.25">
      <c r="A17" s="627"/>
      <c r="B17" s="630" t="s">
        <v>1482</v>
      </c>
      <c r="C17" s="293"/>
      <c r="D17" s="293"/>
      <c r="E17" s="293"/>
      <c r="F17" s="294"/>
      <c r="G17" s="294"/>
      <c r="H17" s="405"/>
      <c r="I17" s="294"/>
      <c r="J17" s="405"/>
      <c r="K17" s="407"/>
      <c r="L17" s="405"/>
      <c r="M17" s="294"/>
      <c r="N17" s="405"/>
      <c r="O17" s="408"/>
      <c r="P17" s="405"/>
      <c r="Q17" s="294"/>
      <c r="R17" s="294"/>
      <c r="S17" s="294"/>
      <c r="T17" s="294"/>
      <c r="U17" s="294"/>
    </row>
    <row r="18" spans="1:21" ht="15.75" x14ac:dyDescent="0.25">
      <c r="A18" s="627"/>
      <c r="B18" s="630"/>
      <c r="C18" s="293"/>
      <c r="D18" s="293"/>
      <c r="E18" s="293"/>
      <c r="F18" s="294"/>
      <c r="G18" s="294"/>
      <c r="H18" s="405"/>
      <c r="I18" s="294"/>
      <c r="J18" s="405"/>
      <c r="K18" s="407"/>
      <c r="L18" s="405"/>
      <c r="M18" s="294"/>
      <c r="N18" s="405"/>
      <c r="O18" s="408"/>
      <c r="P18" s="405"/>
      <c r="Q18" s="294"/>
      <c r="R18" s="294"/>
      <c r="S18" s="294"/>
      <c r="T18" s="294"/>
      <c r="U18" s="294"/>
    </row>
    <row r="19" spans="1:21" ht="15.75" x14ac:dyDescent="0.25">
      <c r="A19" s="627"/>
      <c r="B19" s="630"/>
      <c r="C19" s="293"/>
      <c r="D19" s="293"/>
      <c r="E19" s="293"/>
      <c r="F19" s="294"/>
      <c r="G19" s="294"/>
      <c r="H19" s="405"/>
      <c r="I19" s="294"/>
      <c r="J19" s="405"/>
      <c r="K19" s="407"/>
      <c r="L19" s="405"/>
      <c r="M19" s="294"/>
      <c r="N19" s="405"/>
      <c r="O19" s="408"/>
      <c r="P19" s="405"/>
      <c r="Q19" s="294"/>
      <c r="R19" s="294"/>
      <c r="S19" s="294"/>
      <c r="T19" s="294"/>
      <c r="U19" s="294"/>
    </row>
    <row r="20" spans="1:21" ht="15.75" x14ac:dyDescent="0.25">
      <c r="A20" s="627"/>
      <c r="B20" s="630"/>
      <c r="C20" s="293"/>
      <c r="D20" s="293"/>
      <c r="E20" s="293"/>
      <c r="F20" s="294"/>
      <c r="G20" s="294"/>
      <c r="H20" s="405"/>
      <c r="I20" s="294"/>
      <c r="J20" s="405"/>
      <c r="K20" s="407"/>
      <c r="L20" s="405"/>
      <c r="M20" s="294"/>
      <c r="N20" s="405"/>
      <c r="O20" s="408"/>
      <c r="P20" s="405"/>
      <c r="Q20" s="294"/>
      <c r="R20" s="294"/>
      <c r="S20" s="294"/>
      <c r="T20" s="294"/>
      <c r="U20" s="294"/>
    </row>
    <row r="21" spans="1:21" ht="15.75" x14ac:dyDescent="0.25">
      <c r="A21" s="627"/>
      <c r="B21" s="630"/>
      <c r="C21" s="293"/>
      <c r="D21" s="293"/>
      <c r="E21" s="423"/>
      <c r="F21" s="294"/>
      <c r="G21" s="294"/>
      <c r="H21" s="405"/>
      <c r="I21" s="294"/>
      <c r="J21" s="405"/>
      <c r="K21" s="407"/>
      <c r="L21" s="405"/>
      <c r="M21" s="294"/>
      <c r="N21" s="405"/>
      <c r="O21" s="408"/>
      <c r="P21" s="405"/>
      <c r="Q21" s="294"/>
      <c r="R21" s="294"/>
      <c r="S21" s="294"/>
      <c r="T21" s="294"/>
      <c r="U21" s="294"/>
    </row>
    <row r="22" spans="1:21" ht="15.75" x14ac:dyDescent="0.25">
      <c r="A22" s="627"/>
      <c r="B22" s="626" t="s">
        <v>1484</v>
      </c>
      <c r="C22" s="293"/>
      <c r="D22" s="293"/>
      <c r="E22" s="423"/>
      <c r="F22" s="294"/>
      <c r="G22" s="294"/>
      <c r="H22" s="405"/>
      <c r="I22" s="294"/>
      <c r="J22" s="405"/>
      <c r="K22" s="407"/>
      <c r="L22" s="405"/>
      <c r="M22" s="294"/>
      <c r="N22" s="405"/>
      <c r="O22" s="408"/>
      <c r="P22" s="405"/>
      <c r="Q22" s="294"/>
      <c r="R22" s="294"/>
      <c r="S22" s="294"/>
      <c r="T22" s="294"/>
      <c r="U22" s="294"/>
    </row>
    <row r="23" spans="1:21" ht="15.75" x14ac:dyDescent="0.25">
      <c r="A23" s="627"/>
      <c r="B23" s="627"/>
      <c r="C23" s="293"/>
      <c r="D23" s="293"/>
      <c r="E23" s="423"/>
      <c r="F23" s="294"/>
      <c r="G23" s="294"/>
      <c r="H23" s="405"/>
      <c r="I23" s="294"/>
      <c r="J23" s="405"/>
      <c r="K23" s="407"/>
      <c r="L23" s="405"/>
      <c r="M23" s="294"/>
      <c r="N23" s="405"/>
      <c r="O23" s="408"/>
      <c r="P23" s="405"/>
      <c r="Q23" s="294"/>
      <c r="R23" s="294"/>
      <c r="S23" s="294"/>
      <c r="T23" s="294"/>
      <c r="U23" s="294"/>
    </row>
    <row r="24" spans="1:21" ht="15.75" x14ac:dyDescent="0.25">
      <c r="A24" s="627"/>
      <c r="B24" s="627"/>
      <c r="C24" s="293"/>
      <c r="D24" s="293"/>
      <c r="E24" s="423"/>
      <c r="F24" s="294"/>
      <c r="G24" s="294"/>
      <c r="H24" s="405"/>
      <c r="I24" s="294"/>
      <c r="J24" s="405"/>
      <c r="K24" s="407"/>
      <c r="L24" s="405"/>
      <c r="M24" s="294"/>
      <c r="N24" s="405"/>
      <c r="O24" s="408"/>
      <c r="P24" s="405"/>
      <c r="Q24" s="294"/>
      <c r="R24" s="294"/>
      <c r="S24" s="294"/>
      <c r="T24" s="294"/>
      <c r="U24" s="294"/>
    </row>
    <row r="25" spans="1:21" ht="15.75" x14ac:dyDescent="0.25">
      <c r="A25" s="627"/>
      <c r="B25" s="627"/>
      <c r="C25" s="293"/>
      <c r="D25" s="293"/>
      <c r="E25" s="423"/>
      <c r="F25" s="294"/>
      <c r="G25" s="294"/>
      <c r="H25" s="405"/>
      <c r="I25" s="294"/>
      <c r="J25" s="405"/>
      <c r="K25" s="407"/>
      <c r="L25" s="405"/>
      <c r="M25" s="294"/>
      <c r="N25" s="405"/>
      <c r="O25" s="408"/>
      <c r="P25" s="405"/>
      <c r="Q25" s="294"/>
      <c r="R25" s="294"/>
      <c r="S25" s="294"/>
      <c r="T25" s="294"/>
      <c r="U25" s="294"/>
    </row>
    <row r="26" spans="1:21" ht="15.75" x14ac:dyDescent="0.25">
      <c r="A26" s="627"/>
      <c r="B26" s="628"/>
      <c r="C26" s="293"/>
      <c r="D26" s="293"/>
      <c r="E26" s="423"/>
      <c r="F26" s="294"/>
      <c r="G26" s="294"/>
      <c r="H26" s="405"/>
      <c r="I26" s="294"/>
      <c r="J26" s="405"/>
      <c r="K26" s="407"/>
      <c r="L26" s="405"/>
      <c r="M26" s="294"/>
      <c r="N26" s="405"/>
      <c r="O26" s="408"/>
      <c r="P26" s="405"/>
      <c r="Q26" s="294"/>
      <c r="R26" s="294"/>
      <c r="S26" s="294"/>
      <c r="T26" s="294"/>
      <c r="U26" s="294"/>
    </row>
    <row r="27" spans="1:21" ht="15.75" x14ac:dyDescent="0.25">
      <c r="A27" s="627"/>
      <c r="B27" s="626" t="s">
        <v>1485</v>
      </c>
      <c r="C27" s="293"/>
      <c r="D27" s="293"/>
      <c r="E27" s="423"/>
      <c r="F27" s="294"/>
      <c r="G27" s="294"/>
      <c r="H27" s="405"/>
      <c r="I27" s="294"/>
      <c r="J27" s="405"/>
      <c r="K27" s="407"/>
      <c r="L27" s="405"/>
      <c r="M27" s="294"/>
      <c r="N27" s="405"/>
      <c r="O27" s="408"/>
      <c r="P27" s="405"/>
      <c r="Q27" s="294"/>
      <c r="R27" s="294"/>
      <c r="S27" s="294"/>
      <c r="T27" s="294"/>
      <c r="U27" s="294"/>
    </row>
    <row r="28" spans="1:21" ht="15.75" x14ac:dyDescent="0.25">
      <c r="A28" s="627"/>
      <c r="B28" s="627"/>
      <c r="C28" s="293"/>
      <c r="D28" s="293"/>
      <c r="E28" s="423"/>
      <c r="F28" s="294"/>
      <c r="G28" s="294"/>
      <c r="H28" s="405"/>
      <c r="I28" s="294"/>
      <c r="J28" s="405"/>
      <c r="K28" s="407"/>
      <c r="L28" s="405"/>
      <c r="M28" s="294"/>
      <c r="N28" s="405"/>
      <c r="O28" s="408"/>
      <c r="P28" s="405"/>
      <c r="Q28" s="294"/>
      <c r="R28" s="294"/>
      <c r="S28" s="294"/>
      <c r="T28" s="294"/>
      <c r="U28" s="294"/>
    </row>
    <row r="29" spans="1:21" ht="15.75" x14ac:dyDescent="0.25">
      <c r="A29" s="627"/>
      <c r="B29" s="627"/>
      <c r="C29" s="293"/>
      <c r="D29" s="293"/>
      <c r="E29" s="293"/>
      <c r="F29" s="294"/>
      <c r="G29" s="294"/>
      <c r="H29" s="405"/>
      <c r="I29" s="294"/>
      <c r="J29" s="405"/>
      <c r="K29" s="407"/>
      <c r="L29" s="405"/>
      <c r="M29" s="294"/>
      <c r="N29" s="405"/>
      <c r="O29" s="408"/>
      <c r="P29" s="405"/>
      <c r="Q29" s="294"/>
      <c r="R29" s="294"/>
      <c r="S29" s="294"/>
      <c r="T29" s="294"/>
      <c r="U29" s="294"/>
    </row>
    <row r="30" spans="1:21" ht="15.75" x14ac:dyDescent="0.25">
      <c r="A30" s="627"/>
      <c r="B30" s="627"/>
      <c r="C30" s="293"/>
      <c r="D30" s="293"/>
      <c r="E30" s="293"/>
      <c r="F30" s="294"/>
      <c r="G30" s="294"/>
      <c r="H30" s="405"/>
      <c r="I30" s="294"/>
      <c r="J30" s="405"/>
      <c r="K30" s="407"/>
      <c r="L30" s="405"/>
      <c r="M30" s="294"/>
      <c r="N30" s="405"/>
      <c r="O30" s="408"/>
      <c r="P30" s="405"/>
      <c r="Q30" s="294"/>
      <c r="R30" s="294"/>
      <c r="S30" s="294"/>
      <c r="T30" s="294"/>
      <c r="U30" s="294"/>
    </row>
    <row r="31" spans="1:21" ht="15.75" x14ac:dyDescent="0.25">
      <c r="A31" s="627"/>
      <c r="B31" s="628"/>
      <c r="C31" s="293"/>
      <c r="D31" s="293"/>
      <c r="E31" s="293"/>
      <c r="F31" s="294"/>
      <c r="G31" s="294"/>
      <c r="H31" s="405"/>
      <c r="I31" s="294"/>
      <c r="J31" s="405"/>
      <c r="K31" s="407"/>
      <c r="L31" s="405"/>
      <c r="M31" s="294"/>
      <c r="N31" s="405"/>
      <c r="O31" s="408"/>
      <c r="P31" s="405"/>
      <c r="Q31" s="294"/>
      <c r="R31" s="294"/>
      <c r="S31" s="294"/>
      <c r="T31" s="294"/>
      <c r="U31" s="294"/>
    </row>
    <row r="32" spans="1:21" ht="15.75" x14ac:dyDescent="0.25">
      <c r="A32" s="627"/>
      <c r="B32" s="630" t="s">
        <v>1486</v>
      </c>
      <c r="C32" s="422"/>
      <c r="D32" s="293"/>
      <c r="E32" s="293"/>
      <c r="F32" s="294"/>
      <c r="G32" s="294"/>
      <c r="H32" s="405"/>
      <c r="I32" s="294"/>
      <c r="J32" s="405"/>
      <c r="K32" s="407"/>
      <c r="L32" s="405"/>
      <c r="M32" s="294"/>
      <c r="N32" s="405"/>
      <c r="O32" s="408"/>
      <c r="P32" s="405"/>
      <c r="Q32" s="294"/>
      <c r="R32" s="294"/>
      <c r="S32" s="294"/>
      <c r="T32" s="294"/>
      <c r="U32" s="294"/>
    </row>
    <row r="33" spans="1:21" ht="15.75" x14ac:dyDescent="0.25">
      <c r="A33" s="627"/>
      <c r="B33" s="630"/>
      <c r="C33" s="422"/>
      <c r="D33" s="293"/>
      <c r="E33" s="293"/>
      <c r="F33" s="294"/>
      <c r="G33" s="294"/>
      <c r="H33" s="405"/>
      <c r="I33" s="294"/>
      <c r="J33" s="405"/>
      <c r="K33" s="407"/>
      <c r="L33" s="405"/>
      <c r="M33" s="294"/>
      <c r="N33" s="405"/>
      <c r="O33" s="408"/>
      <c r="P33" s="405"/>
      <c r="Q33" s="294"/>
      <c r="R33" s="294"/>
      <c r="S33" s="294"/>
      <c r="T33" s="294"/>
      <c r="U33" s="294"/>
    </row>
    <row r="34" spans="1:21" ht="15.75" x14ac:dyDescent="0.25">
      <c r="A34" s="627"/>
      <c r="B34" s="630"/>
      <c r="C34" s="422"/>
      <c r="D34" s="293"/>
      <c r="E34" s="293"/>
      <c r="F34" s="294"/>
      <c r="G34" s="294"/>
      <c r="H34" s="405"/>
      <c r="I34" s="294"/>
      <c r="J34" s="405"/>
      <c r="K34" s="407"/>
      <c r="L34" s="405"/>
      <c r="M34" s="294"/>
      <c r="N34" s="405"/>
      <c r="O34" s="408"/>
      <c r="P34" s="405"/>
      <c r="Q34" s="294"/>
      <c r="R34" s="294"/>
      <c r="S34" s="294"/>
      <c r="T34" s="294"/>
      <c r="U34" s="294"/>
    </row>
    <row r="35" spans="1:21" ht="15.75" x14ac:dyDescent="0.25">
      <c r="A35" s="627"/>
      <c r="B35" s="630"/>
      <c r="C35" s="422"/>
      <c r="D35" s="293"/>
      <c r="E35" s="293"/>
      <c r="F35" s="294"/>
      <c r="G35" s="294"/>
      <c r="H35" s="405"/>
      <c r="I35" s="294"/>
      <c r="J35" s="405"/>
      <c r="K35" s="407"/>
      <c r="L35" s="405"/>
      <c r="M35" s="294"/>
      <c r="N35" s="405"/>
      <c r="O35" s="408"/>
      <c r="P35" s="405"/>
      <c r="Q35" s="294"/>
      <c r="R35" s="294"/>
      <c r="S35" s="294"/>
      <c r="T35" s="294"/>
      <c r="U35" s="294"/>
    </row>
    <row r="36" spans="1:21" ht="15.75" x14ac:dyDescent="0.25">
      <c r="A36" s="627"/>
      <c r="B36" s="630"/>
      <c r="C36" s="422"/>
      <c r="D36" s="293"/>
      <c r="E36" s="293"/>
      <c r="F36" s="294"/>
      <c r="G36" s="294"/>
      <c r="H36" s="405"/>
      <c r="I36" s="294"/>
      <c r="J36" s="405"/>
      <c r="K36" s="407"/>
      <c r="L36" s="405"/>
      <c r="M36" s="294"/>
      <c r="N36" s="405"/>
      <c r="O36" s="408"/>
      <c r="P36" s="405"/>
      <c r="Q36" s="294"/>
      <c r="R36" s="294"/>
      <c r="S36" s="294"/>
      <c r="T36" s="294"/>
      <c r="U36" s="294"/>
    </row>
    <row r="37" spans="1:21" ht="15.75" x14ac:dyDescent="0.25">
      <c r="A37" s="627"/>
      <c r="B37" s="630" t="s">
        <v>1487</v>
      </c>
      <c r="C37" s="422"/>
      <c r="D37" s="293"/>
      <c r="E37" s="293"/>
      <c r="F37" s="294"/>
      <c r="G37" s="294"/>
      <c r="H37" s="405"/>
      <c r="I37" s="294"/>
      <c r="J37" s="405"/>
      <c r="K37" s="407"/>
      <c r="L37" s="405"/>
      <c r="M37" s="294"/>
      <c r="N37" s="405"/>
      <c r="O37" s="408"/>
      <c r="P37" s="405"/>
      <c r="Q37" s="294"/>
      <c r="R37" s="294"/>
      <c r="S37" s="294"/>
      <c r="T37" s="294"/>
      <c r="U37" s="294"/>
    </row>
    <row r="38" spans="1:21" ht="15.75" x14ac:dyDescent="0.25">
      <c r="A38" s="627"/>
      <c r="B38" s="630"/>
      <c r="C38" s="422"/>
      <c r="D38" s="293"/>
      <c r="E38" s="293"/>
      <c r="F38" s="294"/>
      <c r="G38" s="294"/>
      <c r="H38" s="405"/>
      <c r="I38" s="294"/>
      <c r="J38" s="405"/>
      <c r="K38" s="407"/>
      <c r="L38" s="405"/>
      <c r="M38" s="294"/>
      <c r="N38" s="405"/>
      <c r="O38" s="408"/>
      <c r="P38" s="405"/>
      <c r="Q38" s="294"/>
      <c r="R38" s="294"/>
      <c r="S38" s="294"/>
      <c r="T38" s="294"/>
      <c r="U38" s="294"/>
    </row>
    <row r="39" spans="1:21" ht="15.75" x14ac:dyDescent="0.25">
      <c r="A39" s="627"/>
      <c r="B39" s="630"/>
      <c r="C39" s="422"/>
      <c r="D39" s="293"/>
      <c r="E39" s="293"/>
      <c r="F39" s="294"/>
      <c r="G39" s="294"/>
      <c r="H39" s="405"/>
      <c r="I39" s="294"/>
      <c r="J39" s="405"/>
      <c r="K39" s="407"/>
      <c r="L39" s="405"/>
      <c r="M39" s="294"/>
      <c r="N39" s="405"/>
      <c r="O39" s="408"/>
      <c r="P39" s="405"/>
      <c r="Q39" s="294"/>
      <c r="R39" s="294"/>
      <c r="S39" s="294"/>
      <c r="T39" s="294"/>
      <c r="U39" s="294"/>
    </row>
    <row r="40" spans="1:21" ht="15.75" x14ac:dyDescent="0.25">
      <c r="A40" s="627"/>
      <c r="B40" s="630"/>
      <c r="C40" s="422"/>
      <c r="D40" s="293"/>
      <c r="E40" s="293"/>
      <c r="F40" s="294"/>
      <c r="G40" s="294"/>
      <c r="H40" s="405"/>
      <c r="I40" s="294"/>
      <c r="J40" s="405"/>
      <c r="K40" s="407"/>
      <c r="L40" s="405"/>
      <c r="M40" s="294"/>
      <c r="N40" s="405"/>
      <c r="O40" s="408"/>
      <c r="P40" s="405"/>
      <c r="Q40" s="294"/>
      <c r="R40" s="294"/>
      <c r="S40" s="294"/>
      <c r="T40" s="294"/>
      <c r="U40" s="294"/>
    </row>
    <row r="41" spans="1:21" ht="15.75" x14ac:dyDescent="0.25">
      <c r="A41" s="627"/>
      <c r="B41" s="630"/>
      <c r="C41" s="422"/>
      <c r="D41" s="293"/>
      <c r="E41" s="293"/>
      <c r="F41" s="294"/>
      <c r="G41" s="294"/>
      <c r="H41" s="405"/>
      <c r="I41" s="294"/>
      <c r="J41" s="405"/>
      <c r="K41" s="407"/>
      <c r="L41" s="405"/>
      <c r="M41" s="294"/>
      <c r="N41" s="405"/>
      <c r="O41" s="408"/>
      <c r="P41" s="405"/>
      <c r="Q41" s="294"/>
      <c r="R41" s="294"/>
      <c r="S41" s="294"/>
      <c r="T41" s="294"/>
      <c r="U41" s="294"/>
    </row>
    <row r="42" spans="1:21" ht="15.75" x14ac:dyDescent="0.25">
      <c r="A42" s="305"/>
      <c r="B42" s="306"/>
      <c r="C42" s="305" t="s">
        <v>1491</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7"/>
      <c r="R42" s="277"/>
      <c r="S42" s="277"/>
      <c r="T42" s="277"/>
      <c r="U42" s="277"/>
    </row>
    <row r="48" spans="1:21" x14ac:dyDescent="0.25">
      <c r="H48" s="413"/>
      <c r="J48" s="413"/>
      <c r="L48" s="413"/>
      <c r="N48" s="413"/>
      <c r="P48" s="413"/>
    </row>
    <row r="49" spans="8:16" x14ac:dyDescent="0.25">
      <c r="H49" s="413"/>
      <c r="J49" s="413"/>
      <c r="L49" s="413"/>
      <c r="N49" s="413"/>
      <c r="P49" s="413"/>
    </row>
    <row r="50" spans="8:16" x14ac:dyDescent="0.25">
      <c r="H50" s="413"/>
      <c r="J50" s="413"/>
      <c r="L50" s="413"/>
      <c r="N50" s="413"/>
      <c r="P50" s="413"/>
    </row>
    <row r="51" spans="8:16" x14ac:dyDescent="0.25">
      <c r="H51" s="413"/>
      <c r="J51" s="413"/>
      <c r="L51" s="413"/>
      <c r="N51" s="413"/>
      <c r="P51" s="413"/>
    </row>
    <row r="52" spans="8:16" x14ac:dyDescent="0.25">
      <c r="H52" s="413"/>
      <c r="J52" s="413"/>
      <c r="L52" s="413"/>
      <c r="N52" s="413"/>
      <c r="P52" s="413"/>
    </row>
    <row r="53" spans="8:16" x14ac:dyDescent="0.25">
      <c r="H53" s="413"/>
      <c r="J53" s="413"/>
      <c r="L53" s="413"/>
      <c r="N53" s="413"/>
      <c r="P53" s="413"/>
    </row>
    <row r="54" spans="8:16" x14ac:dyDescent="0.25">
      <c r="H54" s="413"/>
      <c r="J54" s="413"/>
      <c r="L54" s="413"/>
      <c r="N54" s="413"/>
      <c r="P54" s="413"/>
    </row>
    <row r="55" spans="8:16" x14ac:dyDescent="0.25">
      <c r="H55" s="413"/>
      <c r="J55" s="413"/>
      <c r="L55" s="413"/>
      <c r="N55" s="413"/>
      <c r="P55" s="413"/>
    </row>
    <row r="56" spans="8:16" x14ac:dyDescent="0.25">
      <c r="H56" s="413"/>
      <c r="J56" s="413"/>
      <c r="L56" s="413"/>
      <c r="N56" s="413"/>
      <c r="P56" s="413"/>
    </row>
    <row r="57" spans="8:16" x14ac:dyDescent="0.25">
      <c r="H57" s="413"/>
      <c r="J57" s="413"/>
      <c r="L57" s="413"/>
      <c r="N57" s="413"/>
      <c r="P57" s="413"/>
    </row>
    <row r="58" spans="8:16" x14ac:dyDescent="0.25">
      <c r="H58" s="413"/>
      <c r="J58" s="413"/>
      <c r="L58" s="413"/>
      <c r="N58" s="413"/>
      <c r="P58" s="413"/>
    </row>
    <row r="59" spans="8:16" x14ac:dyDescent="0.25">
      <c r="H59" s="413"/>
      <c r="J59" s="413"/>
      <c r="L59" s="413"/>
      <c r="N59" s="413"/>
      <c r="P59" s="413"/>
    </row>
    <row r="60" spans="8:16" x14ac:dyDescent="0.25">
      <c r="H60" s="413"/>
      <c r="J60" s="413"/>
      <c r="L60" s="413"/>
      <c r="N60" s="413"/>
      <c r="P60" s="413"/>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U42"/>
  <sheetViews>
    <sheetView tabSelected="1" zoomScale="96" zoomScaleNormal="96" workbookViewId="0">
      <pane ySplit="7" topLeftCell="A8" activePane="bottomLeft" state="frozen"/>
      <selection activeCell="Q6" sqref="Q6"/>
      <selection pane="bottomLeft" activeCell="C32" sqref="C32"/>
    </sheetView>
  </sheetViews>
  <sheetFormatPr baseColWidth="10" defaultColWidth="12.5703125" defaultRowHeight="15" x14ac:dyDescent="0.25"/>
  <cols>
    <col min="1" max="2" width="21.7109375" customWidth="1"/>
    <col min="3" max="6" width="27.42578125" customWidth="1"/>
    <col min="7" max="7" width="19.140625" customWidth="1"/>
    <col min="8" max="8" width="20.28515625" customWidth="1"/>
    <col min="9" max="9" width="17.140625" customWidth="1"/>
    <col min="10" max="10" width="18.85546875" customWidth="1"/>
    <col min="11" max="11" width="17.85546875" customWidth="1"/>
    <col min="12" max="12" width="18.140625" customWidth="1"/>
    <col min="13" max="13" width="16.85546875" customWidth="1"/>
    <col min="14" max="14" width="18.7109375" customWidth="1"/>
    <col min="15" max="15" width="18.42578125" customWidth="1"/>
    <col min="16" max="16" width="19.85546875" customWidth="1"/>
    <col min="17" max="17" width="20.42578125" customWidth="1"/>
    <col min="18" max="18" width="24" customWidth="1"/>
    <col min="19" max="19" width="20.85546875" customWidth="1"/>
    <col min="20" max="20" width="18.42578125" customWidth="1"/>
    <col min="21" max="21" width="20.140625" customWidth="1"/>
  </cols>
  <sheetData>
    <row r="1" spans="1:21" s="290" customFormat="1" ht="18.75" x14ac:dyDescent="0.2">
      <c r="A1" s="511"/>
      <c r="B1" s="511"/>
      <c r="C1" s="511"/>
      <c r="D1" s="511"/>
      <c r="E1" s="511"/>
      <c r="F1" s="511"/>
      <c r="G1" s="297" t="s">
        <v>1443</v>
      </c>
      <c r="H1" s="511"/>
      <c r="I1" s="511"/>
      <c r="J1" s="511"/>
      <c r="K1" s="511"/>
      <c r="L1" s="297"/>
      <c r="M1" s="297"/>
      <c r="N1" s="297"/>
      <c r="O1" s="297"/>
      <c r="P1" s="297"/>
      <c r="Q1" s="297"/>
      <c r="R1" s="297"/>
      <c r="S1" s="297"/>
      <c r="T1" s="297"/>
      <c r="U1" s="297"/>
    </row>
    <row r="2" spans="1:21" s="290" customFormat="1" ht="18.75" x14ac:dyDescent="0.2">
      <c r="A2" s="512" t="s">
        <v>1371</v>
      </c>
      <c r="B2" s="511"/>
      <c r="C2" s="511"/>
      <c r="D2" s="511"/>
      <c r="E2" s="511"/>
      <c r="F2" s="511"/>
      <c r="G2" s="297"/>
      <c r="H2" s="511"/>
      <c r="I2" s="511"/>
      <c r="J2" s="511"/>
      <c r="K2" s="511"/>
      <c r="L2" s="297"/>
      <c r="M2" s="297"/>
      <c r="N2" s="297"/>
      <c r="O2" s="297"/>
      <c r="P2" s="297"/>
      <c r="Q2" s="297"/>
      <c r="R2" s="297"/>
      <c r="S2" s="297"/>
      <c r="T2" s="297"/>
      <c r="U2" s="297"/>
    </row>
    <row r="3" spans="1:21" s="290" customFormat="1" ht="27.75" customHeight="1" x14ac:dyDescent="0.2">
      <c r="A3" s="631" t="s">
        <v>1445</v>
      </c>
      <c r="B3" s="631"/>
      <c r="C3" s="631"/>
      <c r="D3" s="631"/>
      <c r="E3" s="631"/>
      <c r="F3" s="631"/>
      <c r="G3" s="631"/>
      <c r="H3" s="631"/>
      <c r="I3" s="631"/>
      <c r="J3" s="631"/>
      <c r="K3" s="631"/>
      <c r="L3" s="631"/>
      <c r="M3" s="631"/>
      <c r="N3" s="631"/>
      <c r="O3" s="631"/>
      <c r="P3" s="631"/>
      <c r="Q3" s="631"/>
      <c r="R3" s="631"/>
      <c r="S3" s="631"/>
      <c r="T3" s="631"/>
      <c r="U3" s="631"/>
    </row>
    <row r="4" spans="1:21" s="338" customFormat="1" x14ac:dyDescent="0.25">
      <c r="A4" s="640" t="s">
        <v>1451</v>
      </c>
      <c r="B4" s="640"/>
      <c r="C4" s="640"/>
      <c r="D4" s="640"/>
      <c r="E4" s="640"/>
      <c r="F4" s="640"/>
      <c r="G4" s="640"/>
      <c r="H4" s="640"/>
      <c r="I4" s="640"/>
      <c r="J4" s="640"/>
      <c r="K4" s="640"/>
      <c r="L4" s="640"/>
      <c r="M4" s="640"/>
      <c r="N4" s="640"/>
      <c r="O4" s="640"/>
      <c r="P4" s="640"/>
      <c r="Q4" s="640"/>
      <c r="R4" s="640"/>
      <c r="S4" s="640"/>
      <c r="T4" s="640"/>
      <c r="U4" s="640"/>
    </row>
    <row r="5" spans="1:21" s="66" customFormat="1" ht="23.25" customHeight="1" x14ac:dyDescent="0.25">
      <c r="A5" s="635" t="s">
        <v>98</v>
      </c>
      <c r="B5" s="635" t="s">
        <v>113</v>
      </c>
      <c r="C5" s="636" t="s">
        <v>87</v>
      </c>
      <c r="D5" s="636" t="s">
        <v>88</v>
      </c>
      <c r="E5" s="641" t="s">
        <v>399</v>
      </c>
      <c r="F5" s="636" t="s">
        <v>89</v>
      </c>
      <c r="G5" s="635" t="s">
        <v>101</v>
      </c>
      <c r="H5" s="635"/>
      <c r="I5" s="635"/>
      <c r="J5" s="635"/>
      <c r="K5" s="635"/>
      <c r="L5" s="635"/>
      <c r="M5" s="635"/>
      <c r="N5" s="635"/>
      <c r="O5" s="650" t="s">
        <v>102</v>
      </c>
      <c r="P5" s="650"/>
      <c r="Q5" s="644" t="s">
        <v>103</v>
      </c>
      <c r="R5" s="644" t="s">
        <v>104</v>
      </c>
      <c r="S5" s="644" t="s">
        <v>111</v>
      </c>
      <c r="T5" s="644" t="s">
        <v>110</v>
      </c>
      <c r="U5" s="647" t="s">
        <v>90</v>
      </c>
    </row>
    <row r="6" spans="1:21" s="66" customFormat="1" ht="15" customHeight="1" x14ac:dyDescent="0.25">
      <c r="A6" s="635"/>
      <c r="B6" s="635"/>
      <c r="C6" s="637"/>
      <c r="D6" s="637"/>
      <c r="E6" s="642"/>
      <c r="F6" s="637"/>
      <c r="G6" s="635" t="s">
        <v>105</v>
      </c>
      <c r="H6" s="635"/>
      <c r="I6" s="635" t="s">
        <v>106</v>
      </c>
      <c r="J6" s="635"/>
      <c r="K6" s="635" t="s">
        <v>107</v>
      </c>
      <c r="L6" s="635"/>
      <c r="M6" s="635" t="s">
        <v>108</v>
      </c>
      <c r="N6" s="635"/>
      <c r="O6" s="650"/>
      <c r="P6" s="650"/>
      <c r="Q6" s="645"/>
      <c r="R6" s="645"/>
      <c r="S6" s="645"/>
      <c r="T6" s="645"/>
      <c r="U6" s="648"/>
    </row>
    <row r="7" spans="1:21" s="67" customFormat="1" ht="24" customHeight="1" x14ac:dyDescent="0.25">
      <c r="A7" s="635"/>
      <c r="B7" s="635"/>
      <c r="C7" s="638"/>
      <c r="D7" s="638"/>
      <c r="E7" s="643"/>
      <c r="F7" s="638"/>
      <c r="G7" s="513" t="s">
        <v>109</v>
      </c>
      <c r="H7" s="514" t="s">
        <v>12</v>
      </c>
      <c r="I7" s="513" t="s">
        <v>109</v>
      </c>
      <c r="J7" s="514" t="s">
        <v>12</v>
      </c>
      <c r="K7" s="513" t="s">
        <v>109</v>
      </c>
      <c r="L7" s="514" t="s">
        <v>12</v>
      </c>
      <c r="M7" s="513" t="s">
        <v>109</v>
      </c>
      <c r="N7" s="514" t="s">
        <v>12</v>
      </c>
      <c r="O7" s="513" t="s">
        <v>109</v>
      </c>
      <c r="P7" s="514" t="s">
        <v>12</v>
      </c>
      <c r="Q7" s="646"/>
      <c r="R7" s="646"/>
      <c r="S7" s="646"/>
      <c r="T7" s="646"/>
      <c r="U7" s="649"/>
    </row>
    <row r="8" spans="1:21" s="274" customFormat="1" ht="15.75" x14ac:dyDescent="0.25">
      <c r="A8" s="515"/>
      <c r="B8" s="516"/>
      <c r="C8" s="516"/>
      <c r="D8" s="516"/>
      <c r="E8" s="516"/>
      <c r="F8" s="516"/>
      <c r="G8" s="516"/>
      <c r="H8" s="515" t="s">
        <v>1443</v>
      </c>
      <c r="I8" s="516"/>
      <c r="J8" s="516"/>
      <c r="K8" s="516"/>
      <c r="L8" s="516"/>
      <c r="M8" s="516"/>
      <c r="N8" s="516"/>
      <c r="O8" s="516"/>
      <c r="P8" s="516"/>
      <c r="Q8" s="516"/>
      <c r="R8" s="516"/>
      <c r="S8" s="516"/>
      <c r="T8" s="516"/>
      <c r="U8" s="517"/>
    </row>
    <row r="9" spans="1:21" ht="163.5" customHeight="1" x14ac:dyDescent="0.25">
      <c r="A9" s="639" t="s">
        <v>1446</v>
      </c>
      <c r="B9" s="632" t="s">
        <v>1447</v>
      </c>
      <c r="C9" s="536" t="s">
        <v>1497</v>
      </c>
      <c r="D9" s="534" t="s">
        <v>1581</v>
      </c>
      <c r="E9" s="510">
        <v>11.1</v>
      </c>
      <c r="F9" s="521" t="s">
        <v>1582</v>
      </c>
      <c r="G9" s="518">
        <v>0.25</v>
      </c>
      <c r="H9" s="519">
        <v>16800</v>
      </c>
      <c r="I9" s="518">
        <v>0.25</v>
      </c>
      <c r="J9" s="519">
        <v>43200</v>
      </c>
      <c r="K9" s="518">
        <v>0.25</v>
      </c>
      <c r="L9" s="519">
        <v>100000</v>
      </c>
      <c r="M9" s="518">
        <v>0.25</v>
      </c>
      <c r="N9" s="519"/>
      <c r="O9" s="527">
        <f>M9+K9+I9+G9</f>
        <v>1</v>
      </c>
      <c r="P9" s="528">
        <f>'3. EQUIPO DE OFICINA'!D10+'4. EQUIPO TECNOLÓGICOS'!D82</f>
        <v>160000</v>
      </c>
      <c r="Q9" s="533" t="s">
        <v>1583</v>
      </c>
      <c r="R9" s="521" t="s">
        <v>1584</v>
      </c>
      <c r="S9" s="521" t="s">
        <v>1585</v>
      </c>
      <c r="T9" s="521" t="s">
        <v>1586</v>
      </c>
      <c r="U9" s="534" t="s">
        <v>1498</v>
      </c>
    </row>
    <row r="10" spans="1:21" ht="204" customHeight="1" x14ac:dyDescent="0.25">
      <c r="A10" s="639"/>
      <c r="B10" s="633"/>
      <c r="C10" s="534"/>
      <c r="D10" s="534"/>
      <c r="E10" s="510">
        <v>11.2</v>
      </c>
      <c r="F10" s="533" t="s">
        <v>1587</v>
      </c>
      <c r="G10" s="518">
        <v>0.25</v>
      </c>
      <c r="H10" s="519">
        <f>P10/4</f>
        <v>404606.88</v>
      </c>
      <c r="I10" s="518">
        <v>0.25</v>
      </c>
      <c r="J10" s="519">
        <f>P10/4</f>
        <v>404606.88</v>
      </c>
      <c r="K10" s="518">
        <v>0.25</v>
      </c>
      <c r="L10" s="519">
        <f>P10/4</f>
        <v>404606.88</v>
      </c>
      <c r="M10" s="518">
        <v>0.25</v>
      </c>
      <c r="N10" s="519">
        <f>P10/4</f>
        <v>404606.88</v>
      </c>
      <c r="O10" s="527">
        <f>G10+I10+K10+M10</f>
        <v>1</v>
      </c>
      <c r="P10" s="529">
        <f>'2. CONTRATACION DE PERSONAL'!D10</f>
        <v>1618427.52</v>
      </c>
      <c r="Q10" s="521"/>
      <c r="R10" s="521" t="s">
        <v>1610</v>
      </c>
      <c r="S10" s="521" t="s">
        <v>1617</v>
      </c>
      <c r="T10" s="521" t="s">
        <v>1586</v>
      </c>
      <c r="U10" s="555" t="s">
        <v>1494</v>
      </c>
    </row>
    <row r="11" spans="1:21" s="413" customFormat="1" ht="213.75" customHeight="1" x14ac:dyDescent="0.25">
      <c r="A11" s="639"/>
      <c r="B11" s="633"/>
      <c r="C11" s="534" t="s">
        <v>1549</v>
      </c>
      <c r="D11" s="534" t="s">
        <v>1550</v>
      </c>
      <c r="E11" s="510">
        <v>11.3</v>
      </c>
      <c r="F11" s="534" t="s">
        <v>1557</v>
      </c>
      <c r="G11" s="518">
        <v>0.5</v>
      </c>
      <c r="H11" s="519">
        <v>16000</v>
      </c>
      <c r="I11" s="518">
        <v>0.5</v>
      </c>
      <c r="J11" s="519">
        <v>16000</v>
      </c>
      <c r="K11" s="510"/>
      <c r="L11" s="519"/>
      <c r="M11" s="510"/>
      <c r="N11" s="519"/>
      <c r="O11" s="527">
        <f>G11+I11</f>
        <v>1</v>
      </c>
      <c r="P11" s="528">
        <f>'5. ACTIVIDADES ESPECIALES'!D66</f>
        <v>32000</v>
      </c>
      <c r="Q11" s="534"/>
      <c r="R11" s="534" t="s">
        <v>1551</v>
      </c>
      <c r="S11" s="534" t="s">
        <v>1615</v>
      </c>
      <c r="T11" s="534" t="s">
        <v>1616</v>
      </c>
      <c r="U11" s="534" t="s">
        <v>1552</v>
      </c>
    </row>
    <row r="12" spans="1:21" ht="250.5" customHeight="1" x14ac:dyDescent="0.25">
      <c r="A12" s="639"/>
      <c r="B12" s="633"/>
      <c r="C12" s="534" t="s">
        <v>1626</v>
      </c>
      <c r="D12" s="537" t="s">
        <v>1553</v>
      </c>
      <c r="E12" s="510">
        <v>11.4</v>
      </c>
      <c r="F12" s="535" t="s">
        <v>1569</v>
      </c>
      <c r="G12" s="518">
        <v>1</v>
      </c>
      <c r="H12" s="519">
        <v>130000</v>
      </c>
      <c r="I12" s="510"/>
      <c r="J12" s="519"/>
      <c r="K12" s="510"/>
      <c r="L12" s="519"/>
      <c r="M12" s="510"/>
      <c r="N12" s="519"/>
      <c r="O12" s="527">
        <f>G12</f>
        <v>1</v>
      </c>
      <c r="P12" s="528">
        <f>'4. EQUIPO TECNOLÓGICOS'!D105</f>
        <v>130000</v>
      </c>
      <c r="Q12" s="534" t="s">
        <v>1620</v>
      </c>
      <c r="R12" s="534" t="s">
        <v>1554</v>
      </c>
      <c r="S12" s="534" t="s">
        <v>1618</v>
      </c>
      <c r="T12" s="534" t="s">
        <v>1619</v>
      </c>
      <c r="U12" s="534" t="s">
        <v>1555</v>
      </c>
    </row>
    <row r="13" spans="1:21" ht="96" customHeight="1" x14ac:dyDescent="0.25">
      <c r="A13" s="639"/>
      <c r="B13" s="634"/>
      <c r="C13" s="521" t="s">
        <v>1559</v>
      </c>
      <c r="D13" s="521" t="s">
        <v>1560</v>
      </c>
      <c r="E13" s="438">
        <v>11.5</v>
      </c>
      <c r="F13" s="534" t="s">
        <v>1604</v>
      </c>
      <c r="G13" s="518"/>
      <c r="H13" s="519"/>
      <c r="I13" s="518">
        <v>0.1</v>
      </c>
      <c r="J13" s="519">
        <v>9000</v>
      </c>
      <c r="K13" s="518">
        <v>0.9</v>
      </c>
      <c r="L13" s="519">
        <v>33250</v>
      </c>
      <c r="M13" s="510"/>
      <c r="N13" s="519"/>
      <c r="O13" s="527">
        <f>K13+I13</f>
        <v>1</v>
      </c>
      <c r="P13" s="528">
        <f>'5. ACTIVIDADES ESPECIALES'!D78</f>
        <v>42250</v>
      </c>
      <c r="Q13" s="534"/>
      <c r="R13" s="521" t="s">
        <v>1621</v>
      </c>
      <c r="S13" s="521" t="s">
        <v>1622</v>
      </c>
      <c r="T13" s="521" t="s">
        <v>1623</v>
      </c>
      <c r="U13" s="521" t="s">
        <v>1561</v>
      </c>
    </row>
    <row r="14" spans="1:21" ht="199.5" customHeight="1" x14ac:dyDescent="0.25">
      <c r="A14" s="639"/>
      <c r="B14" s="632" t="s">
        <v>1448</v>
      </c>
      <c r="C14" s="521" t="s">
        <v>1563</v>
      </c>
      <c r="D14" s="521" t="s">
        <v>1564</v>
      </c>
      <c r="E14" s="510">
        <v>11.6</v>
      </c>
      <c r="F14" s="521" t="s">
        <v>1605</v>
      </c>
      <c r="G14" s="518"/>
      <c r="H14" s="519"/>
      <c r="I14" s="518">
        <v>0.33329999999999999</v>
      </c>
      <c r="J14" s="519">
        <v>7000</v>
      </c>
      <c r="K14" s="518">
        <v>0.33329999999999999</v>
      </c>
      <c r="L14" s="519">
        <v>7000</v>
      </c>
      <c r="M14" s="518">
        <v>0.33329999999999999</v>
      </c>
      <c r="N14" s="519">
        <v>7000</v>
      </c>
      <c r="O14" s="527">
        <f>I14+K14+M14</f>
        <v>0.99990000000000001</v>
      </c>
      <c r="P14" s="528">
        <f>'5. ACTIVIDADES ESPECIALES'!D90</f>
        <v>21000</v>
      </c>
      <c r="Q14" s="534"/>
      <c r="R14" s="521" t="s">
        <v>1613</v>
      </c>
      <c r="S14" s="521" t="s">
        <v>1614</v>
      </c>
      <c r="T14" s="521" t="s">
        <v>1612</v>
      </c>
      <c r="U14" s="521" t="s">
        <v>1561</v>
      </c>
    </row>
    <row r="15" spans="1:21" s="413" customFormat="1" ht="15.75" hidden="1" x14ac:dyDescent="0.25">
      <c r="A15" s="639"/>
      <c r="B15" s="633"/>
      <c r="C15" s="534"/>
      <c r="D15" s="534"/>
      <c r="E15" s="510"/>
      <c r="F15" s="534"/>
      <c r="G15" s="518"/>
      <c r="H15" s="519"/>
      <c r="I15" s="510"/>
      <c r="J15" s="519"/>
      <c r="K15" s="510"/>
      <c r="L15" s="519"/>
      <c r="M15" s="510"/>
      <c r="N15" s="519"/>
      <c r="O15" s="530"/>
      <c r="P15" s="528"/>
      <c r="Q15" s="534"/>
      <c r="R15" s="534"/>
      <c r="S15" s="534"/>
      <c r="T15" s="534"/>
      <c r="U15" s="534"/>
    </row>
    <row r="16" spans="1:21" s="413" customFormat="1" ht="15.75" hidden="1" x14ac:dyDescent="0.25">
      <c r="A16" s="639"/>
      <c r="B16" s="633"/>
      <c r="C16" s="534"/>
      <c r="D16" s="534"/>
      <c r="E16" s="510"/>
      <c r="F16" s="534"/>
      <c r="G16" s="518"/>
      <c r="H16" s="519"/>
      <c r="I16" s="510"/>
      <c r="J16" s="519"/>
      <c r="K16" s="510"/>
      <c r="L16" s="519"/>
      <c r="M16" s="510"/>
      <c r="N16" s="519"/>
      <c r="O16" s="530"/>
      <c r="P16" s="528"/>
      <c r="Q16" s="534"/>
      <c r="R16" s="534"/>
      <c r="S16" s="534"/>
      <c r="T16" s="534"/>
      <c r="U16" s="534"/>
    </row>
    <row r="17" spans="1:21" s="413" customFormat="1" ht="15.75" hidden="1" x14ac:dyDescent="0.25">
      <c r="A17" s="639"/>
      <c r="B17" s="633"/>
      <c r="C17" s="534"/>
      <c r="D17" s="534"/>
      <c r="E17" s="510"/>
      <c r="F17" s="534"/>
      <c r="G17" s="518"/>
      <c r="H17" s="519"/>
      <c r="I17" s="510"/>
      <c r="J17" s="519"/>
      <c r="K17" s="510"/>
      <c r="L17" s="519"/>
      <c r="M17" s="510"/>
      <c r="N17" s="519"/>
      <c r="O17" s="530"/>
      <c r="P17" s="528"/>
      <c r="Q17" s="534"/>
      <c r="R17" s="534"/>
      <c r="S17" s="534"/>
      <c r="T17" s="534"/>
      <c r="U17" s="534"/>
    </row>
    <row r="18" spans="1:21" ht="15.75" hidden="1" x14ac:dyDescent="0.25">
      <c r="A18" s="639"/>
      <c r="B18" s="633"/>
      <c r="C18" s="534"/>
      <c r="D18" s="534"/>
      <c r="E18" s="510"/>
      <c r="F18" s="534"/>
      <c r="G18" s="518"/>
      <c r="H18" s="519"/>
      <c r="I18" s="510"/>
      <c r="J18" s="519"/>
      <c r="K18" s="510"/>
      <c r="L18" s="519"/>
      <c r="M18" s="510"/>
      <c r="N18" s="519"/>
      <c r="O18" s="530"/>
      <c r="P18" s="528"/>
      <c r="Q18" s="534"/>
      <c r="R18" s="534"/>
      <c r="S18" s="534"/>
      <c r="T18" s="534"/>
      <c r="U18" s="534"/>
    </row>
    <row r="19" spans="1:21" ht="15.75" hidden="1" x14ac:dyDescent="0.25">
      <c r="A19" s="639"/>
      <c r="B19" s="634"/>
      <c r="C19" s="534"/>
      <c r="D19" s="534"/>
      <c r="E19" s="510"/>
      <c r="F19" s="534"/>
      <c r="G19" s="518"/>
      <c r="H19" s="519"/>
      <c r="I19" s="510"/>
      <c r="J19" s="519"/>
      <c r="K19" s="510"/>
      <c r="L19" s="519"/>
      <c r="M19" s="510"/>
      <c r="N19" s="519"/>
      <c r="O19" s="530"/>
      <c r="P19" s="528"/>
      <c r="Q19" s="534"/>
      <c r="R19" s="534"/>
      <c r="S19" s="534"/>
      <c r="T19" s="534"/>
      <c r="U19" s="534"/>
    </row>
    <row r="20" spans="1:21" s="413" customFormat="1" ht="15.75" hidden="1" x14ac:dyDescent="0.25">
      <c r="A20" s="639"/>
      <c r="B20" s="632" t="s">
        <v>1449</v>
      </c>
      <c r="C20" s="534"/>
      <c r="D20" s="534"/>
      <c r="E20" s="510"/>
      <c r="F20" s="534"/>
      <c r="G20" s="518"/>
      <c r="H20" s="519"/>
      <c r="I20" s="510"/>
      <c r="J20" s="519"/>
      <c r="K20" s="510"/>
      <c r="L20" s="519"/>
      <c r="M20" s="510"/>
      <c r="N20" s="519"/>
      <c r="O20" s="530"/>
      <c r="P20" s="528"/>
      <c r="Q20" s="534"/>
      <c r="R20" s="534"/>
      <c r="S20" s="534"/>
      <c r="T20" s="534"/>
      <c r="U20" s="534"/>
    </row>
    <row r="21" spans="1:21" s="413" customFormat="1" ht="15.75" hidden="1" x14ac:dyDescent="0.25">
      <c r="A21" s="639"/>
      <c r="B21" s="633"/>
      <c r="C21" s="534"/>
      <c r="D21" s="534"/>
      <c r="E21" s="510"/>
      <c r="F21" s="534"/>
      <c r="G21" s="518"/>
      <c r="H21" s="519"/>
      <c r="I21" s="510"/>
      <c r="J21" s="519"/>
      <c r="K21" s="510"/>
      <c r="L21" s="519"/>
      <c r="M21" s="510"/>
      <c r="N21" s="519"/>
      <c r="O21" s="530"/>
      <c r="P21" s="528"/>
      <c r="Q21" s="534"/>
      <c r="R21" s="534"/>
      <c r="S21" s="534"/>
      <c r="T21" s="534"/>
      <c r="U21" s="534"/>
    </row>
    <row r="22" spans="1:21" s="413" customFormat="1" ht="15.75" hidden="1" x14ac:dyDescent="0.25">
      <c r="A22" s="639"/>
      <c r="B22" s="633"/>
      <c r="C22" s="534"/>
      <c r="D22" s="534"/>
      <c r="E22" s="510"/>
      <c r="F22" s="534"/>
      <c r="G22" s="518"/>
      <c r="H22" s="519"/>
      <c r="I22" s="510"/>
      <c r="J22" s="519"/>
      <c r="K22" s="510"/>
      <c r="L22" s="519"/>
      <c r="M22" s="510"/>
      <c r="N22" s="519"/>
      <c r="O22" s="530"/>
      <c r="P22" s="528"/>
      <c r="Q22" s="534"/>
      <c r="R22" s="534"/>
      <c r="S22" s="534"/>
      <c r="T22" s="534"/>
      <c r="U22" s="534"/>
    </row>
    <row r="23" spans="1:21" s="413" customFormat="1" ht="15.75" hidden="1" x14ac:dyDescent="0.25">
      <c r="A23" s="639"/>
      <c r="B23" s="633"/>
      <c r="C23" s="534"/>
      <c r="D23" s="534"/>
      <c r="E23" s="510"/>
      <c r="F23" s="534"/>
      <c r="G23" s="518"/>
      <c r="H23" s="519"/>
      <c r="I23" s="510"/>
      <c r="J23" s="519"/>
      <c r="K23" s="510"/>
      <c r="L23" s="519"/>
      <c r="M23" s="510"/>
      <c r="N23" s="519"/>
      <c r="O23" s="530"/>
      <c r="P23" s="528"/>
      <c r="Q23" s="534"/>
      <c r="R23" s="534"/>
      <c r="S23" s="534"/>
      <c r="T23" s="534"/>
      <c r="U23" s="534"/>
    </row>
    <row r="24" spans="1:21" s="413" customFormat="1" ht="15.75" hidden="1" x14ac:dyDescent="0.25">
      <c r="A24" s="639"/>
      <c r="B24" s="633"/>
      <c r="C24" s="534"/>
      <c r="D24" s="534"/>
      <c r="E24" s="510"/>
      <c r="F24" s="534"/>
      <c r="G24" s="518"/>
      <c r="H24" s="519"/>
      <c r="I24" s="510"/>
      <c r="J24" s="519"/>
      <c r="K24" s="510"/>
      <c r="L24" s="519"/>
      <c r="M24" s="510"/>
      <c r="N24" s="519"/>
      <c r="O24" s="530"/>
      <c r="P24" s="528"/>
      <c r="Q24" s="534"/>
      <c r="R24" s="534"/>
      <c r="S24" s="534"/>
      <c r="T24" s="534"/>
      <c r="U24" s="534"/>
    </row>
    <row r="25" spans="1:21" ht="15.75" hidden="1" x14ac:dyDescent="0.25">
      <c r="A25" s="639"/>
      <c r="B25" s="634"/>
      <c r="C25" s="534"/>
      <c r="D25" s="534"/>
      <c r="E25" s="510"/>
      <c r="F25" s="534"/>
      <c r="G25" s="510"/>
      <c r="H25" s="519"/>
      <c r="I25" s="510"/>
      <c r="J25" s="519"/>
      <c r="K25" s="510"/>
      <c r="L25" s="519"/>
      <c r="M25" s="510"/>
      <c r="N25" s="519"/>
      <c r="O25" s="530"/>
      <c r="P25" s="528"/>
      <c r="Q25" s="534"/>
      <c r="R25" s="534"/>
      <c r="S25" s="534"/>
      <c r="T25" s="534"/>
      <c r="U25" s="534"/>
    </row>
    <row r="26" spans="1:21" ht="249.75" customHeight="1" x14ac:dyDescent="0.25">
      <c r="A26" s="632" t="s">
        <v>1450</v>
      </c>
      <c r="B26" s="632" t="s">
        <v>1452</v>
      </c>
      <c r="C26" s="534" t="s">
        <v>1499</v>
      </c>
      <c r="D26" s="534" t="s">
        <v>1500</v>
      </c>
      <c r="E26" s="510">
        <v>11.7</v>
      </c>
      <c r="F26" s="521" t="s">
        <v>1611</v>
      </c>
      <c r="G26" s="518">
        <v>0.25</v>
      </c>
      <c r="H26" s="519">
        <f>P26/4</f>
        <v>290625836</v>
      </c>
      <c r="I26" s="518">
        <v>0.25</v>
      </c>
      <c r="J26" s="519">
        <f>P26/4</f>
        <v>290625836</v>
      </c>
      <c r="K26" s="518">
        <v>0.25</v>
      </c>
      <c r="L26" s="519">
        <f>P26/4</f>
        <v>290625836</v>
      </c>
      <c r="M26" s="518">
        <v>0.25</v>
      </c>
      <c r="N26" s="519">
        <f>P26/4</f>
        <v>290625836</v>
      </c>
      <c r="O26" s="527">
        <f>G26+I26+K26+M26</f>
        <v>1</v>
      </c>
      <c r="P26" s="528">
        <f>'5. ACTIVIDADES ESPECIALES'!D10</f>
        <v>1162503344</v>
      </c>
      <c r="Q26" s="534" t="s">
        <v>1501</v>
      </c>
      <c r="R26" s="521" t="s">
        <v>1588</v>
      </c>
      <c r="S26" s="521" t="s">
        <v>1624</v>
      </c>
      <c r="T26" s="521" t="s">
        <v>1589</v>
      </c>
      <c r="U26" s="521" t="s">
        <v>1494</v>
      </c>
    </row>
    <row r="27" spans="1:21" s="413" customFormat="1" ht="15.75" hidden="1" x14ac:dyDescent="0.25">
      <c r="A27" s="633"/>
      <c r="B27" s="633"/>
      <c r="C27" s="534"/>
      <c r="D27" s="534"/>
      <c r="E27" s="510"/>
      <c r="F27" s="534"/>
      <c r="G27" s="518"/>
      <c r="H27" s="519"/>
      <c r="I27" s="510"/>
      <c r="J27" s="519"/>
      <c r="K27" s="510"/>
      <c r="L27" s="519"/>
      <c r="M27" s="510"/>
      <c r="N27" s="519"/>
      <c r="O27" s="530"/>
      <c r="P27" s="528"/>
      <c r="Q27" s="534"/>
      <c r="R27" s="534"/>
      <c r="S27" s="534"/>
      <c r="T27" s="534"/>
      <c r="U27" s="534"/>
    </row>
    <row r="28" spans="1:21" s="413" customFormat="1" ht="15.75" hidden="1" x14ac:dyDescent="0.25">
      <c r="A28" s="633"/>
      <c r="B28" s="633"/>
      <c r="C28" s="534"/>
      <c r="D28" s="534"/>
      <c r="E28" s="510"/>
      <c r="F28" s="534"/>
      <c r="G28" s="518"/>
      <c r="H28" s="519"/>
      <c r="I28" s="510"/>
      <c r="J28" s="519"/>
      <c r="K28" s="510"/>
      <c r="L28" s="519"/>
      <c r="M28" s="510"/>
      <c r="N28" s="519"/>
      <c r="O28" s="530"/>
      <c r="P28" s="528"/>
      <c r="Q28" s="534"/>
      <c r="R28" s="534"/>
      <c r="S28" s="534"/>
      <c r="T28" s="534"/>
      <c r="U28" s="534"/>
    </row>
    <row r="29" spans="1:21" s="413" customFormat="1" ht="15.75" hidden="1" x14ac:dyDescent="0.25">
      <c r="A29" s="633"/>
      <c r="B29" s="633"/>
      <c r="C29" s="534"/>
      <c r="D29" s="534"/>
      <c r="E29" s="510"/>
      <c r="F29" s="534"/>
      <c r="G29" s="518"/>
      <c r="H29" s="519"/>
      <c r="I29" s="510"/>
      <c r="J29" s="519"/>
      <c r="K29" s="510"/>
      <c r="L29" s="519"/>
      <c r="M29" s="510"/>
      <c r="N29" s="519"/>
      <c r="O29" s="530"/>
      <c r="P29" s="528"/>
      <c r="Q29" s="534"/>
      <c r="R29" s="534"/>
      <c r="S29" s="534"/>
      <c r="T29" s="534"/>
      <c r="U29" s="534"/>
    </row>
    <row r="30" spans="1:21" s="413" customFormat="1" ht="15.75" hidden="1" x14ac:dyDescent="0.25">
      <c r="A30" s="633"/>
      <c r="B30" s="633"/>
      <c r="C30" s="534"/>
      <c r="D30" s="534"/>
      <c r="E30" s="510"/>
      <c r="F30" s="534"/>
      <c r="G30" s="518"/>
      <c r="H30" s="519"/>
      <c r="I30" s="510"/>
      <c r="J30" s="519"/>
      <c r="K30" s="510"/>
      <c r="L30" s="519"/>
      <c r="M30" s="510"/>
      <c r="N30" s="519"/>
      <c r="O30" s="530"/>
      <c r="P30" s="528"/>
      <c r="Q30" s="534"/>
      <c r="R30" s="534"/>
      <c r="S30" s="534"/>
      <c r="T30" s="534"/>
      <c r="U30" s="534"/>
    </row>
    <row r="31" spans="1:21" s="413" customFormat="1" ht="15.75" hidden="1" x14ac:dyDescent="0.25">
      <c r="A31" s="633"/>
      <c r="B31" s="634"/>
      <c r="C31" s="534"/>
      <c r="D31" s="534"/>
      <c r="E31" s="510"/>
      <c r="F31" s="534"/>
      <c r="G31" s="518"/>
      <c r="H31" s="519"/>
      <c r="I31" s="510"/>
      <c r="J31" s="519"/>
      <c r="K31" s="510"/>
      <c r="L31" s="519"/>
      <c r="M31" s="510"/>
      <c r="N31" s="519"/>
      <c r="O31" s="530"/>
      <c r="P31" s="528"/>
      <c r="Q31" s="534"/>
      <c r="R31" s="534"/>
      <c r="S31" s="534"/>
      <c r="T31" s="534"/>
      <c r="U31" s="534"/>
    </row>
    <row r="32" spans="1:21" ht="171" customHeight="1" x14ac:dyDescent="0.25">
      <c r="A32" s="633"/>
      <c r="B32" s="632" t="s">
        <v>1453</v>
      </c>
      <c r="C32" s="534" t="s">
        <v>1496</v>
      </c>
      <c r="D32" s="537" t="s">
        <v>1495</v>
      </c>
      <c r="E32" s="510">
        <v>11.8</v>
      </c>
      <c r="F32" s="521" t="s">
        <v>1606</v>
      </c>
      <c r="G32" s="523">
        <v>0.25</v>
      </c>
      <c r="H32" s="519"/>
      <c r="I32" s="523">
        <v>0.25</v>
      </c>
      <c r="J32" s="519"/>
      <c r="K32" s="523">
        <v>0.25</v>
      </c>
      <c r="L32" s="519"/>
      <c r="M32" s="523">
        <v>0.25</v>
      </c>
      <c r="N32" s="519"/>
      <c r="O32" s="527">
        <f>G32+I32+K32+M32</f>
        <v>1</v>
      </c>
      <c r="P32" s="528"/>
      <c r="Q32" s="534"/>
      <c r="R32" s="534" t="s">
        <v>1590</v>
      </c>
      <c r="S32" s="534" t="s">
        <v>1625</v>
      </c>
      <c r="T32" s="534" t="s">
        <v>1568</v>
      </c>
      <c r="U32" s="534" t="s">
        <v>1567</v>
      </c>
    </row>
    <row r="33" spans="1:21" s="413" customFormat="1" ht="15.75" hidden="1" x14ac:dyDescent="0.25">
      <c r="A33" s="633"/>
      <c r="B33" s="633"/>
      <c r="C33" s="534"/>
      <c r="D33" s="537"/>
      <c r="E33" s="510"/>
      <c r="F33" s="531"/>
      <c r="G33" s="523"/>
      <c r="H33" s="519"/>
      <c r="I33" s="523"/>
      <c r="J33" s="519"/>
      <c r="K33" s="523"/>
      <c r="L33" s="519"/>
      <c r="M33" s="523"/>
      <c r="N33" s="519"/>
      <c r="O33" s="527"/>
      <c r="P33" s="528"/>
      <c r="Q33" s="534"/>
      <c r="R33" s="534"/>
      <c r="S33" s="534"/>
      <c r="T33" s="534"/>
      <c r="U33" s="534"/>
    </row>
    <row r="34" spans="1:21" s="413" customFormat="1" ht="15.75" hidden="1" x14ac:dyDescent="0.25">
      <c r="A34" s="633"/>
      <c r="B34" s="633"/>
      <c r="C34" s="534"/>
      <c r="D34" s="534"/>
      <c r="E34" s="510"/>
      <c r="F34" s="532"/>
      <c r="G34" s="523"/>
      <c r="H34" s="519"/>
      <c r="I34" s="523"/>
      <c r="J34" s="519"/>
      <c r="K34" s="523"/>
      <c r="L34" s="519"/>
      <c r="M34" s="523"/>
      <c r="N34" s="519"/>
      <c r="O34" s="527"/>
      <c r="P34" s="528"/>
      <c r="Q34" s="534"/>
      <c r="R34" s="534"/>
      <c r="S34" s="534"/>
      <c r="T34" s="534"/>
      <c r="U34" s="534"/>
    </row>
    <row r="35" spans="1:21" s="413" customFormat="1" ht="15.75" hidden="1" x14ac:dyDescent="0.25">
      <c r="A35" s="633"/>
      <c r="B35" s="633"/>
      <c r="C35" s="534"/>
      <c r="D35" s="534"/>
      <c r="E35" s="510"/>
      <c r="F35" s="510"/>
      <c r="G35" s="510"/>
      <c r="H35" s="519"/>
      <c r="I35" s="510"/>
      <c r="J35" s="519"/>
      <c r="K35" s="510"/>
      <c r="L35" s="519"/>
      <c r="M35" s="510"/>
      <c r="N35" s="519"/>
      <c r="O35" s="530"/>
      <c r="P35" s="528"/>
      <c r="Q35" s="534"/>
      <c r="R35" s="534"/>
      <c r="S35" s="534"/>
      <c r="T35" s="534"/>
      <c r="U35" s="534"/>
    </row>
    <row r="36" spans="1:21" ht="15.75" hidden="1" x14ac:dyDescent="0.25">
      <c r="A36" s="633"/>
      <c r="B36" s="633"/>
      <c r="C36" s="534"/>
      <c r="D36" s="534"/>
      <c r="E36" s="510"/>
      <c r="F36" s="510"/>
      <c r="G36" s="510"/>
      <c r="H36" s="519"/>
      <c r="I36" s="510"/>
      <c r="J36" s="519"/>
      <c r="K36" s="510"/>
      <c r="L36" s="519"/>
      <c r="M36" s="510"/>
      <c r="N36" s="519"/>
      <c r="O36" s="530"/>
      <c r="P36" s="528"/>
      <c r="Q36" s="534"/>
      <c r="R36" s="534"/>
      <c r="S36" s="534"/>
      <c r="T36" s="534"/>
      <c r="U36" s="534"/>
    </row>
    <row r="37" spans="1:21" ht="15.75" hidden="1" x14ac:dyDescent="0.25">
      <c r="A37" s="634"/>
      <c r="B37" s="634"/>
      <c r="C37" s="534"/>
      <c r="D37" s="534"/>
      <c r="E37" s="510"/>
      <c r="F37" s="510"/>
      <c r="G37" s="510"/>
      <c r="H37" s="519"/>
      <c r="I37" s="510"/>
      <c r="J37" s="519"/>
      <c r="K37" s="510"/>
      <c r="L37" s="519"/>
      <c r="M37" s="510"/>
      <c r="N37" s="519"/>
      <c r="O37" s="530"/>
      <c r="P37" s="528"/>
      <c r="Q37" s="534"/>
      <c r="R37" s="534"/>
      <c r="S37" s="534"/>
      <c r="T37" s="534"/>
      <c r="U37" s="538"/>
    </row>
    <row r="38" spans="1:21" ht="15.75" x14ac:dyDescent="0.25">
      <c r="A38" s="311"/>
      <c r="B38" s="312"/>
      <c r="C38" s="311" t="s">
        <v>1444</v>
      </c>
      <c r="D38" s="312"/>
      <c r="E38" s="312"/>
      <c r="F38" s="313"/>
      <c r="G38" s="278">
        <f t="shared" ref="G38:P38" si="0">SUM(G9:G37)</f>
        <v>2.5</v>
      </c>
      <c r="H38" s="242">
        <f t="shared" si="0"/>
        <v>291193242.88</v>
      </c>
      <c r="I38" s="278">
        <f t="shared" si="0"/>
        <v>1.9333</v>
      </c>
      <c r="J38" s="242">
        <f t="shared" si="0"/>
        <v>291105642.88</v>
      </c>
      <c r="K38" s="278">
        <f t="shared" si="0"/>
        <v>2.2332999999999998</v>
      </c>
      <c r="L38" s="242">
        <f t="shared" si="0"/>
        <v>291170692.88</v>
      </c>
      <c r="M38" s="278">
        <f t="shared" si="0"/>
        <v>1.3332999999999999</v>
      </c>
      <c r="N38" s="242">
        <f t="shared" si="0"/>
        <v>291037442.88</v>
      </c>
      <c r="O38" s="242">
        <f t="shared" si="0"/>
        <v>7.9999000000000002</v>
      </c>
      <c r="P38" s="242">
        <f t="shared" si="0"/>
        <v>1164507021.52</v>
      </c>
      <c r="Q38" s="278"/>
      <c r="R38" s="278"/>
      <c r="S38" s="278"/>
      <c r="T38" s="278"/>
      <c r="U38" s="292"/>
    </row>
    <row r="42" spans="1:21" x14ac:dyDescent="0.25">
      <c r="G42">
        <f>2800/1400</f>
        <v>2</v>
      </c>
    </row>
  </sheetData>
  <mergeCells count="26">
    <mergeCell ref="T5:T7"/>
    <mergeCell ref="U5:U7"/>
    <mergeCell ref="O5:P6"/>
    <mergeCell ref="Q5:Q7"/>
    <mergeCell ref="R5:R7"/>
    <mergeCell ref="M6:N6"/>
    <mergeCell ref="F5:F7"/>
    <mergeCell ref="G5:N5"/>
    <mergeCell ref="G6:H6"/>
    <mergeCell ref="S5:S7"/>
    <mergeCell ref="A3:U3"/>
    <mergeCell ref="B9:B13"/>
    <mergeCell ref="B14:B19"/>
    <mergeCell ref="B20:B25"/>
    <mergeCell ref="B32:B37"/>
    <mergeCell ref="B26:B31"/>
    <mergeCell ref="A5:A7"/>
    <mergeCell ref="B5:B7"/>
    <mergeCell ref="C5:C7"/>
    <mergeCell ref="D5:D7"/>
    <mergeCell ref="A9:A25"/>
    <mergeCell ref="A26:A37"/>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32"/>
  <sheetViews>
    <sheetView topLeftCell="I1" zoomScale="73" zoomScaleNormal="73" workbookViewId="0">
      <pane ySplit="6" topLeftCell="A7" activePane="bottomLeft" state="frozen"/>
      <selection activeCell="R5" sqref="R5"/>
      <selection pane="bottomLeft" activeCell="R10" sqref="R10"/>
    </sheetView>
  </sheetViews>
  <sheetFormatPr baseColWidth="10" defaultRowHeight="15" x14ac:dyDescent="0.25"/>
  <cols>
    <col min="1" max="2" width="21.7109375" customWidth="1"/>
    <col min="3" max="5" width="27.42578125" customWidth="1"/>
    <col min="6" max="6" width="27.42578125" style="431" customWidth="1"/>
    <col min="7" max="7" width="19" customWidth="1"/>
    <col min="8" max="8" width="18" style="243" bestFit="1" customWidth="1"/>
    <col min="9" max="9" width="18.5703125" customWidth="1"/>
    <col min="10" max="10" width="18.85546875" style="243" customWidth="1"/>
    <col min="11" max="11" width="18.7109375" customWidth="1"/>
    <col min="12" max="12" width="18.42578125" style="243" bestFit="1" customWidth="1"/>
    <col min="13" max="13" width="23.5703125" customWidth="1"/>
    <col min="14" max="14" width="18.42578125" style="243" bestFit="1" customWidth="1"/>
    <col min="15" max="15" width="19.140625" customWidth="1"/>
    <col min="16" max="16" width="19.7109375" style="243" bestFit="1" customWidth="1"/>
    <col min="17" max="17" width="19" customWidth="1"/>
    <col min="18" max="18" width="22" customWidth="1"/>
    <col min="19" max="19" width="21" customWidth="1"/>
    <col min="20" max="20" width="15.42578125" customWidth="1"/>
    <col min="21" max="21" width="19.7109375" customWidth="1"/>
  </cols>
  <sheetData>
    <row r="1" spans="1:21" ht="18.75" x14ac:dyDescent="0.25">
      <c r="B1" s="297"/>
      <c r="C1" s="297"/>
      <c r="D1" s="297"/>
      <c r="E1" s="297"/>
      <c r="G1" s="297" t="s">
        <v>1454</v>
      </c>
      <c r="I1" s="297"/>
      <c r="J1" s="297"/>
      <c r="K1" s="297"/>
      <c r="L1" s="297"/>
      <c r="M1" s="297"/>
      <c r="N1" s="297"/>
      <c r="O1" s="297"/>
      <c r="P1" s="297"/>
      <c r="Q1" s="297"/>
      <c r="R1" s="297"/>
      <c r="S1" s="297"/>
      <c r="T1" s="297"/>
      <c r="U1" s="297"/>
    </row>
    <row r="2" spans="1:21" s="413" customFormat="1" ht="18.75" x14ac:dyDescent="0.25">
      <c r="A2" s="413" t="s">
        <v>1367</v>
      </c>
      <c r="B2" s="297"/>
      <c r="C2" s="297"/>
      <c r="D2" s="297"/>
      <c r="E2" s="297"/>
      <c r="F2" s="431"/>
      <c r="G2" s="297"/>
      <c r="H2" s="243"/>
      <c r="I2" s="297"/>
      <c r="J2" s="297"/>
      <c r="K2" s="297"/>
      <c r="L2" s="297"/>
      <c r="M2" s="297"/>
      <c r="N2" s="297"/>
      <c r="O2" s="297"/>
      <c r="P2" s="297"/>
      <c r="Q2" s="297"/>
      <c r="R2" s="297"/>
      <c r="S2" s="297"/>
      <c r="T2" s="297"/>
      <c r="U2" s="297"/>
    </row>
    <row r="3" spans="1:21" x14ac:dyDescent="0.25">
      <c r="A3" s="283" t="s">
        <v>1457</v>
      </c>
      <c r="B3" s="283"/>
      <c r="C3" s="283"/>
      <c r="D3" s="283"/>
      <c r="E3" s="283"/>
      <c r="F3" s="283"/>
      <c r="G3" s="283"/>
      <c r="H3" s="283"/>
      <c r="I3" s="283"/>
      <c r="J3" s="283"/>
      <c r="K3" s="283"/>
      <c r="L3" s="283"/>
      <c r="M3" s="283"/>
      <c r="N3" s="283"/>
      <c r="O3" s="283"/>
      <c r="P3" s="283"/>
      <c r="Q3" s="283"/>
      <c r="R3" s="283"/>
      <c r="S3" s="283"/>
      <c r="T3" s="283"/>
      <c r="U3" s="283"/>
    </row>
    <row r="4" spans="1:21" ht="15" customHeight="1" x14ac:dyDescent="0.25">
      <c r="A4" s="610" t="s">
        <v>98</v>
      </c>
      <c r="B4" s="579" t="s">
        <v>113</v>
      </c>
      <c r="C4" s="589" t="s">
        <v>87</v>
      </c>
      <c r="D4" s="589" t="s">
        <v>88</v>
      </c>
      <c r="E4" s="598" t="s">
        <v>399</v>
      </c>
      <c r="F4" s="589" t="s">
        <v>89</v>
      </c>
      <c r="G4" s="610" t="s">
        <v>101</v>
      </c>
      <c r="H4" s="610"/>
      <c r="I4" s="610"/>
      <c r="J4" s="610"/>
      <c r="K4" s="610"/>
      <c r="L4" s="610"/>
      <c r="M4" s="610"/>
      <c r="N4" s="610"/>
      <c r="O4" s="609" t="s">
        <v>102</v>
      </c>
      <c r="P4" s="609"/>
      <c r="Q4" s="579" t="s">
        <v>103</v>
      </c>
      <c r="R4" s="579" t="s">
        <v>104</v>
      </c>
      <c r="S4" s="579" t="s">
        <v>111</v>
      </c>
      <c r="T4" s="579" t="s">
        <v>110</v>
      </c>
      <c r="U4" s="595" t="s">
        <v>90</v>
      </c>
    </row>
    <row r="5" spans="1:21" ht="15" customHeight="1" x14ac:dyDescent="0.25">
      <c r="A5" s="610"/>
      <c r="B5" s="577"/>
      <c r="C5" s="590"/>
      <c r="D5" s="590"/>
      <c r="E5" s="599"/>
      <c r="F5" s="590"/>
      <c r="G5" s="610" t="s">
        <v>105</v>
      </c>
      <c r="H5" s="610"/>
      <c r="I5" s="610" t="s">
        <v>106</v>
      </c>
      <c r="J5" s="610"/>
      <c r="K5" s="610" t="s">
        <v>107</v>
      </c>
      <c r="L5" s="610"/>
      <c r="M5" s="610" t="s">
        <v>108</v>
      </c>
      <c r="N5" s="610"/>
      <c r="O5" s="609"/>
      <c r="P5" s="609"/>
      <c r="Q5" s="577"/>
      <c r="R5" s="577"/>
      <c r="S5" s="577"/>
      <c r="T5" s="577"/>
      <c r="U5" s="596"/>
    </row>
    <row r="6" spans="1:21" ht="25.5" x14ac:dyDescent="0.25">
      <c r="A6" s="610"/>
      <c r="B6" s="578"/>
      <c r="C6" s="591"/>
      <c r="D6" s="591"/>
      <c r="E6" s="600"/>
      <c r="F6" s="591"/>
      <c r="G6" s="254" t="s">
        <v>109</v>
      </c>
      <c r="H6" s="241" t="s">
        <v>12</v>
      </c>
      <c r="I6" s="254" t="s">
        <v>109</v>
      </c>
      <c r="J6" s="241" t="s">
        <v>12</v>
      </c>
      <c r="K6" s="254" t="s">
        <v>109</v>
      </c>
      <c r="L6" s="241" t="s">
        <v>12</v>
      </c>
      <c r="M6" s="254" t="s">
        <v>109</v>
      </c>
      <c r="N6" s="241" t="s">
        <v>12</v>
      </c>
      <c r="O6" s="254" t="s">
        <v>109</v>
      </c>
      <c r="P6" s="241" t="s">
        <v>12</v>
      </c>
      <c r="Q6" s="578"/>
      <c r="R6" s="578"/>
      <c r="S6" s="578"/>
      <c r="T6" s="578"/>
      <c r="U6" s="597"/>
    </row>
    <row r="7" spans="1:21" ht="139.5" customHeight="1" x14ac:dyDescent="0.25">
      <c r="A7" s="632" t="s">
        <v>1455</v>
      </c>
      <c r="B7" s="651" t="s">
        <v>1456</v>
      </c>
      <c r="C7" s="539" t="s">
        <v>1607</v>
      </c>
      <c r="D7" s="521" t="s">
        <v>1522</v>
      </c>
      <c r="E7" s="438">
        <v>12.1</v>
      </c>
      <c r="F7" s="521" t="s">
        <v>1591</v>
      </c>
      <c r="G7" s="540">
        <v>0.25</v>
      </c>
      <c r="H7" s="541">
        <v>72000</v>
      </c>
      <c r="I7" s="540">
        <v>0.25</v>
      </c>
      <c r="J7" s="541">
        <v>72000</v>
      </c>
      <c r="K7" s="540">
        <v>0.25</v>
      </c>
      <c r="L7" s="541">
        <v>72000</v>
      </c>
      <c r="M7" s="540">
        <v>0.25</v>
      </c>
      <c r="N7" s="541">
        <v>72000</v>
      </c>
      <c r="O7" s="520">
        <f>G7+I7+K7+M7</f>
        <v>1</v>
      </c>
      <c r="P7" s="542">
        <f>'4. EQUIPO TECNOLÓGICOS'!D10</f>
        <v>288000</v>
      </c>
      <c r="Q7" s="521" t="s">
        <v>1608</v>
      </c>
      <c r="R7" s="521" t="s">
        <v>1592</v>
      </c>
      <c r="S7" s="521" t="s">
        <v>1593</v>
      </c>
      <c r="T7" s="521" t="s">
        <v>1609</v>
      </c>
      <c r="U7" s="521" t="s">
        <v>1594</v>
      </c>
    </row>
    <row r="8" spans="1:21" ht="111" customHeight="1" x14ac:dyDescent="0.25">
      <c r="A8" s="633"/>
      <c r="B8" s="652"/>
      <c r="C8" s="521" t="s">
        <v>1595</v>
      </c>
      <c r="D8" s="521" t="s">
        <v>1558</v>
      </c>
      <c r="E8" s="438">
        <v>12.2</v>
      </c>
      <c r="F8" s="521" t="s">
        <v>1596</v>
      </c>
      <c r="G8" s="540">
        <v>0.25</v>
      </c>
      <c r="H8" s="541">
        <f>P8/4</f>
        <v>6669</v>
      </c>
      <c r="I8" s="540">
        <v>0.25</v>
      </c>
      <c r="J8" s="541">
        <f>P8/4</f>
        <v>6669</v>
      </c>
      <c r="K8" s="540">
        <v>0.25</v>
      </c>
      <c r="L8" s="541">
        <f>P8/4</f>
        <v>6669</v>
      </c>
      <c r="M8" s="540">
        <v>0.25</v>
      </c>
      <c r="N8" s="541">
        <f>P8/4</f>
        <v>6669</v>
      </c>
      <c r="O8" s="520">
        <f>G8+I8+K8+M8</f>
        <v>1</v>
      </c>
      <c r="P8" s="542">
        <f>'1. TALLERES SEMINARIOS'!D10</f>
        <v>26676</v>
      </c>
      <c r="Q8" s="521"/>
      <c r="R8" s="521" t="s">
        <v>1597</v>
      </c>
      <c r="S8" s="521" t="s">
        <v>1528</v>
      </c>
      <c r="T8" s="521" t="s">
        <v>1609</v>
      </c>
      <c r="U8" s="521" t="s">
        <v>1598</v>
      </c>
    </row>
    <row r="9" spans="1:21" ht="178.5" customHeight="1" x14ac:dyDescent="0.25">
      <c r="A9" s="633"/>
      <c r="B9" s="652"/>
      <c r="C9" s="543" t="s">
        <v>1523</v>
      </c>
      <c r="D9" s="544" t="s">
        <v>1524</v>
      </c>
      <c r="E9" s="438">
        <v>12.3</v>
      </c>
      <c r="F9" s="521" t="s">
        <v>1599</v>
      </c>
      <c r="G9" s="545">
        <v>0.25</v>
      </c>
      <c r="H9" s="546">
        <f>P9/4</f>
        <v>7590041.25</v>
      </c>
      <c r="I9" s="545">
        <v>0.25</v>
      </c>
      <c r="J9" s="546">
        <f>P9/4</f>
        <v>7590041.25</v>
      </c>
      <c r="K9" s="545">
        <v>0.25</v>
      </c>
      <c r="L9" s="546">
        <f>P9/4</f>
        <v>7590041.25</v>
      </c>
      <c r="M9" s="545">
        <v>0.25</v>
      </c>
      <c r="N9" s="546">
        <f>P9/4</f>
        <v>7590041.25</v>
      </c>
      <c r="O9" s="547">
        <f>SUM(G9,I9,K9,M9)</f>
        <v>1</v>
      </c>
      <c r="P9" s="548">
        <f>'1. TALLERES SEMINARIOS'!D29+'2. CONTRATACION DE PERSONAL'!D74+'3. EQUIPO DE OFICINA'!D30+'4. EQUIPO TECNOLÓGICOS'!D33+'5. ACTIVIDADES ESPECIALES'!D54+'6. Becas'!D55</f>
        <v>30360165</v>
      </c>
      <c r="Q9" s="521" t="s">
        <v>1600</v>
      </c>
      <c r="R9" s="521" t="s">
        <v>1601</v>
      </c>
      <c r="S9" s="521" t="s">
        <v>1525</v>
      </c>
      <c r="T9" s="521" t="s">
        <v>1526</v>
      </c>
      <c r="U9" s="521" t="s">
        <v>1527</v>
      </c>
    </row>
    <row r="10" spans="1:21" ht="204.75" x14ac:dyDescent="0.25">
      <c r="A10" s="633"/>
      <c r="B10" s="652"/>
      <c r="C10" s="549" t="s">
        <v>1540</v>
      </c>
      <c r="D10" s="543" t="s">
        <v>1541</v>
      </c>
      <c r="E10" s="438">
        <v>12.4</v>
      </c>
      <c r="F10" s="521" t="s">
        <v>1542</v>
      </c>
      <c r="G10" s="550">
        <v>0.1</v>
      </c>
      <c r="H10" s="551">
        <f>P10*10%</f>
        <v>59623.850000000006</v>
      </c>
      <c r="I10" s="552">
        <v>0.3</v>
      </c>
      <c r="J10" s="551">
        <f>P10*30%</f>
        <v>178871.55</v>
      </c>
      <c r="K10" s="552">
        <v>0.3</v>
      </c>
      <c r="L10" s="551">
        <f>P10*K10</f>
        <v>178871.55</v>
      </c>
      <c r="M10" s="552">
        <v>0.3</v>
      </c>
      <c r="N10" s="551">
        <f>P10*M10</f>
        <v>178871.55</v>
      </c>
      <c r="O10" s="553">
        <v>1</v>
      </c>
      <c r="P10" s="554">
        <f>'1. TALLERES SEMINARIOS'!D50+'2. CONTRATACION DE PERSONAL'!D135+'3. EQUIPO DE OFICINA'!D55+'4. EQUIPO TECNOLÓGICOS'!D58</f>
        <v>596238.5</v>
      </c>
      <c r="Q10" s="521" t="s">
        <v>1602</v>
      </c>
      <c r="R10" s="521" t="s">
        <v>1543</v>
      </c>
      <c r="S10" s="521" t="s">
        <v>1544</v>
      </c>
      <c r="T10" s="521" t="s">
        <v>1526</v>
      </c>
      <c r="U10" s="521" t="s">
        <v>1603</v>
      </c>
    </row>
    <row r="11" spans="1:21" ht="15.75" hidden="1" customHeight="1" x14ac:dyDescent="0.25">
      <c r="A11" s="633"/>
      <c r="B11" s="652"/>
      <c r="C11" s="345"/>
      <c r="D11" s="345"/>
      <c r="E11" s="345"/>
      <c r="F11" s="432"/>
      <c r="G11" s="402"/>
      <c r="H11" s="403"/>
      <c r="I11" s="402"/>
      <c r="J11" s="403"/>
      <c r="K11" s="402"/>
      <c r="L11" s="403"/>
      <c r="M11" s="402"/>
      <c r="N11" s="403"/>
      <c r="O11" s="418"/>
      <c r="P11" s="445"/>
      <c r="Q11" s="433"/>
      <c r="R11" s="433"/>
      <c r="S11" s="433"/>
      <c r="T11" s="345"/>
      <c r="U11" s="345"/>
    </row>
    <row r="12" spans="1:21" s="413" customFormat="1" ht="15.75" hidden="1" customHeight="1" x14ac:dyDescent="0.25">
      <c r="A12" s="633"/>
      <c r="B12" s="652"/>
      <c r="C12" s="345"/>
      <c r="D12" s="345"/>
      <c r="E12" s="345"/>
      <c r="F12" s="432"/>
      <c r="G12" s="402"/>
      <c r="H12" s="403"/>
      <c r="I12" s="402"/>
      <c r="J12" s="403"/>
      <c r="K12" s="402"/>
      <c r="L12" s="403"/>
      <c r="M12" s="402"/>
      <c r="N12" s="403"/>
      <c r="O12" s="418"/>
      <c r="P12" s="405"/>
      <c r="Q12" s="433"/>
      <c r="R12" s="433"/>
      <c r="S12" s="433"/>
      <c r="T12" s="345"/>
      <c r="U12" s="345"/>
    </row>
    <row r="13" spans="1:21" s="413" customFormat="1" ht="15.75" hidden="1" customHeight="1" x14ac:dyDescent="0.25">
      <c r="A13" s="633"/>
      <c r="B13" s="652"/>
      <c r="C13" s="345"/>
      <c r="D13" s="345"/>
      <c r="E13" s="345"/>
      <c r="F13" s="432"/>
      <c r="G13" s="402"/>
      <c r="H13" s="403"/>
      <c r="I13" s="402"/>
      <c r="J13" s="403"/>
      <c r="K13" s="402"/>
      <c r="L13" s="403"/>
      <c r="M13" s="402"/>
      <c r="N13" s="403"/>
      <c r="O13" s="418"/>
      <c r="P13" s="405"/>
      <c r="Q13" s="433"/>
      <c r="R13" s="433"/>
      <c r="S13" s="433"/>
      <c r="T13" s="345"/>
      <c r="U13" s="345"/>
    </row>
    <row r="14" spans="1:21" s="413" customFormat="1" ht="15.75" hidden="1" customHeight="1" x14ac:dyDescent="0.25">
      <c r="A14" s="633"/>
      <c r="B14" s="652"/>
      <c r="C14" s="345"/>
      <c r="D14" s="345"/>
      <c r="E14" s="345"/>
      <c r="F14" s="432"/>
      <c r="G14" s="402"/>
      <c r="H14" s="403"/>
      <c r="I14" s="402"/>
      <c r="J14" s="403"/>
      <c r="K14" s="402"/>
      <c r="L14" s="403"/>
      <c r="M14" s="402"/>
      <c r="N14" s="403"/>
      <c r="O14" s="418"/>
      <c r="P14" s="405"/>
      <c r="Q14" s="433"/>
      <c r="R14" s="433"/>
      <c r="S14" s="433"/>
      <c r="T14" s="345"/>
      <c r="U14" s="345"/>
    </row>
    <row r="15" spans="1:21" s="413" customFormat="1" ht="15.75" hidden="1" customHeight="1" x14ac:dyDescent="0.25">
      <c r="A15" s="633"/>
      <c r="B15" s="652"/>
      <c r="C15" s="345"/>
      <c r="D15" s="345"/>
      <c r="E15" s="345"/>
      <c r="F15" s="432"/>
      <c r="G15" s="402"/>
      <c r="H15" s="403"/>
      <c r="I15" s="402"/>
      <c r="J15" s="403"/>
      <c r="K15" s="402"/>
      <c r="L15" s="403"/>
      <c r="M15" s="402"/>
      <c r="N15" s="403"/>
      <c r="O15" s="418"/>
      <c r="P15" s="405"/>
      <c r="Q15" s="433"/>
      <c r="R15" s="433"/>
      <c r="S15" s="433"/>
      <c r="T15" s="345"/>
      <c r="U15" s="345"/>
    </row>
    <row r="16" spans="1:21" s="413" customFormat="1" ht="15.75" hidden="1" customHeight="1" x14ac:dyDescent="0.25">
      <c r="A16" s="633"/>
      <c r="B16" s="652"/>
      <c r="C16" s="345"/>
      <c r="D16" s="345"/>
      <c r="E16" s="345"/>
      <c r="F16" s="432"/>
      <c r="G16" s="402"/>
      <c r="H16" s="403"/>
      <c r="I16" s="402"/>
      <c r="J16" s="403"/>
      <c r="K16" s="402"/>
      <c r="L16" s="403"/>
      <c r="M16" s="402"/>
      <c r="N16" s="403"/>
      <c r="O16" s="418"/>
      <c r="P16" s="405"/>
      <c r="Q16" s="433"/>
      <c r="R16" s="433"/>
      <c r="S16" s="433"/>
      <c r="T16" s="345"/>
      <c r="U16" s="345"/>
    </row>
    <row r="17" spans="1:21" s="413" customFormat="1" ht="15.75" hidden="1" customHeight="1" x14ac:dyDescent="0.25">
      <c r="A17" s="633"/>
      <c r="B17" s="652"/>
      <c r="C17" s="345"/>
      <c r="D17" s="345"/>
      <c r="E17" s="345"/>
      <c r="F17" s="432"/>
      <c r="G17" s="402"/>
      <c r="H17" s="403"/>
      <c r="I17" s="402"/>
      <c r="J17" s="403"/>
      <c r="K17" s="402"/>
      <c r="L17" s="403"/>
      <c r="M17" s="402"/>
      <c r="N17" s="403"/>
      <c r="O17" s="418"/>
      <c r="P17" s="405"/>
      <c r="Q17" s="433"/>
      <c r="R17" s="433"/>
      <c r="S17" s="433"/>
      <c r="T17" s="345"/>
      <c r="U17" s="345"/>
    </row>
    <row r="18" spans="1:21" s="413" customFormat="1" ht="15.75" hidden="1" customHeight="1" x14ac:dyDescent="0.25">
      <c r="A18" s="633"/>
      <c r="B18" s="652"/>
      <c r="C18" s="345"/>
      <c r="D18" s="345"/>
      <c r="E18" s="345"/>
      <c r="F18" s="432"/>
      <c r="G18" s="402"/>
      <c r="H18" s="403"/>
      <c r="I18" s="402"/>
      <c r="J18" s="403"/>
      <c r="K18" s="402"/>
      <c r="L18" s="403"/>
      <c r="M18" s="402"/>
      <c r="N18" s="403"/>
      <c r="O18" s="418"/>
      <c r="P18" s="405"/>
      <c r="Q18" s="433"/>
      <c r="R18" s="433"/>
      <c r="S18" s="433"/>
      <c r="T18" s="345"/>
      <c r="U18" s="345"/>
    </row>
    <row r="19" spans="1:21" ht="15.75" hidden="1" customHeight="1" x14ac:dyDescent="0.25">
      <c r="A19" s="633"/>
      <c r="B19" s="652"/>
      <c r="C19" s="345"/>
      <c r="D19" s="345"/>
      <c r="E19" s="345"/>
      <c r="F19" s="432"/>
      <c r="G19" s="402"/>
      <c r="H19" s="403"/>
      <c r="I19" s="402"/>
      <c r="J19" s="403"/>
      <c r="K19" s="402"/>
      <c r="L19" s="403"/>
      <c r="M19" s="402"/>
      <c r="N19" s="403"/>
      <c r="O19" s="418"/>
      <c r="P19" s="405"/>
      <c r="Q19" s="433"/>
      <c r="R19" s="433"/>
      <c r="S19" s="433"/>
      <c r="T19" s="345"/>
      <c r="U19" s="345"/>
    </row>
    <row r="20" spans="1:21" ht="15.75" hidden="1" customHeight="1" x14ac:dyDescent="0.25">
      <c r="A20" s="633"/>
      <c r="B20" s="652"/>
      <c r="C20" s="345"/>
      <c r="D20" s="345"/>
      <c r="E20" s="345"/>
      <c r="F20" s="429"/>
      <c r="G20" s="402"/>
      <c r="H20" s="403"/>
      <c r="I20" s="402"/>
      <c r="J20" s="403"/>
      <c r="K20" s="402"/>
      <c r="L20" s="403"/>
      <c r="M20" s="402"/>
      <c r="N20" s="403"/>
      <c r="O20" s="418"/>
      <c r="P20" s="405"/>
      <c r="Q20" s="433"/>
      <c r="R20" s="433"/>
      <c r="S20" s="433"/>
      <c r="T20" s="345"/>
      <c r="U20" s="345"/>
    </row>
    <row r="21" spans="1:21" s="413" customFormat="1" ht="15.75" hidden="1" customHeight="1" x14ac:dyDescent="0.25">
      <c r="A21" s="633"/>
      <c r="B21" s="652"/>
      <c r="C21" s="345"/>
      <c r="D21" s="345"/>
      <c r="E21" s="345"/>
      <c r="F21" s="432"/>
      <c r="G21" s="402"/>
      <c r="H21" s="403"/>
      <c r="I21" s="402"/>
      <c r="J21" s="403"/>
      <c r="K21" s="402"/>
      <c r="L21" s="403"/>
      <c r="M21" s="402"/>
      <c r="N21" s="403"/>
      <c r="O21" s="418"/>
      <c r="P21" s="405"/>
      <c r="Q21" s="433"/>
      <c r="R21" s="433"/>
      <c r="S21" s="433"/>
      <c r="T21" s="345"/>
      <c r="U21" s="345"/>
    </row>
    <row r="22" spans="1:21" s="413" customFormat="1" ht="15.75" hidden="1" customHeight="1" x14ac:dyDescent="0.25">
      <c r="A22" s="633"/>
      <c r="B22" s="652"/>
      <c r="C22" s="345"/>
      <c r="D22" s="345"/>
      <c r="E22" s="345"/>
      <c r="F22" s="432"/>
      <c r="G22" s="402"/>
      <c r="H22" s="403"/>
      <c r="I22" s="402"/>
      <c r="J22" s="403"/>
      <c r="K22" s="402"/>
      <c r="L22" s="403"/>
      <c r="M22" s="402"/>
      <c r="N22" s="403"/>
      <c r="O22" s="418"/>
      <c r="P22" s="405"/>
      <c r="Q22" s="433"/>
      <c r="R22" s="433"/>
      <c r="S22" s="433"/>
      <c r="T22" s="345"/>
      <c r="U22" s="345"/>
    </row>
    <row r="23" spans="1:21" s="413" customFormat="1" ht="15.75" hidden="1" customHeight="1" x14ac:dyDescent="0.25">
      <c r="A23" s="633"/>
      <c r="B23" s="652"/>
      <c r="C23" s="345"/>
      <c r="D23" s="345"/>
      <c r="E23" s="345"/>
      <c r="F23" s="432"/>
      <c r="G23" s="402"/>
      <c r="H23" s="403"/>
      <c r="I23" s="402"/>
      <c r="J23" s="403"/>
      <c r="K23" s="402"/>
      <c r="L23" s="403"/>
      <c r="M23" s="402"/>
      <c r="N23" s="403"/>
      <c r="O23" s="418"/>
      <c r="P23" s="405"/>
      <c r="Q23" s="433"/>
      <c r="R23" s="433"/>
      <c r="S23" s="433"/>
      <c r="T23" s="345"/>
      <c r="U23" s="345"/>
    </row>
    <row r="24" spans="1:21" s="413" customFormat="1" ht="15.75" hidden="1" customHeight="1" x14ac:dyDescent="0.25">
      <c r="A24" s="633"/>
      <c r="B24" s="652"/>
      <c r="C24" s="345"/>
      <c r="D24" s="345"/>
      <c r="E24" s="345"/>
      <c r="F24" s="432"/>
      <c r="G24" s="402"/>
      <c r="H24" s="403"/>
      <c r="I24" s="402"/>
      <c r="J24" s="403"/>
      <c r="K24" s="402"/>
      <c r="L24" s="403"/>
      <c r="M24" s="402"/>
      <c r="N24" s="403"/>
      <c r="O24" s="418"/>
      <c r="P24" s="405"/>
      <c r="Q24" s="433"/>
      <c r="R24" s="433"/>
      <c r="S24" s="433"/>
      <c r="T24" s="345"/>
      <c r="U24" s="345"/>
    </row>
    <row r="25" spans="1:21" s="413" customFormat="1" ht="15.75" hidden="1" customHeight="1" x14ac:dyDescent="0.25">
      <c r="A25" s="633"/>
      <c r="B25" s="652"/>
      <c r="C25" s="345"/>
      <c r="D25" s="345"/>
      <c r="E25" s="345"/>
      <c r="F25" s="432"/>
      <c r="G25" s="402"/>
      <c r="H25" s="403"/>
      <c r="I25" s="402"/>
      <c r="J25" s="403"/>
      <c r="K25" s="402"/>
      <c r="L25" s="403"/>
      <c r="M25" s="402"/>
      <c r="N25" s="403"/>
      <c r="O25" s="418"/>
      <c r="P25" s="405"/>
      <c r="Q25" s="433"/>
      <c r="R25" s="433"/>
      <c r="S25" s="433"/>
      <c r="T25" s="345"/>
      <c r="U25" s="345"/>
    </row>
    <row r="26" spans="1:21" s="413" customFormat="1" ht="15.75" hidden="1" customHeight="1" x14ac:dyDescent="0.25">
      <c r="A26" s="633"/>
      <c r="B26" s="652"/>
      <c r="C26" s="345"/>
      <c r="D26" s="345"/>
      <c r="E26" s="345"/>
      <c r="F26" s="432"/>
      <c r="G26" s="402"/>
      <c r="H26" s="403"/>
      <c r="I26" s="402"/>
      <c r="J26" s="403"/>
      <c r="K26" s="402"/>
      <c r="L26" s="403"/>
      <c r="M26" s="402"/>
      <c r="N26" s="403"/>
      <c r="O26" s="418"/>
      <c r="P26" s="405"/>
      <c r="Q26" s="345"/>
      <c r="R26" s="345"/>
      <c r="S26" s="345"/>
      <c r="T26" s="345"/>
      <c r="U26" s="345"/>
    </row>
    <row r="27" spans="1:21" s="413" customFormat="1" ht="15.75" hidden="1" customHeight="1" x14ac:dyDescent="0.25">
      <c r="A27" s="633"/>
      <c r="B27" s="652"/>
      <c r="C27" s="345"/>
      <c r="D27" s="345"/>
      <c r="E27" s="345"/>
      <c r="F27" s="432"/>
      <c r="G27" s="402"/>
      <c r="H27" s="403"/>
      <c r="I27" s="402"/>
      <c r="J27" s="403"/>
      <c r="K27" s="402"/>
      <c r="L27" s="403"/>
      <c r="M27" s="402"/>
      <c r="N27" s="403"/>
      <c r="O27" s="418"/>
      <c r="P27" s="405"/>
      <c r="Q27" s="430"/>
      <c r="R27" s="430"/>
      <c r="S27" s="345"/>
      <c r="T27" s="345"/>
      <c r="U27" s="345"/>
    </row>
    <row r="28" spans="1:21" s="413" customFormat="1" ht="15.75" hidden="1" customHeight="1" x14ac:dyDescent="0.25">
      <c r="A28" s="633"/>
      <c r="B28" s="652"/>
      <c r="C28" s="345"/>
      <c r="D28" s="434"/>
      <c r="E28" s="345"/>
      <c r="F28" s="432"/>
      <c r="G28" s="402"/>
      <c r="H28" s="403"/>
      <c r="I28" s="402"/>
      <c r="J28" s="403"/>
      <c r="K28" s="402"/>
      <c r="L28" s="403"/>
      <c r="M28" s="402"/>
      <c r="N28" s="403"/>
      <c r="O28" s="418"/>
      <c r="P28" s="405"/>
      <c r="Q28" s="345"/>
      <c r="R28" s="345"/>
      <c r="S28" s="345"/>
      <c r="T28" s="345"/>
      <c r="U28" s="345"/>
    </row>
    <row r="29" spans="1:21" s="413" customFormat="1" ht="15.75" hidden="1" customHeight="1" x14ac:dyDescent="0.25">
      <c r="A29" s="633"/>
      <c r="B29" s="652"/>
      <c r="C29" s="345"/>
      <c r="D29" s="345"/>
      <c r="E29" s="345"/>
      <c r="F29" s="432"/>
      <c r="G29" s="402"/>
      <c r="H29" s="403"/>
      <c r="I29" s="402"/>
      <c r="J29" s="403"/>
      <c r="K29" s="402"/>
      <c r="L29" s="403"/>
      <c r="M29" s="402"/>
      <c r="N29" s="403"/>
      <c r="O29" s="418"/>
      <c r="P29" s="405"/>
      <c r="Q29" s="430"/>
      <c r="R29" s="430"/>
      <c r="S29" s="345"/>
      <c r="T29" s="345"/>
      <c r="U29" s="345"/>
    </row>
    <row r="30" spans="1:21" s="413" customFormat="1" ht="15.75" hidden="1" customHeight="1" x14ac:dyDescent="0.25">
      <c r="A30" s="633"/>
      <c r="B30" s="652"/>
      <c r="C30" s="345"/>
      <c r="D30" s="345"/>
      <c r="E30" s="345"/>
      <c r="F30" s="432"/>
      <c r="G30" s="402"/>
      <c r="H30" s="403"/>
      <c r="I30" s="402"/>
      <c r="J30" s="403"/>
      <c r="K30" s="402"/>
      <c r="L30" s="403"/>
      <c r="M30" s="402"/>
      <c r="N30" s="403"/>
      <c r="O30" s="418"/>
      <c r="P30" s="405">
        <f>+N30+L30+J30+H30</f>
        <v>0</v>
      </c>
      <c r="Q30" s="430"/>
      <c r="R30" s="430"/>
      <c r="S30" s="345"/>
      <c r="T30" s="345"/>
      <c r="U30" s="345"/>
    </row>
    <row r="31" spans="1:21" ht="15.75" hidden="1" customHeight="1" x14ac:dyDescent="0.25">
      <c r="A31" s="634"/>
      <c r="B31" s="653"/>
      <c r="C31" s="345"/>
      <c r="D31" s="345"/>
      <c r="E31" s="345"/>
      <c r="F31" s="432"/>
      <c r="G31" s="402"/>
      <c r="H31" s="403"/>
      <c r="I31" s="402"/>
      <c r="J31" s="403"/>
      <c r="K31" s="402"/>
      <c r="L31" s="403"/>
      <c r="M31" s="402"/>
      <c r="N31" s="403"/>
      <c r="O31" s="418"/>
      <c r="P31" s="405"/>
      <c r="Q31" s="430"/>
      <c r="R31" s="430"/>
      <c r="S31" s="345"/>
      <c r="T31" s="345"/>
      <c r="U31" s="345"/>
    </row>
    <row r="32" spans="1:21" ht="15.6" customHeight="1" x14ac:dyDescent="0.25">
      <c r="A32" s="305"/>
      <c r="B32" s="306"/>
      <c r="C32" s="305" t="s">
        <v>1493</v>
      </c>
      <c r="D32" s="306"/>
      <c r="E32" s="306"/>
      <c r="F32" s="313"/>
      <c r="G32" s="300">
        <f t="shared" ref="G32:P32" si="0">SUM(G7:G31)</f>
        <v>0.85</v>
      </c>
      <c r="H32" s="245">
        <f t="shared" si="0"/>
        <v>7728334.0999999996</v>
      </c>
      <c r="I32" s="300">
        <f t="shared" si="0"/>
        <v>1.05</v>
      </c>
      <c r="J32" s="245">
        <f t="shared" si="0"/>
        <v>7847581.7999999998</v>
      </c>
      <c r="K32" s="300">
        <f t="shared" si="0"/>
        <v>1.05</v>
      </c>
      <c r="L32" s="245">
        <f t="shared" si="0"/>
        <v>7847581.7999999998</v>
      </c>
      <c r="M32" s="300">
        <f t="shared" si="0"/>
        <v>1.05</v>
      </c>
      <c r="N32" s="245">
        <f t="shared" si="0"/>
        <v>7847581.7999999998</v>
      </c>
      <c r="O32" s="245">
        <f t="shared" si="0"/>
        <v>4</v>
      </c>
      <c r="P32" s="525">
        <f t="shared" si="0"/>
        <v>31271079.5</v>
      </c>
      <c r="Q32" s="278"/>
      <c r="R32" s="278"/>
      <c r="S32" s="278"/>
      <c r="T32" s="278"/>
      <c r="U32" s="278"/>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31"/>
    <mergeCell ref="B7:B31"/>
    <mergeCell ref="A4:A6"/>
    <mergeCell ref="B4:B6"/>
    <mergeCell ref="C4:C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J1" workbookViewId="0">
      <pane ySplit="7" topLeftCell="A20" activePane="bottomLeft" state="frozen"/>
      <selection activeCell="A7" sqref="A7"/>
      <selection pane="bottomLeft" activeCell="B24" sqref="B24"/>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20" width="14.140625" customWidth="1"/>
    <col min="21" max="21" width="17" customWidth="1"/>
  </cols>
  <sheetData>
    <row r="1" spans="1:21" ht="18" customHeight="1" x14ac:dyDescent="0.25">
      <c r="B1" s="251"/>
      <c r="C1" s="251"/>
      <c r="D1" s="251"/>
      <c r="E1" s="256"/>
      <c r="F1" s="251"/>
      <c r="G1" s="304" t="s">
        <v>1373</v>
      </c>
      <c r="J1" s="251"/>
      <c r="K1" s="251"/>
      <c r="L1" s="251"/>
      <c r="M1" s="251"/>
      <c r="N1" s="251"/>
      <c r="O1" s="251"/>
      <c r="P1" s="251"/>
      <c r="Q1" s="251"/>
      <c r="R1" s="251"/>
      <c r="S1" s="251"/>
      <c r="T1" s="251"/>
      <c r="U1" s="251"/>
    </row>
    <row r="2" spans="1:21" ht="18" customHeight="1" x14ac:dyDescent="0.25">
      <c r="B2" s="256"/>
      <c r="C2" s="256"/>
      <c r="D2" s="256"/>
      <c r="E2" s="256"/>
      <c r="F2" s="256"/>
      <c r="G2" s="304"/>
      <c r="J2" s="256"/>
      <c r="K2" s="256"/>
      <c r="L2" s="256"/>
      <c r="M2" s="256"/>
      <c r="N2" s="256"/>
      <c r="O2" s="256"/>
      <c r="P2" s="256"/>
      <c r="Q2" s="256"/>
      <c r="R2" s="256"/>
      <c r="S2" s="256"/>
      <c r="T2" s="256"/>
      <c r="U2" s="256"/>
    </row>
    <row r="3" spans="1:21" ht="18" customHeight="1" x14ac:dyDescent="0.25">
      <c r="A3" s="334" t="s">
        <v>1366</v>
      </c>
      <c r="B3" s="256"/>
      <c r="C3" s="256"/>
      <c r="D3" s="256"/>
      <c r="E3" s="256"/>
      <c r="F3" s="256"/>
      <c r="G3" s="304"/>
      <c r="J3" s="256"/>
      <c r="K3" s="256"/>
      <c r="L3" s="256"/>
      <c r="M3" s="256"/>
      <c r="N3" s="256"/>
      <c r="O3" s="256"/>
      <c r="P3" s="256"/>
      <c r="Q3" s="256"/>
      <c r="R3" s="256"/>
      <c r="S3" s="256"/>
      <c r="T3" s="256"/>
      <c r="U3" s="256"/>
    </row>
    <row r="4" spans="1:21" ht="33" customHeight="1" x14ac:dyDescent="0.25">
      <c r="A4" s="654" t="s">
        <v>1372</v>
      </c>
      <c r="B4" s="654"/>
      <c r="C4" s="654"/>
      <c r="D4" s="654"/>
      <c r="E4" s="654"/>
      <c r="F4" s="654"/>
      <c r="G4" s="654"/>
      <c r="H4" s="654"/>
      <c r="I4" s="654"/>
      <c r="J4" s="654"/>
      <c r="K4" s="654"/>
      <c r="L4" s="654"/>
      <c r="M4" s="654"/>
      <c r="N4" s="654"/>
      <c r="O4" s="654"/>
      <c r="P4" s="654"/>
      <c r="Q4" s="654"/>
      <c r="R4" s="654"/>
      <c r="S4" s="654"/>
      <c r="T4" s="654"/>
      <c r="U4" s="654"/>
    </row>
    <row r="5" spans="1:21" ht="14.45" customHeight="1" x14ac:dyDescent="0.25">
      <c r="A5" s="579" t="s">
        <v>98</v>
      </c>
      <c r="B5" s="579" t="s">
        <v>113</v>
      </c>
      <c r="C5" s="589" t="s">
        <v>87</v>
      </c>
      <c r="D5" s="589" t="s">
        <v>88</v>
      </c>
      <c r="E5" s="598" t="s">
        <v>399</v>
      </c>
      <c r="F5" s="589" t="s">
        <v>89</v>
      </c>
      <c r="G5" s="592" t="s">
        <v>101</v>
      </c>
      <c r="H5" s="594"/>
      <c r="I5" s="594"/>
      <c r="J5" s="594"/>
      <c r="K5" s="594"/>
      <c r="L5" s="594"/>
      <c r="M5" s="594"/>
      <c r="N5" s="593"/>
      <c r="O5" s="609" t="s">
        <v>102</v>
      </c>
      <c r="P5" s="609"/>
      <c r="Q5" s="579" t="s">
        <v>103</v>
      </c>
      <c r="R5" s="579" t="s">
        <v>104</v>
      </c>
      <c r="S5" s="579" t="s">
        <v>111</v>
      </c>
      <c r="T5" s="579" t="s">
        <v>110</v>
      </c>
      <c r="U5" s="595" t="s">
        <v>90</v>
      </c>
    </row>
    <row r="6" spans="1:21" ht="14.45" customHeight="1" x14ac:dyDescent="0.25">
      <c r="A6" s="577"/>
      <c r="B6" s="577"/>
      <c r="C6" s="590"/>
      <c r="D6" s="590"/>
      <c r="E6" s="599"/>
      <c r="F6" s="590"/>
      <c r="G6" s="253" t="s">
        <v>105</v>
      </c>
      <c r="H6" s="253"/>
      <c r="I6" s="253" t="s">
        <v>106</v>
      </c>
      <c r="J6" s="253"/>
      <c r="K6" s="253" t="s">
        <v>107</v>
      </c>
      <c r="L6" s="253"/>
      <c r="M6" s="253" t="s">
        <v>108</v>
      </c>
      <c r="N6" s="253"/>
      <c r="O6" s="609"/>
      <c r="P6" s="609"/>
      <c r="Q6" s="577"/>
      <c r="R6" s="577"/>
      <c r="S6" s="577"/>
      <c r="T6" s="577"/>
      <c r="U6" s="596"/>
    </row>
    <row r="7" spans="1:21" ht="25.5" x14ac:dyDescent="0.25">
      <c r="A7" s="578"/>
      <c r="B7" s="578"/>
      <c r="C7" s="591"/>
      <c r="D7" s="591"/>
      <c r="E7" s="600"/>
      <c r="F7" s="591"/>
      <c r="G7" s="254" t="s">
        <v>109</v>
      </c>
      <c r="H7" s="241" t="s">
        <v>12</v>
      </c>
      <c r="I7" s="254" t="s">
        <v>109</v>
      </c>
      <c r="J7" s="241" t="s">
        <v>12</v>
      </c>
      <c r="K7" s="254" t="s">
        <v>109</v>
      </c>
      <c r="L7" s="241" t="s">
        <v>12</v>
      </c>
      <c r="M7" s="254" t="s">
        <v>109</v>
      </c>
      <c r="N7" s="241" t="s">
        <v>12</v>
      </c>
      <c r="O7" s="346" t="s">
        <v>109</v>
      </c>
      <c r="P7" s="241" t="s">
        <v>12</v>
      </c>
      <c r="Q7" s="578"/>
      <c r="R7" s="578"/>
      <c r="S7" s="578"/>
      <c r="T7" s="578"/>
      <c r="U7" s="597"/>
    </row>
    <row r="8" spans="1:21" ht="15.6" customHeight="1" x14ac:dyDescent="0.25">
      <c r="A8" s="340"/>
      <c r="B8" s="255"/>
      <c r="C8" s="255"/>
      <c r="D8" s="255"/>
      <c r="E8" s="255"/>
      <c r="F8" s="255"/>
      <c r="G8" s="255"/>
      <c r="H8" s="314" t="s">
        <v>118</v>
      </c>
      <c r="I8" s="255"/>
      <c r="J8" s="255"/>
      <c r="K8" s="255"/>
      <c r="L8" s="255"/>
      <c r="M8" s="255"/>
      <c r="N8" s="255"/>
      <c r="O8" s="255"/>
      <c r="P8" s="255"/>
      <c r="Q8" s="255"/>
      <c r="R8" s="255"/>
      <c r="S8" s="255"/>
      <c r="T8" s="255"/>
      <c r="U8" s="255"/>
    </row>
    <row r="9" spans="1:21" ht="15.75" x14ac:dyDescent="0.25">
      <c r="A9" s="655" t="s">
        <v>1458</v>
      </c>
      <c r="B9" s="580" t="s">
        <v>1459</v>
      </c>
      <c r="C9" s="345"/>
      <c r="D9" s="345"/>
      <c r="E9" s="345"/>
      <c r="F9" s="345"/>
      <c r="G9" s="395"/>
      <c r="H9" s="398"/>
      <c r="I9" s="395"/>
      <c r="J9" s="398"/>
      <c r="K9" s="395"/>
      <c r="L9" s="398"/>
      <c r="M9" s="395"/>
      <c r="N9" s="398"/>
      <c r="O9" s="415"/>
      <c r="P9" s="405"/>
      <c r="Q9" s="345"/>
      <c r="R9" s="345"/>
      <c r="S9" s="345"/>
      <c r="T9" s="345"/>
      <c r="U9" s="345"/>
    </row>
    <row r="10" spans="1:21" ht="15.75" x14ac:dyDescent="0.25">
      <c r="A10" s="656"/>
      <c r="B10" s="581"/>
      <c r="C10" s="345"/>
      <c r="D10" s="345"/>
      <c r="E10" s="345"/>
      <c r="F10" s="345"/>
      <c r="G10" s="395"/>
      <c r="H10" s="398"/>
      <c r="I10" s="395"/>
      <c r="J10" s="398"/>
      <c r="K10" s="395"/>
      <c r="L10" s="398"/>
      <c r="M10" s="395"/>
      <c r="N10" s="398"/>
      <c r="O10" s="415"/>
      <c r="P10" s="405"/>
      <c r="Q10" s="345"/>
      <c r="R10" s="345"/>
      <c r="S10" s="345"/>
      <c r="T10" s="345"/>
      <c r="U10" s="345"/>
    </row>
    <row r="11" spans="1:21" ht="15.75" x14ac:dyDescent="0.25">
      <c r="A11" s="656"/>
      <c r="B11" s="581"/>
      <c r="C11" s="345"/>
      <c r="D11" s="345"/>
      <c r="E11" s="345"/>
      <c r="F11" s="345"/>
      <c r="G11" s="395"/>
      <c r="H11" s="398"/>
      <c r="I11" s="395"/>
      <c r="J11" s="398"/>
      <c r="K11" s="395"/>
      <c r="L11" s="398"/>
      <c r="M11" s="395"/>
      <c r="N11" s="398"/>
      <c r="O11" s="415"/>
      <c r="P11" s="405"/>
      <c r="Q11" s="345"/>
      <c r="R11" s="345"/>
      <c r="S11" s="345"/>
      <c r="T11" s="345"/>
      <c r="U11" s="345"/>
    </row>
    <row r="12" spans="1:21" ht="15.75" x14ac:dyDescent="0.25">
      <c r="A12" s="656"/>
      <c r="B12" s="581"/>
      <c r="C12" s="345"/>
      <c r="D12" s="345"/>
      <c r="E12" s="345"/>
      <c r="F12" s="345"/>
      <c r="G12" s="395"/>
      <c r="H12" s="398"/>
      <c r="I12" s="395"/>
      <c r="J12" s="398"/>
      <c r="K12" s="395"/>
      <c r="L12" s="398"/>
      <c r="M12" s="395"/>
      <c r="N12" s="398"/>
      <c r="O12" s="415"/>
      <c r="P12" s="405"/>
      <c r="Q12" s="345"/>
      <c r="R12" s="345"/>
      <c r="S12" s="345"/>
      <c r="T12" s="345"/>
      <c r="U12" s="72"/>
    </row>
    <row r="13" spans="1:21" ht="15.75" x14ac:dyDescent="0.25">
      <c r="A13" s="656"/>
      <c r="B13" s="581"/>
      <c r="C13" s="345"/>
      <c r="D13" s="345"/>
      <c r="E13" s="345"/>
      <c r="F13" s="291"/>
      <c r="G13" s="404"/>
      <c r="H13" s="398"/>
      <c r="I13" s="404"/>
      <c r="J13" s="398"/>
      <c r="K13" s="404"/>
      <c r="L13" s="398"/>
      <c r="M13" s="404"/>
      <c r="N13" s="398"/>
      <c r="O13" s="415"/>
      <c r="P13" s="405"/>
      <c r="Q13" s="345"/>
      <c r="R13" s="345"/>
      <c r="S13" s="345"/>
      <c r="T13" s="345"/>
      <c r="U13" s="291"/>
    </row>
    <row r="14" spans="1:21" ht="15.75" x14ac:dyDescent="0.25">
      <c r="A14" s="656"/>
      <c r="B14" s="581"/>
      <c r="C14" s="345"/>
      <c r="D14" s="345"/>
      <c r="E14" s="345"/>
      <c r="F14" s="345"/>
      <c r="G14" s="395"/>
      <c r="H14" s="398"/>
      <c r="I14" s="395"/>
      <c r="J14" s="398"/>
      <c r="K14" s="395"/>
      <c r="L14" s="398"/>
      <c r="M14" s="395"/>
      <c r="N14" s="398"/>
      <c r="O14" s="415"/>
      <c r="P14" s="405"/>
      <c r="Q14" s="345"/>
      <c r="R14" s="345"/>
      <c r="S14" s="345"/>
      <c r="T14" s="345"/>
      <c r="U14" s="345"/>
    </row>
    <row r="15" spans="1:21" ht="15.75" x14ac:dyDescent="0.25">
      <c r="A15" s="656"/>
      <c r="B15" s="581"/>
      <c r="C15" s="345"/>
      <c r="D15" s="345"/>
      <c r="E15" s="345"/>
      <c r="F15" s="73"/>
      <c r="G15" s="395"/>
      <c r="H15" s="398"/>
      <c r="I15" s="395"/>
      <c r="J15" s="398"/>
      <c r="K15" s="395"/>
      <c r="L15" s="398"/>
      <c r="M15" s="395"/>
      <c r="N15" s="398"/>
      <c r="O15" s="415"/>
      <c r="P15" s="405"/>
      <c r="Q15" s="345"/>
      <c r="R15" s="345"/>
      <c r="S15" s="345"/>
      <c r="T15" s="345"/>
      <c r="U15" s="345"/>
    </row>
    <row r="16" spans="1:21" ht="15.75" x14ac:dyDescent="0.25">
      <c r="A16" s="656"/>
      <c r="B16" s="581"/>
      <c r="C16" s="345"/>
      <c r="D16" s="345"/>
      <c r="E16" s="345"/>
      <c r="F16" s="345"/>
      <c r="G16" s="395"/>
      <c r="H16" s="398"/>
      <c r="I16" s="395"/>
      <c r="J16" s="398"/>
      <c r="K16" s="395"/>
      <c r="L16" s="398"/>
      <c r="M16" s="395"/>
      <c r="N16" s="398"/>
      <c r="O16" s="415"/>
      <c r="P16" s="405"/>
      <c r="Q16" s="345"/>
      <c r="R16" s="345"/>
      <c r="S16" s="345"/>
      <c r="T16" s="345"/>
      <c r="U16" s="345"/>
    </row>
    <row r="17" spans="1:21" ht="15.75" x14ac:dyDescent="0.25">
      <c r="A17" s="656"/>
      <c r="B17" s="581"/>
      <c r="C17" s="345"/>
      <c r="D17" s="345"/>
      <c r="E17" s="345"/>
      <c r="F17" s="345"/>
      <c r="G17" s="404"/>
      <c r="H17" s="398"/>
      <c r="I17" s="404"/>
      <c r="J17" s="398"/>
      <c r="K17" s="404"/>
      <c r="L17" s="398"/>
      <c r="M17" s="404"/>
      <c r="N17" s="398"/>
      <c r="O17" s="415"/>
      <c r="P17" s="405"/>
      <c r="Q17" s="395"/>
      <c r="R17" s="395"/>
      <c r="S17" s="395"/>
      <c r="T17" s="395"/>
      <c r="U17" s="345"/>
    </row>
    <row r="18" spans="1:21" ht="15.75" x14ac:dyDescent="0.25">
      <c r="A18" s="656"/>
      <c r="B18" s="581"/>
      <c r="C18" s="345"/>
      <c r="D18" s="345"/>
      <c r="E18" s="345"/>
      <c r="F18" s="345"/>
      <c r="G18" s="395"/>
      <c r="H18" s="398"/>
      <c r="I18" s="395"/>
      <c r="J18" s="398"/>
      <c r="K18" s="395"/>
      <c r="L18" s="398"/>
      <c r="M18" s="395"/>
      <c r="N18" s="398"/>
      <c r="O18" s="416"/>
      <c r="P18" s="417"/>
      <c r="Q18" s="345"/>
      <c r="R18" s="345"/>
      <c r="S18" s="345"/>
      <c r="T18" s="345"/>
      <c r="U18" s="345"/>
    </row>
    <row r="19" spans="1:21" ht="15.75" x14ac:dyDescent="0.25">
      <c r="A19" s="656"/>
      <c r="B19" s="581"/>
      <c r="C19" s="345"/>
      <c r="D19" s="345"/>
      <c r="E19" s="345"/>
      <c r="F19" s="345"/>
      <c r="G19" s="395"/>
      <c r="H19" s="398"/>
      <c r="I19" s="395"/>
      <c r="J19" s="398"/>
      <c r="K19" s="395"/>
      <c r="L19" s="398"/>
      <c r="M19" s="395"/>
      <c r="N19" s="398"/>
      <c r="O19" s="416"/>
      <c r="P19" s="417"/>
      <c r="Q19" s="345"/>
      <c r="R19" s="345"/>
      <c r="S19" s="345"/>
      <c r="T19" s="345"/>
      <c r="U19" s="414"/>
    </row>
    <row r="20" spans="1:21" ht="15.75" x14ac:dyDescent="0.25">
      <c r="A20" s="657"/>
      <c r="B20" s="582"/>
      <c r="C20" s="345"/>
      <c r="D20" s="345"/>
      <c r="E20" s="345"/>
      <c r="F20" s="345"/>
      <c r="G20" s="395"/>
      <c r="H20" s="398"/>
      <c r="I20" s="395"/>
      <c r="J20" s="398"/>
      <c r="K20" s="395"/>
      <c r="L20" s="398"/>
      <c r="M20" s="395"/>
      <c r="N20" s="398"/>
      <c r="O20" s="415"/>
      <c r="P20" s="405"/>
      <c r="Q20" s="395"/>
      <c r="R20" s="395"/>
      <c r="S20" s="395"/>
      <c r="T20" s="395"/>
      <c r="U20" s="345"/>
    </row>
    <row r="21" spans="1:21" ht="15.6" customHeight="1" x14ac:dyDescent="0.25">
      <c r="A21" s="315" t="s">
        <v>119</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L1" workbookViewId="0">
      <pane ySplit="6" topLeftCell="A46" activePane="bottomLeft" state="frozen"/>
      <selection activeCell="R7" sqref="R7"/>
      <selection pane="bottomLeft" activeCell="B20" sqref="B20:B24"/>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664" t="s">
        <v>1357</v>
      </c>
      <c r="B1" s="664"/>
      <c r="C1" s="664"/>
      <c r="D1" s="664"/>
      <c r="E1" s="664"/>
      <c r="F1" s="664"/>
      <c r="G1" s="664"/>
      <c r="H1" s="664"/>
      <c r="I1" s="664"/>
      <c r="J1" s="664"/>
      <c r="K1" s="664"/>
      <c r="L1" s="664"/>
      <c r="M1" s="664"/>
      <c r="N1" s="664"/>
      <c r="O1" s="664"/>
      <c r="P1" s="664"/>
      <c r="Q1" s="664"/>
      <c r="R1" s="664"/>
      <c r="S1" s="664"/>
      <c r="T1" s="664"/>
      <c r="U1" s="664"/>
    </row>
    <row r="2" spans="1:21" x14ac:dyDescent="0.25">
      <c r="A2" s="665" t="s">
        <v>1460</v>
      </c>
      <c r="B2" s="665"/>
      <c r="C2" s="665"/>
      <c r="D2" s="665"/>
      <c r="E2" s="665"/>
      <c r="F2" s="665"/>
      <c r="G2" s="665"/>
      <c r="H2" s="665"/>
      <c r="I2" s="665"/>
      <c r="J2" s="665"/>
      <c r="K2" s="665"/>
      <c r="L2" s="665"/>
      <c r="M2" s="665"/>
      <c r="N2" s="665"/>
      <c r="O2" s="665"/>
      <c r="P2" s="665"/>
      <c r="Q2" s="665"/>
      <c r="R2" s="665"/>
      <c r="S2" s="665"/>
      <c r="T2" s="665"/>
      <c r="U2" s="665"/>
    </row>
    <row r="3" spans="1:21" ht="13.5" customHeight="1" x14ac:dyDescent="0.25">
      <c r="A3" s="331" t="s">
        <v>1461</v>
      </c>
      <c r="B3" s="332"/>
      <c r="C3" s="332"/>
      <c r="D3" s="332"/>
      <c r="E3" s="332"/>
      <c r="F3" s="332"/>
      <c r="G3" s="332"/>
      <c r="H3" s="332"/>
      <c r="I3" s="332"/>
      <c r="J3" s="332"/>
      <c r="K3" s="332"/>
      <c r="L3" s="332"/>
      <c r="M3" s="332"/>
      <c r="N3" s="332"/>
      <c r="O3" s="332"/>
      <c r="P3" s="332"/>
      <c r="Q3" s="332"/>
      <c r="R3" s="332"/>
      <c r="S3" s="332"/>
      <c r="T3" s="332"/>
      <c r="U3" s="332"/>
    </row>
    <row r="4" spans="1:21" ht="15" customHeight="1" x14ac:dyDescent="0.25">
      <c r="A4" s="610" t="s">
        <v>98</v>
      </c>
      <c r="B4" s="610" t="s">
        <v>113</v>
      </c>
      <c r="C4" s="589" t="s">
        <v>87</v>
      </c>
      <c r="D4" s="589" t="s">
        <v>88</v>
      </c>
      <c r="E4" s="598" t="s">
        <v>399</v>
      </c>
      <c r="F4" s="589" t="s">
        <v>89</v>
      </c>
      <c r="G4" s="610" t="s">
        <v>101</v>
      </c>
      <c r="H4" s="610"/>
      <c r="I4" s="610"/>
      <c r="J4" s="610"/>
      <c r="K4" s="610"/>
      <c r="L4" s="610"/>
      <c r="M4" s="610"/>
      <c r="N4" s="610"/>
      <c r="O4" s="609" t="s">
        <v>102</v>
      </c>
      <c r="P4" s="609"/>
      <c r="Q4" s="579" t="s">
        <v>103</v>
      </c>
      <c r="R4" s="579" t="s">
        <v>104</v>
      </c>
      <c r="S4" s="579" t="s">
        <v>111</v>
      </c>
      <c r="T4" s="579" t="s">
        <v>110</v>
      </c>
      <c r="U4" s="595" t="s">
        <v>90</v>
      </c>
    </row>
    <row r="5" spans="1:21" ht="15" customHeight="1" x14ac:dyDescent="0.25">
      <c r="A5" s="610"/>
      <c r="B5" s="610"/>
      <c r="C5" s="590"/>
      <c r="D5" s="590"/>
      <c r="E5" s="599"/>
      <c r="F5" s="590"/>
      <c r="G5" s="610" t="s">
        <v>105</v>
      </c>
      <c r="H5" s="610"/>
      <c r="I5" s="610" t="s">
        <v>106</v>
      </c>
      <c r="J5" s="610"/>
      <c r="K5" s="610" t="s">
        <v>107</v>
      </c>
      <c r="L5" s="610"/>
      <c r="M5" s="610" t="s">
        <v>108</v>
      </c>
      <c r="N5" s="610"/>
      <c r="O5" s="609"/>
      <c r="P5" s="609"/>
      <c r="Q5" s="577"/>
      <c r="R5" s="577"/>
      <c r="S5" s="577"/>
      <c r="T5" s="577"/>
      <c r="U5" s="596"/>
    </row>
    <row r="6" spans="1:21" ht="25.5" x14ac:dyDescent="0.25">
      <c r="A6" s="610"/>
      <c r="B6" s="610"/>
      <c r="C6" s="591"/>
      <c r="D6" s="591"/>
      <c r="E6" s="600"/>
      <c r="F6" s="591"/>
      <c r="G6" s="329" t="s">
        <v>109</v>
      </c>
      <c r="H6" s="241" t="s">
        <v>12</v>
      </c>
      <c r="I6" s="329" t="s">
        <v>109</v>
      </c>
      <c r="J6" s="241" t="s">
        <v>12</v>
      </c>
      <c r="K6" s="329" t="s">
        <v>109</v>
      </c>
      <c r="L6" s="241" t="s">
        <v>12</v>
      </c>
      <c r="M6" s="329" t="s">
        <v>109</v>
      </c>
      <c r="N6" s="241" t="s">
        <v>12</v>
      </c>
      <c r="O6" s="329" t="s">
        <v>109</v>
      </c>
      <c r="P6" s="241" t="s">
        <v>12</v>
      </c>
      <c r="Q6" s="578"/>
      <c r="R6" s="578"/>
      <c r="S6" s="578"/>
      <c r="T6" s="578"/>
      <c r="U6" s="597"/>
    </row>
    <row r="7" spans="1:21" ht="15.75" x14ac:dyDescent="0.25">
      <c r="A7" s="666" t="s">
        <v>1357</v>
      </c>
      <c r="B7" s="667"/>
      <c r="C7" s="667"/>
      <c r="D7" s="667"/>
      <c r="E7" s="667"/>
      <c r="F7" s="667"/>
      <c r="G7" s="667"/>
      <c r="H7" s="667"/>
      <c r="I7" s="667"/>
      <c r="J7" s="667"/>
      <c r="K7" s="667"/>
      <c r="L7" s="667"/>
      <c r="M7" s="667"/>
      <c r="N7" s="667"/>
      <c r="O7" s="667"/>
      <c r="P7" s="667"/>
      <c r="Q7" s="667"/>
      <c r="R7" s="667"/>
      <c r="S7" s="667"/>
      <c r="T7" s="667"/>
      <c r="U7" s="668"/>
    </row>
    <row r="8" spans="1:21" ht="15.75" x14ac:dyDescent="0.25">
      <c r="A8" s="669" t="s">
        <v>1462</v>
      </c>
      <c r="B8" s="660" t="s">
        <v>1358</v>
      </c>
      <c r="C8" s="420"/>
      <c r="D8" s="291"/>
      <c r="E8" s="291"/>
      <c r="F8" s="291"/>
      <c r="G8" s="410"/>
      <c r="H8" s="411"/>
      <c r="I8" s="291"/>
      <c r="J8" s="411"/>
      <c r="K8" s="291"/>
      <c r="L8" s="411"/>
      <c r="M8" s="291"/>
      <c r="N8" s="411"/>
      <c r="O8" s="294"/>
      <c r="P8" s="405"/>
      <c r="Q8" s="291"/>
      <c r="R8" s="291"/>
      <c r="S8" s="291"/>
      <c r="T8" s="291"/>
      <c r="U8" s="291"/>
    </row>
    <row r="9" spans="1:21" s="413" customFormat="1" ht="15.75" x14ac:dyDescent="0.25">
      <c r="A9" s="669"/>
      <c r="B9" s="660"/>
      <c r="C9" s="420"/>
      <c r="D9" s="291"/>
      <c r="E9" s="291"/>
      <c r="F9" s="291"/>
      <c r="G9" s="410"/>
      <c r="H9" s="411"/>
      <c r="I9" s="291"/>
      <c r="J9" s="411"/>
      <c r="K9" s="291"/>
      <c r="L9" s="411"/>
      <c r="M9" s="291"/>
      <c r="N9" s="411"/>
      <c r="O9" s="294"/>
      <c r="P9" s="405"/>
      <c r="Q9" s="291"/>
      <c r="R9" s="291"/>
      <c r="S9" s="291"/>
      <c r="T9" s="291"/>
      <c r="U9" s="291"/>
    </row>
    <row r="10" spans="1:21" s="413" customFormat="1" ht="15.75" x14ac:dyDescent="0.25">
      <c r="A10" s="669"/>
      <c r="B10" s="660"/>
      <c r="C10" s="420"/>
      <c r="D10" s="291"/>
      <c r="E10" s="291"/>
      <c r="F10" s="291"/>
      <c r="G10" s="410"/>
      <c r="H10" s="411"/>
      <c r="I10" s="291"/>
      <c r="J10" s="411"/>
      <c r="K10" s="291"/>
      <c r="L10" s="411"/>
      <c r="M10" s="291"/>
      <c r="N10" s="411"/>
      <c r="O10" s="294"/>
      <c r="P10" s="405"/>
      <c r="Q10" s="291"/>
      <c r="R10" s="291"/>
      <c r="S10" s="291"/>
      <c r="T10" s="291"/>
      <c r="U10" s="291"/>
    </row>
    <row r="11" spans="1:21" s="413" customFormat="1" ht="15.75" x14ac:dyDescent="0.25">
      <c r="A11" s="669"/>
      <c r="B11" s="660"/>
      <c r="C11" s="420"/>
      <c r="D11" s="291"/>
      <c r="E11" s="291"/>
      <c r="F11" s="291"/>
      <c r="G11" s="410"/>
      <c r="H11" s="411"/>
      <c r="I11" s="291"/>
      <c r="J11" s="411"/>
      <c r="K11" s="291"/>
      <c r="L11" s="411"/>
      <c r="M11" s="291"/>
      <c r="N11" s="411"/>
      <c r="O11" s="294"/>
      <c r="P11" s="405"/>
      <c r="Q11" s="291"/>
      <c r="R11" s="291"/>
      <c r="S11" s="291"/>
      <c r="T11" s="291"/>
      <c r="U11" s="291"/>
    </row>
    <row r="12" spans="1:21" s="413" customFormat="1" ht="15.75" x14ac:dyDescent="0.25">
      <c r="A12" s="669"/>
      <c r="B12" s="660"/>
      <c r="C12" s="420"/>
      <c r="D12" s="291"/>
      <c r="E12" s="291"/>
      <c r="F12" s="291"/>
      <c r="G12" s="410"/>
      <c r="H12" s="411"/>
      <c r="I12" s="291"/>
      <c r="J12" s="411"/>
      <c r="K12" s="291"/>
      <c r="L12" s="411"/>
      <c r="M12" s="291"/>
      <c r="N12" s="411"/>
      <c r="O12" s="294"/>
      <c r="P12" s="405"/>
      <c r="Q12" s="291"/>
      <c r="R12" s="291"/>
      <c r="S12" s="291"/>
      <c r="T12" s="291"/>
      <c r="U12" s="291"/>
    </row>
    <row r="13" spans="1:21" s="413" customFormat="1" ht="15.75" x14ac:dyDescent="0.25">
      <c r="A13" s="669"/>
      <c r="B13" s="660"/>
      <c r="C13" s="420"/>
      <c r="D13" s="291"/>
      <c r="E13" s="291"/>
      <c r="F13" s="291"/>
      <c r="G13" s="410"/>
      <c r="H13" s="411"/>
      <c r="I13" s="291"/>
      <c r="J13" s="411"/>
      <c r="K13" s="291"/>
      <c r="L13" s="411"/>
      <c r="M13" s="291"/>
      <c r="N13" s="411"/>
      <c r="O13" s="294"/>
      <c r="P13" s="405"/>
      <c r="Q13" s="291"/>
      <c r="R13" s="291"/>
      <c r="S13" s="291"/>
      <c r="T13" s="291"/>
      <c r="U13" s="291"/>
    </row>
    <row r="14" spans="1:21" s="413" customFormat="1" ht="15.75" x14ac:dyDescent="0.25">
      <c r="A14" s="669"/>
      <c r="B14" s="660" t="s">
        <v>1359</v>
      </c>
      <c r="C14" s="420"/>
      <c r="D14" s="291"/>
      <c r="E14" s="291"/>
      <c r="F14" s="291"/>
      <c r="G14" s="410"/>
      <c r="H14" s="411"/>
      <c r="I14" s="291"/>
      <c r="J14" s="411"/>
      <c r="K14" s="291"/>
      <c r="L14" s="411"/>
      <c r="M14" s="291"/>
      <c r="N14" s="411"/>
      <c r="O14" s="294"/>
      <c r="P14" s="405"/>
      <c r="Q14" s="291"/>
      <c r="R14" s="291"/>
      <c r="S14" s="291"/>
      <c r="T14" s="291"/>
      <c r="U14" s="291"/>
    </row>
    <row r="15" spans="1:21" s="413" customFormat="1" ht="15.75" x14ac:dyDescent="0.25">
      <c r="A15" s="669"/>
      <c r="B15" s="660"/>
      <c r="C15" s="420"/>
      <c r="D15" s="291"/>
      <c r="E15" s="291"/>
      <c r="F15" s="291"/>
      <c r="G15" s="410"/>
      <c r="H15" s="411"/>
      <c r="I15" s="291"/>
      <c r="J15" s="411"/>
      <c r="K15" s="291"/>
      <c r="L15" s="411"/>
      <c r="M15" s="291"/>
      <c r="N15" s="411"/>
      <c r="O15" s="294"/>
      <c r="P15" s="405"/>
      <c r="Q15" s="291"/>
      <c r="R15" s="291"/>
      <c r="S15" s="291"/>
      <c r="T15" s="291"/>
      <c r="U15" s="291"/>
    </row>
    <row r="16" spans="1:21" s="413" customFormat="1" ht="15.75" x14ac:dyDescent="0.25">
      <c r="A16" s="669"/>
      <c r="B16" s="660"/>
      <c r="C16" s="420"/>
      <c r="D16" s="291"/>
      <c r="E16" s="291"/>
      <c r="F16" s="291"/>
      <c r="G16" s="410"/>
      <c r="H16" s="411"/>
      <c r="I16" s="291"/>
      <c r="J16" s="411"/>
      <c r="K16" s="291"/>
      <c r="L16" s="411"/>
      <c r="M16" s="291"/>
      <c r="N16" s="411"/>
      <c r="O16" s="294"/>
      <c r="P16" s="405"/>
      <c r="Q16" s="291"/>
      <c r="R16" s="291"/>
      <c r="S16" s="291"/>
      <c r="T16" s="291"/>
      <c r="U16" s="291"/>
    </row>
    <row r="17" spans="1:21" s="413" customFormat="1" ht="15.75" x14ac:dyDescent="0.25">
      <c r="A17" s="669"/>
      <c r="B17" s="660"/>
      <c r="C17" s="420"/>
      <c r="D17" s="291"/>
      <c r="E17" s="291"/>
      <c r="F17" s="291"/>
      <c r="G17" s="410"/>
      <c r="H17" s="411"/>
      <c r="I17" s="291"/>
      <c r="J17" s="411"/>
      <c r="K17" s="291"/>
      <c r="L17" s="411"/>
      <c r="M17" s="291"/>
      <c r="N17" s="411"/>
      <c r="O17" s="294"/>
      <c r="P17" s="405"/>
      <c r="Q17" s="291"/>
      <c r="R17" s="291"/>
      <c r="S17" s="291"/>
      <c r="T17" s="291"/>
      <c r="U17" s="291"/>
    </row>
    <row r="18" spans="1:21" s="413" customFormat="1" ht="15.75" x14ac:dyDescent="0.25">
      <c r="A18" s="669"/>
      <c r="B18" s="660"/>
      <c r="C18" s="420"/>
      <c r="D18" s="291"/>
      <c r="E18" s="291"/>
      <c r="F18" s="291"/>
      <c r="G18" s="410"/>
      <c r="H18" s="411"/>
      <c r="I18" s="291"/>
      <c r="J18" s="411"/>
      <c r="K18" s="291"/>
      <c r="L18" s="411"/>
      <c r="M18" s="291"/>
      <c r="N18" s="411"/>
      <c r="O18" s="294"/>
      <c r="P18" s="405"/>
      <c r="Q18" s="291"/>
      <c r="R18" s="291"/>
      <c r="S18" s="291"/>
      <c r="T18" s="291"/>
      <c r="U18" s="291"/>
    </row>
    <row r="19" spans="1:21" ht="15.75" x14ac:dyDescent="0.25">
      <c r="A19" s="669"/>
      <c r="B19" s="660"/>
      <c r="C19" s="420"/>
      <c r="D19" s="291"/>
      <c r="E19" s="291"/>
      <c r="F19" s="291"/>
      <c r="G19" s="410"/>
      <c r="H19" s="411"/>
      <c r="I19" s="291"/>
      <c r="J19" s="411"/>
      <c r="K19" s="291"/>
      <c r="L19" s="411"/>
      <c r="M19" s="291"/>
      <c r="N19" s="411"/>
      <c r="O19" s="294"/>
      <c r="P19" s="405"/>
      <c r="Q19" s="291"/>
      <c r="R19" s="291"/>
      <c r="S19" s="291"/>
      <c r="T19" s="291"/>
      <c r="U19" s="291"/>
    </row>
    <row r="20" spans="1:21" ht="15.75" x14ac:dyDescent="0.25">
      <c r="A20" s="583" t="s">
        <v>1463</v>
      </c>
      <c r="B20" s="659" t="s">
        <v>1360</v>
      </c>
      <c r="C20" s="291"/>
      <c r="D20" s="291"/>
      <c r="E20" s="326"/>
      <c r="F20" s="291"/>
      <c r="G20" s="410"/>
      <c r="H20" s="411"/>
      <c r="I20" s="291"/>
      <c r="J20" s="411"/>
      <c r="K20" s="291"/>
      <c r="L20" s="411"/>
      <c r="M20" s="291"/>
      <c r="N20" s="411"/>
      <c r="O20" s="294"/>
      <c r="P20" s="405"/>
      <c r="Q20" s="291"/>
      <c r="R20" s="291"/>
      <c r="S20" s="291"/>
      <c r="T20" s="291"/>
      <c r="U20" s="291"/>
    </row>
    <row r="21" spans="1:21" s="413" customFormat="1" ht="15.75" x14ac:dyDescent="0.25">
      <c r="A21" s="584"/>
      <c r="B21" s="659"/>
      <c r="C21" s="291"/>
      <c r="D21" s="291"/>
      <c r="E21" s="326"/>
      <c r="F21" s="291"/>
      <c r="G21" s="410"/>
      <c r="H21" s="411"/>
      <c r="I21" s="291"/>
      <c r="J21" s="411"/>
      <c r="K21" s="291"/>
      <c r="L21" s="411"/>
      <c r="M21" s="291"/>
      <c r="N21" s="411"/>
      <c r="O21" s="294"/>
      <c r="P21" s="405"/>
      <c r="Q21" s="291"/>
      <c r="R21" s="291"/>
      <c r="S21" s="291"/>
      <c r="T21" s="291"/>
      <c r="U21" s="291"/>
    </row>
    <row r="22" spans="1:21" s="413" customFormat="1" ht="15.75" x14ac:dyDescent="0.25">
      <c r="A22" s="584"/>
      <c r="B22" s="659"/>
      <c r="C22" s="291"/>
      <c r="D22" s="291"/>
      <c r="E22" s="326"/>
      <c r="F22" s="291"/>
      <c r="G22" s="410"/>
      <c r="H22" s="411"/>
      <c r="I22" s="291"/>
      <c r="J22" s="411"/>
      <c r="K22" s="291"/>
      <c r="L22" s="411"/>
      <c r="M22" s="291"/>
      <c r="N22" s="411"/>
      <c r="O22" s="294"/>
      <c r="P22" s="405"/>
      <c r="Q22" s="291"/>
      <c r="R22" s="291"/>
      <c r="S22" s="291"/>
      <c r="T22" s="291"/>
      <c r="U22" s="291"/>
    </row>
    <row r="23" spans="1:21" s="413" customFormat="1" ht="15.75" x14ac:dyDescent="0.25">
      <c r="A23" s="584"/>
      <c r="B23" s="659"/>
      <c r="C23" s="291"/>
      <c r="D23" s="291"/>
      <c r="E23" s="326"/>
      <c r="F23" s="291"/>
      <c r="G23" s="410"/>
      <c r="H23" s="411"/>
      <c r="I23" s="291"/>
      <c r="J23" s="411"/>
      <c r="K23" s="291"/>
      <c r="L23" s="411"/>
      <c r="M23" s="291"/>
      <c r="N23" s="411"/>
      <c r="O23" s="294"/>
      <c r="P23" s="405"/>
      <c r="Q23" s="291"/>
      <c r="R23" s="291"/>
      <c r="S23" s="291"/>
      <c r="T23" s="291"/>
      <c r="U23" s="291"/>
    </row>
    <row r="24" spans="1:21" ht="15.75" x14ac:dyDescent="0.25">
      <c r="A24" s="584"/>
      <c r="B24" s="659"/>
      <c r="C24" s="291"/>
      <c r="D24" s="291"/>
      <c r="E24" s="326"/>
      <c r="F24" s="291"/>
      <c r="G24" s="410"/>
      <c r="H24" s="411"/>
      <c r="I24" s="291"/>
      <c r="J24" s="411"/>
      <c r="K24" s="291"/>
      <c r="L24" s="411"/>
      <c r="M24" s="291"/>
      <c r="N24" s="411"/>
      <c r="O24" s="294"/>
      <c r="P24" s="405"/>
      <c r="Q24" s="291"/>
      <c r="R24" s="291"/>
      <c r="S24" s="291"/>
      <c r="T24" s="291"/>
      <c r="U24" s="291"/>
    </row>
    <row r="25" spans="1:21" ht="15.75" x14ac:dyDescent="0.25">
      <c r="A25" s="584"/>
      <c r="B25" s="658" t="s">
        <v>1361</v>
      </c>
      <c r="C25" s="291"/>
      <c r="D25" s="291"/>
      <c r="E25" s="291"/>
      <c r="F25" s="291"/>
      <c r="G25" s="291"/>
      <c r="H25" s="411"/>
      <c r="I25" s="291"/>
      <c r="J25" s="411"/>
      <c r="K25" s="291"/>
      <c r="L25" s="411"/>
      <c r="M25" s="291"/>
      <c r="N25" s="411"/>
      <c r="O25" s="294"/>
      <c r="P25" s="405"/>
      <c r="Q25" s="291"/>
      <c r="R25" s="291"/>
      <c r="S25" s="291"/>
      <c r="T25" s="291"/>
      <c r="U25" s="291"/>
    </row>
    <row r="26" spans="1:21" ht="15.75" x14ac:dyDescent="0.25">
      <c r="A26" s="584"/>
      <c r="B26" s="658"/>
      <c r="C26" s="291"/>
      <c r="D26" s="291"/>
      <c r="E26" s="291"/>
      <c r="F26" s="291"/>
      <c r="G26" s="410"/>
      <c r="H26" s="411"/>
      <c r="I26" s="291"/>
      <c r="J26" s="411"/>
      <c r="K26" s="291"/>
      <c r="L26" s="411"/>
      <c r="M26" s="291"/>
      <c r="N26" s="411"/>
      <c r="O26" s="294"/>
      <c r="P26" s="405"/>
      <c r="Q26" s="291"/>
      <c r="R26" s="291"/>
      <c r="S26" s="291"/>
      <c r="T26" s="291"/>
      <c r="U26" s="291"/>
    </row>
    <row r="27" spans="1:21" ht="15.75" x14ac:dyDescent="0.25">
      <c r="A27" s="584"/>
      <c r="B27" s="658"/>
      <c r="C27" s="291"/>
      <c r="D27" s="291"/>
      <c r="E27" s="291"/>
      <c r="F27" s="291"/>
      <c r="G27" s="291"/>
      <c r="H27" s="411"/>
      <c r="I27" s="291"/>
      <c r="J27" s="411"/>
      <c r="K27" s="291"/>
      <c r="L27" s="411"/>
      <c r="M27" s="291"/>
      <c r="N27" s="411"/>
      <c r="O27" s="294"/>
      <c r="P27" s="405"/>
      <c r="Q27" s="291"/>
      <c r="R27" s="291"/>
      <c r="S27" s="291"/>
      <c r="T27" s="291"/>
      <c r="U27" s="406"/>
    </row>
    <row r="28" spans="1:21" ht="15.75" x14ac:dyDescent="0.25">
      <c r="A28" s="584"/>
      <c r="B28" s="658"/>
      <c r="C28" s="291"/>
      <c r="D28" s="291"/>
      <c r="E28" s="291"/>
      <c r="F28" s="291"/>
      <c r="G28" s="291"/>
      <c r="H28" s="411"/>
      <c r="I28" s="291"/>
      <c r="J28" s="411"/>
      <c r="K28" s="291"/>
      <c r="L28" s="411"/>
      <c r="M28" s="291"/>
      <c r="N28" s="411"/>
      <c r="O28" s="294"/>
      <c r="P28" s="405"/>
      <c r="Q28" s="291"/>
      <c r="R28" s="291"/>
      <c r="S28" s="291"/>
      <c r="T28" s="291"/>
      <c r="U28" s="406"/>
    </row>
    <row r="29" spans="1:21" ht="15.75" x14ac:dyDescent="0.25">
      <c r="A29" s="584"/>
      <c r="B29" s="658"/>
      <c r="C29" s="291"/>
      <c r="D29" s="291"/>
      <c r="E29" s="291"/>
      <c r="F29" s="291"/>
      <c r="G29" s="291"/>
      <c r="H29" s="411"/>
      <c r="I29" s="291"/>
      <c r="J29" s="411"/>
      <c r="K29" s="291"/>
      <c r="L29" s="411"/>
      <c r="M29" s="291"/>
      <c r="N29" s="411"/>
      <c r="O29" s="294"/>
      <c r="P29" s="405"/>
      <c r="Q29" s="291"/>
      <c r="R29" s="291"/>
      <c r="S29" s="291"/>
      <c r="T29" s="291"/>
      <c r="U29" s="406"/>
    </row>
    <row r="30" spans="1:21" ht="15.75" x14ac:dyDescent="0.25">
      <c r="A30" s="584"/>
      <c r="B30" s="658"/>
      <c r="C30" s="291"/>
      <c r="D30" s="291"/>
      <c r="E30" s="291"/>
      <c r="F30" s="291"/>
      <c r="G30" s="291"/>
      <c r="H30" s="411"/>
      <c r="I30" s="291"/>
      <c r="J30" s="411"/>
      <c r="K30" s="291"/>
      <c r="L30" s="411"/>
      <c r="M30" s="291"/>
      <c r="N30" s="411"/>
      <c r="O30" s="294"/>
      <c r="P30" s="405"/>
      <c r="Q30" s="291"/>
      <c r="R30" s="291"/>
      <c r="S30" s="291"/>
      <c r="T30" s="291"/>
      <c r="U30" s="406"/>
    </row>
    <row r="31" spans="1:21" ht="15.75" x14ac:dyDescent="0.25">
      <c r="A31" s="584"/>
      <c r="B31" s="658" t="s">
        <v>1362</v>
      </c>
      <c r="C31" s="291"/>
      <c r="D31" s="291"/>
      <c r="E31" s="291"/>
      <c r="F31" s="291"/>
      <c r="G31" s="291"/>
      <c r="H31" s="411"/>
      <c r="I31" s="291"/>
      <c r="J31" s="411"/>
      <c r="K31" s="291"/>
      <c r="L31" s="411"/>
      <c r="M31" s="291"/>
      <c r="N31" s="411"/>
      <c r="O31" s="294"/>
      <c r="P31" s="405"/>
      <c r="Q31" s="291"/>
      <c r="R31" s="291"/>
      <c r="S31" s="291"/>
      <c r="T31" s="291"/>
      <c r="U31" s="406"/>
    </row>
    <row r="32" spans="1:21" ht="15.75" x14ac:dyDescent="0.25">
      <c r="A32" s="584"/>
      <c r="B32" s="658"/>
      <c r="C32" s="419"/>
      <c r="D32" s="330"/>
      <c r="E32" s="330"/>
      <c r="F32" s="330"/>
      <c r="G32" s="291"/>
      <c r="H32" s="411"/>
      <c r="I32" s="291"/>
      <c r="J32" s="411"/>
      <c r="K32" s="291"/>
      <c r="L32" s="411"/>
      <c r="M32" s="291"/>
      <c r="N32" s="411"/>
      <c r="O32" s="294"/>
      <c r="P32" s="405"/>
      <c r="Q32" s="291"/>
      <c r="R32" s="291"/>
      <c r="S32" s="291"/>
      <c r="T32" s="291"/>
      <c r="U32" s="406"/>
    </row>
    <row r="33" spans="1:21" ht="15.75" x14ac:dyDescent="0.25">
      <c r="A33" s="584"/>
      <c r="B33" s="658"/>
      <c r="C33" s="419"/>
      <c r="D33" s="330"/>
      <c r="E33" s="330"/>
      <c r="F33" s="330"/>
      <c r="G33" s="291"/>
      <c r="H33" s="411"/>
      <c r="I33" s="291"/>
      <c r="J33" s="411"/>
      <c r="K33" s="291"/>
      <c r="L33" s="411"/>
      <c r="M33" s="291"/>
      <c r="N33" s="411"/>
      <c r="O33" s="294"/>
      <c r="P33" s="405"/>
      <c r="Q33" s="291"/>
      <c r="R33" s="291"/>
      <c r="S33" s="291"/>
      <c r="T33" s="291"/>
      <c r="U33" s="406"/>
    </row>
    <row r="34" spans="1:21" ht="15.75" x14ac:dyDescent="0.25">
      <c r="A34" s="584"/>
      <c r="B34" s="658"/>
      <c r="C34" s="419"/>
      <c r="D34" s="330"/>
      <c r="E34" s="325"/>
      <c r="F34" s="330"/>
      <c r="G34" s="291"/>
      <c r="H34" s="411"/>
      <c r="I34" s="291"/>
      <c r="J34" s="411"/>
      <c r="K34" s="291"/>
      <c r="L34" s="411"/>
      <c r="M34" s="291"/>
      <c r="N34" s="411"/>
      <c r="O34" s="294"/>
      <c r="P34" s="405"/>
      <c r="Q34" s="291"/>
      <c r="R34" s="291"/>
      <c r="S34" s="291"/>
      <c r="T34" s="291"/>
      <c r="U34" s="406"/>
    </row>
    <row r="35" spans="1:21" s="413" customFormat="1" ht="15.75" x14ac:dyDescent="0.25">
      <c r="A35" s="584"/>
      <c r="B35" s="658"/>
      <c r="C35" s="419"/>
      <c r="D35" s="330"/>
      <c r="E35" s="325"/>
      <c r="F35" s="330"/>
      <c r="G35" s="291"/>
      <c r="H35" s="411"/>
      <c r="I35" s="291"/>
      <c r="J35" s="411"/>
      <c r="K35" s="291"/>
      <c r="L35" s="411"/>
      <c r="M35" s="291"/>
      <c r="N35" s="411"/>
      <c r="O35" s="294"/>
      <c r="P35" s="405"/>
      <c r="Q35" s="291"/>
      <c r="R35" s="291"/>
      <c r="S35" s="291"/>
      <c r="T35" s="291"/>
      <c r="U35" s="406"/>
    </row>
    <row r="36" spans="1:21" s="413" customFormat="1" ht="15.75" x14ac:dyDescent="0.25">
      <c r="A36" s="584"/>
      <c r="B36" s="658" t="s">
        <v>1363</v>
      </c>
      <c r="C36" s="419"/>
      <c r="D36" s="330"/>
      <c r="E36" s="325"/>
      <c r="F36" s="330"/>
      <c r="G36" s="291"/>
      <c r="H36" s="411"/>
      <c r="I36" s="291"/>
      <c r="J36" s="411"/>
      <c r="K36" s="291"/>
      <c r="L36" s="411"/>
      <c r="M36" s="291"/>
      <c r="N36" s="411"/>
      <c r="O36" s="294"/>
      <c r="P36" s="405"/>
      <c r="Q36" s="291"/>
      <c r="R36" s="291"/>
      <c r="S36" s="291"/>
      <c r="T36" s="291"/>
      <c r="U36" s="406"/>
    </row>
    <row r="37" spans="1:21" s="413" customFormat="1" ht="15.75" x14ac:dyDescent="0.25">
      <c r="A37" s="584"/>
      <c r="B37" s="658"/>
      <c r="C37" s="419"/>
      <c r="D37" s="330"/>
      <c r="E37" s="325"/>
      <c r="F37" s="330"/>
      <c r="G37" s="291"/>
      <c r="H37" s="411"/>
      <c r="I37" s="291"/>
      <c r="J37" s="411"/>
      <c r="K37" s="291"/>
      <c r="L37" s="411"/>
      <c r="M37" s="291"/>
      <c r="N37" s="411"/>
      <c r="O37" s="294"/>
      <c r="P37" s="405"/>
      <c r="Q37" s="291"/>
      <c r="R37" s="291"/>
      <c r="S37" s="291"/>
      <c r="T37" s="291"/>
      <c r="U37" s="406"/>
    </row>
    <row r="38" spans="1:21" s="413" customFormat="1" ht="15.75" x14ac:dyDescent="0.25">
      <c r="A38" s="584"/>
      <c r="B38" s="658"/>
      <c r="C38" s="419"/>
      <c r="D38" s="330"/>
      <c r="E38" s="325"/>
      <c r="F38" s="330"/>
      <c r="G38" s="291"/>
      <c r="H38" s="411"/>
      <c r="I38" s="291"/>
      <c r="J38" s="411"/>
      <c r="K38" s="291"/>
      <c r="L38" s="411"/>
      <c r="M38" s="291"/>
      <c r="N38" s="411"/>
      <c r="O38" s="294"/>
      <c r="P38" s="405"/>
      <c r="Q38" s="291"/>
      <c r="R38" s="291"/>
      <c r="S38" s="291"/>
      <c r="T38" s="291"/>
      <c r="U38" s="406"/>
    </row>
    <row r="39" spans="1:21" s="413" customFormat="1" ht="15.75" x14ac:dyDescent="0.25">
      <c r="A39" s="584"/>
      <c r="B39" s="658"/>
      <c r="C39" s="419"/>
      <c r="D39" s="330"/>
      <c r="E39" s="325"/>
      <c r="F39" s="330"/>
      <c r="G39" s="291"/>
      <c r="H39" s="411"/>
      <c r="I39" s="291"/>
      <c r="J39" s="411"/>
      <c r="K39" s="291"/>
      <c r="L39" s="411"/>
      <c r="M39" s="291"/>
      <c r="N39" s="411"/>
      <c r="O39" s="294"/>
      <c r="P39" s="405"/>
      <c r="Q39" s="291"/>
      <c r="R39" s="291"/>
      <c r="S39" s="291"/>
      <c r="T39" s="291"/>
      <c r="U39" s="406"/>
    </row>
    <row r="40" spans="1:21" s="413" customFormat="1" ht="15.75" x14ac:dyDescent="0.25">
      <c r="A40" s="584"/>
      <c r="B40" s="658"/>
      <c r="C40" s="419"/>
      <c r="D40" s="330"/>
      <c r="E40" s="325"/>
      <c r="F40" s="330"/>
      <c r="G40" s="291"/>
      <c r="H40" s="411"/>
      <c r="I40" s="291"/>
      <c r="J40" s="411"/>
      <c r="K40" s="291"/>
      <c r="L40" s="411"/>
      <c r="M40" s="291"/>
      <c r="N40" s="411"/>
      <c r="O40" s="294"/>
      <c r="P40" s="405"/>
      <c r="Q40" s="291"/>
      <c r="R40" s="291"/>
      <c r="S40" s="291"/>
      <c r="T40" s="291"/>
      <c r="U40" s="406"/>
    </row>
    <row r="41" spans="1:21" s="413" customFormat="1" ht="15.75" x14ac:dyDescent="0.25">
      <c r="A41" s="584"/>
      <c r="B41" s="658" t="s">
        <v>1364</v>
      </c>
      <c r="C41" s="419"/>
      <c r="D41" s="330"/>
      <c r="E41" s="325"/>
      <c r="F41" s="330"/>
      <c r="G41" s="291"/>
      <c r="H41" s="411"/>
      <c r="I41" s="291"/>
      <c r="J41" s="411"/>
      <c r="K41" s="291"/>
      <c r="L41" s="411"/>
      <c r="M41" s="291"/>
      <c r="N41" s="411"/>
      <c r="O41" s="294"/>
      <c r="P41" s="405"/>
      <c r="Q41" s="291"/>
      <c r="R41" s="291"/>
      <c r="S41" s="291"/>
      <c r="T41" s="291"/>
      <c r="U41" s="406"/>
    </row>
    <row r="42" spans="1:21" s="413" customFormat="1" ht="15.75" x14ac:dyDescent="0.25">
      <c r="A42" s="584"/>
      <c r="B42" s="658"/>
      <c r="C42" s="419"/>
      <c r="D42" s="330"/>
      <c r="E42" s="325"/>
      <c r="F42" s="330"/>
      <c r="G42" s="291"/>
      <c r="H42" s="411"/>
      <c r="I42" s="291"/>
      <c r="J42" s="411"/>
      <c r="K42" s="291"/>
      <c r="L42" s="411"/>
      <c r="M42" s="291"/>
      <c r="N42" s="411"/>
      <c r="O42" s="294"/>
      <c r="P42" s="405"/>
      <c r="Q42" s="291"/>
      <c r="R42" s="291"/>
      <c r="S42" s="291"/>
      <c r="T42" s="291"/>
      <c r="U42" s="406"/>
    </row>
    <row r="43" spans="1:21" s="413" customFormat="1" ht="15.75" x14ac:dyDescent="0.25">
      <c r="A43" s="584"/>
      <c r="B43" s="658"/>
      <c r="C43" s="419"/>
      <c r="D43" s="330"/>
      <c r="E43" s="325"/>
      <c r="F43" s="330"/>
      <c r="G43" s="291"/>
      <c r="H43" s="411"/>
      <c r="I43" s="291"/>
      <c r="J43" s="411"/>
      <c r="K43" s="291"/>
      <c r="L43" s="411"/>
      <c r="M43" s="291"/>
      <c r="N43" s="411"/>
      <c r="O43" s="294"/>
      <c r="P43" s="405"/>
      <c r="Q43" s="291"/>
      <c r="R43" s="291"/>
      <c r="S43" s="291"/>
      <c r="T43" s="291"/>
      <c r="U43" s="406"/>
    </row>
    <row r="44" spans="1:21" s="413" customFormat="1" ht="15.75" x14ac:dyDescent="0.25">
      <c r="A44" s="584"/>
      <c r="B44" s="658"/>
      <c r="C44" s="419"/>
      <c r="D44" s="330"/>
      <c r="E44" s="325"/>
      <c r="F44" s="330"/>
      <c r="G44" s="291"/>
      <c r="H44" s="411"/>
      <c r="I44" s="291"/>
      <c r="J44" s="411"/>
      <c r="K44" s="291"/>
      <c r="L44" s="411"/>
      <c r="M44" s="291"/>
      <c r="N44" s="411"/>
      <c r="O44" s="294"/>
      <c r="P44" s="405"/>
      <c r="Q44" s="291"/>
      <c r="R44" s="291"/>
      <c r="S44" s="291"/>
      <c r="T44" s="291"/>
      <c r="U44" s="406"/>
    </row>
    <row r="45" spans="1:21" s="413" customFormat="1" ht="15.75" x14ac:dyDescent="0.25">
      <c r="A45" s="584"/>
      <c r="B45" s="658"/>
      <c r="C45" s="419"/>
      <c r="D45" s="330"/>
      <c r="E45" s="325"/>
      <c r="F45" s="330"/>
      <c r="G45" s="291"/>
      <c r="H45" s="411"/>
      <c r="I45" s="291"/>
      <c r="J45" s="411"/>
      <c r="K45" s="291"/>
      <c r="L45" s="411"/>
      <c r="M45" s="291"/>
      <c r="N45" s="411"/>
      <c r="O45" s="294"/>
      <c r="P45" s="405"/>
      <c r="Q45" s="291"/>
      <c r="R45" s="291"/>
      <c r="S45" s="291"/>
      <c r="T45" s="291"/>
      <c r="U45" s="406"/>
    </row>
    <row r="46" spans="1:21" s="413" customFormat="1" ht="15.75" x14ac:dyDescent="0.25">
      <c r="A46" s="584"/>
      <c r="B46" s="658" t="s">
        <v>1464</v>
      </c>
      <c r="C46" s="419"/>
      <c r="D46" s="330"/>
      <c r="E46" s="325"/>
      <c r="F46" s="330"/>
      <c r="G46" s="291"/>
      <c r="H46" s="411"/>
      <c r="I46" s="291"/>
      <c r="J46" s="411"/>
      <c r="K46" s="291"/>
      <c r="L46" s="411"/>
      <c r="M46" s="291"/>
      <c r="N46" s="411"/>
      <c r="O46" s="294"/>
      <c r="P46" s="405"/>
      <c r="Q46" s="291"/>
      <c r="R46" s="291"/>
      <c r="S46" s="291"/>
      <c r="T46" s="291"/>
      <c r="U46" s="406"/>
    </row>
    <row r="47" spans="1:21" s="413" customFormat="1" ht="15.75" x14ac:dyDescent="0.25">
      <c r="A47" s="584"/>
      <c r="B47" s="658"/>
      <c r="C47" s="419"/>
      <c r="D47" s="330"/>
      <c r="E47" s="325"/>
      <c r="F47" s="330"/>
      <c r="G47" s="291"/>
      <c r="H47" s="411"/>
      <c r="I47" s="291"/>
      <c r="J47" s="411"/>
      <c r="K47" s="291"/>
      <c r="L47" s="411"/>
      <c r="M47" s="291"/>
      <c r="N47" s="411"/>
      <c r="O47" s="294"/>
      <c r="P47" s="405"/>
      <c r="Q47" s="291"/>
      <c r="R47" s="291"/>
      <c r="S47" s="291"/>
      <c r="T47" s="291"/>
      <c r="U47" s="406"/>
    </row>
    <row r="48" spans="1:21" s="413" customFormat="1" ht="15.75" x14ac:dyDescent="0.25">
      <c r="A48" s="584"/>
      <c r="B48" s="658"/>
      <c r="C48" s="419"/>
      <c r="D48" s="330"/>
      <c r="E48" s="325"/>
      <c r="F48" s="330"/>
      <c r="G48" s="291"/>
      <c r="H48" s="411"/>
      <c r="I48" s="291"/>
      <c r="J48" s="411"/>
      <c r="K48" s="291"/>
      <c r="L48" s="411"/>
      <c r="M48" s="291"/>
      <c r="N48" s="411"/>
      <c r="O48" s="294"/>
      <c r="P48" s="405"/>
      <c r="Q48" s="291"/>
      <c r="R48" s="291"/>
      <c r="S48" s="291"/>
      <c r="T48" s="291"/>
      <c r="U48" s="406"/>
    </row>
    <row r="49" spans="1:21" s="413" customFormat="1" ht="15.75" x14ac:dyDescent="0.25">
      <c r="A49" s="584"/>
      <c r="B49" s="658"/>
      <c r="C49" s="419"/>
      <c r="D49" s="330"/>
      <c r="E49" s="325"/>
      <c r="F49" s="330"/>
      <c r="G49" s="291"/>
      <c r="H49" s="411"/>
      <c r="I49" s="291"/>
      <c r="J49" s="411"/>
      <c r="K49" s="291"/>
      <c r="L49" s="411"/>
      <c r="M49" s="291"/>
      <c r="N49" s="411"/>
      <c r="O49" s="294"/>
      <c r="P49" s="405"/>
      <c r="Q49" s="291"/>
      <c r="R49" s="291"/>
      <c r="S49" s="291"/>
      <c r="T49" s="291"/>
      <c r="U49" s="406"/>
    </row>
    <row r="50" spans="1:21" ht="15.75" x14ac:dyDescent="0.25">
      <c r="A50" s="585"/>
      <c r="B50" s="658"/>
      <c r="C50" s="419"/>
      <c r="D50" s="330"/>
      <c r="E50" s="325"/>
      <c r="F50" s="330"/>
      <c r="G50" s="291"/>
      <c r="H50" s="411"/>
      <c r="I50" s="291"/>
      <c r="J50" s="411"/>
      <c r="K50" s="291"/>
      <c r="L50" s="411"/>
      <c r="M50" s="291"/>
      <c r="N50" s="411"/>
      <c r="O50" s="294"/>
      <c r="P50" s="405"/>
      <c r="Q50" s="291"/>
      <c r="R50" s="291"/>
      <c r="S50" s="291"/>
      <c r="T50" s="291"/>
      <c r="U50" s="406"/>
    </row>
    <row r="51" spans="1:21" ht="15.75" x14ac:dyDescent="0.25">
      <c r="A51" s="661" t="s">
        <v>1365</v>
      </c>
      <c r="B51" s="662"/>
      <c r="C51" s="662"/>
      <c r="D51" s="662"/>
      <c r="E51" s="662"/>
      <c r="F51" s="663"/>
      <c r="G51" s="278">
        <f t="shared" ref="G51:P51" si="0">SUM(G8:G27)</f>
        <v>0</v>
      </c>
      <c r="H51" s="242">
        <f t="shared" si="0"/>
        <v>0</v>
      </c>
      <c r="I51" s="278">
        <f t="shared" si="0"/>
        <v>0</v>
      </c>
      <c r="J51" s="242">
        <f t="shared" si="0"/>
        <v>0</v>
      </c>
      <c r="K51" s="278">
        <f t="shared" si="0"/>
        <v>0</v>
      </c>
      <c r="L51" s="242">
        <f t="shared" si="0"/>
        <v>0</v>
      </c>
      <c r="M51" s="278">
        <f t="shared" si="0"/>
        <v>0</v>
      </c>
      <c r="N51" s="242">
        <f t="shared" si="0"/>
        <v>0</v>
      </c>
      <c r="O51" s="242">
        <f t="shared" si="0"/>
        <v>0</v>
      </c>
      <c r="P51" s="242">
        <f t="shared" si="0"/>
        <v>0</v>
      </c>
      <c r="Q51" s="278"/>
      <c r="R51" s="278"/>
      <c r="S51" s="278"/>
      <c r="T51" s="278"/>
      <c r="U51" s="292"/>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27" activePane="bottomLeft" state="frozen"/>
      <selection activeCell="K7" sqref="K7"/>
      <selection pane="bottomLeft" activeCell="A2" sqref="A2"/>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20" width="14.140625" customWidth="1"/>
    <col min="21" max="21" width="17" customWidth="1"/>
  </cols>
  <sheetData>
    <row r="1" spans="1:27" ht="24.75" customHeight="1" x14ac:dyDescent="0.25">
      <c r="E1" s="671" t="s">
        <v>1375</v>
      </c>
      <c r="F1" s="671"/>
      <c r="G1" s="671"/>
      <c r="H1" s="671"/>
      <c r="I1" s="671"/>
      <c r="J1" s="671"/>
      <c r="K1" s="671"/>
      <c r="L1" s="671"/>
      <c r="M1" s="303"/>
      <c r="N1" s="303"/>
      <c r="O1" s="303"/>
      <c r="P1" s="303"/>
      <c r="Q1" s="303"/>
      <c r="R1" s="303"/>
      <c r="S1" s="303"/>
      <c r="T1" s="303"/>
      <c r="U1" s="303"/>
      <c r="V1" s="303"/>
      <c r="W1" s="303"/>
      <c r="X1" s="303"/>
      <c r="Y1" s="303"/>
      <c r="Z1" s="303"/>
      <c r="AA1" s="303"/>
    </row>
    <row r="2" spans="1:27" ht="18.75" x14ac:dyDescent="0.25">
      <c r="A2" s="336" t="s">
        <v>1374</v>
      </c>
      <c r="G2" s="303"/>
      <c r="I2" s="303"/>
      <c r="J2" s="303"/>
      <c r="K2" s="303"/>
      <c r="L2" s="303"/>
      <c r="M2" s="303"/>
      <c r="N2" s="303"/>
      <c r="O2" s="303"/>
      <c r="P2" s="303"/>
      <c r="Q2" s="303"/>
      <c r="R2" s="303"/>
      <c r="S2" s="303"/>
      <c r="T2" s="303"/>
      <c r="U2" s="303"/>
      <c r="V2" s="303"/>
      <c r="W2" s="303"/>
      <c r="X2" s="303"/>
      <c r="Y2" s="303"/>
      <c r="Z2" s="303"/>
      <c r="AA2" s="303"/>
    </row>
    <row r="3" spans="1:27" s="413" customFormat="1" ht="18.75" x14ac:dyDescent="0.25">
      <c r="A3" s="336" t="s">
        <v>1465</v>
      </c>
      <c r="G3" s="303"/>
      <c r="H3" s="243"/>
      <c r="I3" s="303"/>
      <c r="J3" s="303"/>
      <c r="K3" s="303"/>
      <c r="L3" s="303"/>
      <c r="M3" s="303"/>
      <c r="N3" s="303"/>
      <c r="O3" s="303"/>
      <c r="P3" s="303"/>
      <c r="Q3" s="303"/>
      <c r="R3" s="303"/>
      <c r="S3" s="303"/>
      <c r="T3" s="303"/>
      <c r="U3" s="303"/>
      <c r="V3" s="303"/>
      <c r="W3" s="303"/>
      <c r="X3" s="303"/>
      <c r="Y3" s="303"/>
      <c r="Z3" s="303"/>
      <c r="AA3" s="303"/>
    </row>
    <row r="4" spans="1:27" s="413" customFormat="1" ht="18.75" x14ac:dyDescent="0.25">
      <c r="A4" s="336" t="s">
        <v>1466</v>
      </c>
      <c r="G4" s="303"/>
      <c r="H4" s="243"/>
      <c r="I4" s="303"/>
      <c r="J4" s="303"/>
      <c r="K4" s="303"/>
      <c r="L4" s="303"/>
      <c r="M4" s="303"/>
      <c r="N4" s="303"/>
      <c r="O4" s="303"/>
      <c r="P4" s="303"/>
      <c r="Q4" s="303"/>
      <c r="R4" s="303"/>
      <c r="S4" s="303"/>
      <c r="T4" s="303"/>
      <c r="U4" s="303"/>
      <c r="V4" s="303"/>
      <c r="W4" s="303"/>
      <c r="X4" s="303"/>
      <c r="Y4" s="303"/>
      <c r="Z4" s="303"/>
      <c r="AA4" s="303"/>
    </row>
    <row r="5" spans="1:27" ht="18.75" customHeight="1" x14ac:dyDescent="0.25">
      <c r="A5" s="654" t="s">
        <v>1467</v>
      </c>
      <c r="B5" s="672"/>
      <c r="C5" s="672"/>
      <c r="D5" s="672"/>
      <c r="E5" s="672"/>
      <c r="F5" s="672"/>
      <c r="G5" s="672"/>
      <c r="H5" s="672"/>
      <c r="I5" s="672"/>
      <c r="J5" s="672"/>
      <c r="K5" s="672"/>
      <c r="L5" s="672"/>
      <c r="M5" s="672"/>
      <c r="N5" s="672"/>
      <c r="O5" s="672"/>
      <c r="P5" s="672"/>
      <c r="Q5" s="672"/>
      <c r="R5" s="672"/>
      <c r="S5" s="672"/>
      <c r="T5" s="672"/>
      <c r="U5" s="672"/>
    </row>
    <row r="6" spans="1:27" ht="15" customHeight="1" x14ac:dyDescent="0.25">
      <c r="A6" s="610" t="s">
        <v>98</v>
      </c>
      <c r="B6" s="579" t="s">
        <v>113</v>
      </c>
      <c r="C6" s="589" t="s">
        <v>87</v>
      </c>
      <c r="D6" s="589" t="s">
        <v>88</v>
      </c>
      <c r="E6" s="598" t="s">
        <v>399</v>
      </c>
      <c r="F6" s="589" t="s">
        <v>89</v>
      </c>
      <c r="G6" s="610" t="s">
        <v>101</v>
      </c>
      <c r="H6" s="610"/>
      <c r="I6" s="610"/>
      <c r="J6" s="610"/>
      <c r="K6" s="610"/>
      <c r="L6" s="610"/>
      <c r="M6" s="610"/>
      <c r="N6" s="610"/>
      <c r="O6" s="609" t="s">
        <v>102</v>
      </c>
      <c r="P6" s="609"/>
      <c r="Q6" s="579" t="s">
        <v>103</v>
      </c>
      <c r="R6" s="579" t="s">
        <v>104</v>
      </c>
      <c r="S6" s="579" t="s">
        <v>111</v>
      </c>
      <c r="T6" s="579" t="s">
        <v>110</v>
      </c>
      <c r="U6" s="595" t="s">
        <v>90</v>
      </c>
    </row>
    <row r="7" spans="1:27" ht="15" customHeight="1" x14ac:dyDescent="0.25">
      <c r="A7" s="610"/>
      <c r="B7" s="577"/>
      <c r="C7" s="590"/>
      <c r="D7" s="590"/>
      <c r="E7" s="599"/>
      <c r="F7" s="590"/>
      <c r="G7" s="610" t="s">
        <v>105</v>
      </c>
      <c r="H7" s="610"/>
      <c r="I7" s="610" t="s">
        <v>106</v>
      </c>
      <c r="J7" s="610"/>
      <c r="K7" s="610" t="s">
        <v>107</v>
      </c>
      <c r="L7" s="610"/>
      <c r="M7" s="610" t="s">
        <v>108</v>
      </c>
      <c r="N7" s="610"/>
      <c r="O7" s="609"/>
      <c r="P7" s="609"/>
      <c r="Q7" s="577"/>
      <c r="R7" s="577"/>
      <c r="S7" s="577"/>
      <c r="T7" s="577"/>
      <c r="U7" s="596"/>
    </row>
    <row r="8" spans="1:27" ht="25.5" x14ac:dyDescent="0.25">
      <c r="A8" s="610"/>
      <c r="B8" s="578"/>
      <c r="C8" s="591"/>
      <c r="D8" s="591"/>
      <c r="E8" s="600"/>
      <c r="F8" s="591"/>
      <c r="G8" s="81" t="s">
        <v>109</v>
      </c>
      <c r="H8" s="241" t="s">
        <v>12</v>
      </c>
      <c r="I8" s="81" t="s">
        <v>109</v>
      </c>
      <c r="J8" s="241" t="s">
        <v>12</v>
      </c>
      <c r="K8" s="81" t="s">
        <v>109</v>
      </c>
      <c r="L8" s="241" t="s">
        <v>12</v>
      </c>
      <c r="M8" s="81" t="s">
        <v>109</v>
      </c>
      <c r="N8" s="241" t="s">
        <v>12</v>
      </c>
      <c r="O8" s="81" t="s">
        <v>109</v>
      </c>
      <c r="P8" s="241" t="s">
        <v>12</v>
      </c>
      <c r="Q8" s="578"/>
      <c r="R8" s="578"/>
      <c r="S8" s="578"/>
      <c r="T8" s="578"/>
      <c r="U8" s="597"/>
    </row>
    <row r="9" spans="1:27" ht="15.75" x14ac:dyDescent="0.25">
      <c r="A9" s="670" t="s">
        <v>1469</v>
      </c>
      <c r="B9" s="670" t="s">
        <v>1468</v>
      </c>
      <c r="C9" s="345"/>
      <c r="D9" s="345"/>
      <c r="E9" s="345"/>
      <c r="F9" s="345"/>
      <c r="G9" s="402"/>
      <c r="H9" s="403"/>
      <c r="I9" s="402"/>
      <c r="J9" s="403"/>
      <c r="K9" s="402"/>
      <c r="L9" s="403"/>
      <c r="M9" s="402"/>
      <c r="N9" s="403"/>
      <c r="O9" s="421"/>
      <c r="P9" s="405"/>
      <c r="Q9" s="345"/>
      <c r="R9" s="345"/>
      <c r="S9" s="345"/>
      <c r="T9" s="345"/>
      <c r="U9" s="345"/>
    </row>
    <row r="10" spans="1:27" s="413" customFormat="1" ht="15.75" x14ac:dyDescent="0.25">
      <c r="A10" s="670"/>
      <c r="B10" s="670"/>
      <c r="C10" s="345"/>
      <c r="D10" s="345"/>
      <c r="E10" s="345"/>
      <c r="F10" s="345"/>
      <c r="G10" s="402"/>
      <c r="H10" s="403"/>
      <c r="I10" s="402"/>
      <c r="J10" s="403"/>
      <c r="K10" s="402"/>
      <c r="L10" s="403"/>
      <c r="M10" s="402"/>
      <c r="N10" s="403"/>
      <c r="O10" s="421"/>
      <c r="P10" s="405"/>
      <c r="Q10" s="345"/>
      <c r="R10" s="345"/>
      <c r="S10" s="345"/>
      <c r="T10" s="345"/>
      <c r="U10" s="345"/>
    </row>
    <row r="11" spans="1:27" s="413" customFormat="1" ht="15.75" x14ac:dyDescent="0.25">
      <c r="A11" s="670"/>
      <c r="B11" s="670"/>
      <c r="C11" s="345"/>
      <c r="D11" s="345"/>
      <c r="E11" s="345"/>
      <c r="F11" s="345"/>
      <c r="G11" s="402"/>
      <c r="H11" s="403"/>
      <c r="I11" s="402"/>
      <c r="J11" s="403"/>
      <c r="K11" s="402"/>
      <c r="L11" s="403"/>
      <c r="M11" s="402"/>
      <c r="N11" s="403"/>
      <c r="O11" s="421"/>
      <c r="P11" s="405"/>
      <c r="Q11" s="345"/>
      <c r="R11" s="345"/>
      <c r="S11" s="345"/>
      <c r="T11" s="345"/>
      <c r="U11" s="345"/>
    </row>
    <row r="12" spans="1:27" s="413" customFormat="1" ht="15.75" x14ac:dyDescent="0.25">
      <c r="A12" s="670"/>
      <c r="B12" s="670"/>
      <c r="C12" s="345"/>
      <c r="D12" s="345"/>
      <c r="E12" s="345"/>
      <c r="F12" s="345"/>
      <c r="G12" s="402"/>
      <c r="H12" s="403"/>
      <c r="I12" s="402"/>
      <c r="J12" s="403"/>
      <c r="K12" s="402"/>
      <c r="L12" s="403"/>
      <c r="M12" s="402"/>
      <c r="N12" s="403"/>
      <c r="O12" s="421"/>
      <c r="P12" s="405"/>
      <c r="Q12" s="345"/>
      <c r="R12" s="345"/>
      <c r="S12" s="345"/>
      <c r="T12" s="345"/>
      <c r="U12" s="345"/>
    </row>
    <row r="13" spans="1:27" s="413" customFormat="1" ht="15.75" x14ac:dyDescent="0.25">
      <c r="A13" s="670"/>
      <c r="B13" s="670"/>
      <c r="C13" s="345"/>
      <c r="D13" s="345"/>
      <c r="E13" s="345"/>
      <c r="F13" s="345"/>
      <c r="G13" s="402"/>
      <c r="H13" s="403"/>
      <c r="I13" s="402"/>
      <c r="J13" s="403"/>
      <c r="K13" s="402"/>
      <c r="L13" s="403"/>
      <c r="M13" s="402"/>
      <c r="N13" s="403"/>
      <c r="O13" s="421"/>
      <c r="P13" s="405"/>
      <c r="Q13" s="345"/>
      <c r="R13" s="345"/>
      <c r="S13" s="345"/>
      <c r="T13" s="345"/>
      <c r="U13" s="345"/>
    </row>
    <row r="14" spans="1:27" s="413" customFormat="1" ht="15.75" x14ac:dyDescent="0.25">
      <c r="A14" s="670"/>
      <c r="B14" s="670"/>
      <c r="C14" s="345"/>
      <c r="D14" s="345"/>
      <c r="E14" s="345"/>
      <c r="F14" s="345"/>
      <c r="G14" s="402"/>
      <c r="H14" s="403"/>
      <c r="I14" s="402"/>
      <c r="J14" s="403"/>
      <c r="K14" s="402"/>
      <c r="L14" s="403"/>
      <c r="M14" s="402"/>
      <c r="N14" s="403"/>
      <c r="O14" s="421"/>
      <c r="P14" s="405"/>
      <c r="Q14" s="345"/>
      <c r="R14" s="345"/>
      <c r="S14" s="345"/>
      <c r="T14" s="345"/>
      <c r="U14" s="345"/>
    </row>
    <row r="15" spans="1:27" ht="15.75" x14ac:dyDescent="0.25">
      <c r="A15" s="670"/>
      <c r="B15" s="670"/>
      <c r="C15" s="345"/>
      <c r="D15" s="345"/>
      <c r="E15" s="345"/>
      <c r="F15" s="345"/>
      <c r="G15" s="402"/>
      <c r="H15" s="403"/>
      <c r="I15" s="402"/>
      <c r="J15" s="403"/>
      <c r="K15" s="402"/>
      <c r="L15" s="403"/>
      <c r="M15" s="402"/>
      <c r="N15" s="403"/>
      <c r="O15" s="415"/>
      <c r="P15" s="405"/>
      <c r="Q15" s="345"/>
      <c r="R15" s="345"/>
      <c r="S15" s="345"/>
      <c r="T15" s="345"/>
      <c r="U15" s="345"/>
    </row>
    <row r="16" spans="1:27" s="413" customFormat="1" ht="15.75" x14ac:dyDescent="0.25">
      <c r="A16" s="580" t="s">
        <v>1471</v>
      </c>
      <c r="B16" s="580" t="s">
        <v>120</v>
      </c>
      <c r="C16" s="345"/>
      <c r="D16" s="345"/>
      <c r="E16" s="345"/>
      <c r="F16" s="345"/>
      <c r="G16" s="402"/>
      <c r="H16" s="403"/>
      <c r="I16" s="402"/>
      <c r="J16" s="403"/>
      <c r="K16" s="402"/>
      <c r="L16" s="403"/>
      <c r="M16" s="402"/>
      <c r="N16" s="403"/>
      <c r="O16" s="415"/>
      <c r="P16" s="405"/>
      <c r="Q16" s="345"/>
      <c r="R16" s="345"/>
      <c r="S16" s="345"/>
      <c r="T16" s="345"/>
      <c r="U16" s="345"/>
    </row>
    <row r="17" spans="1:21" s="413" customFormat="1" ht="15.75" x14ac:dyDescent="0.25">
      <c r="A17" s="581"/>
      <c r="B17" s="581"/>
      <c r="C17" s="345"/>
      <c r="D17" s="345"/>
      <c r="E17" s="345"/>
      <c r="F17" s="345"/>
      <c r="G17" s="402"/>
      <c r="H17" s="403"/>
      <c r="I17" s="402"/>
      <c r="J17" s="403"/>
      <c r="K17" s="402"/>
      <c r="L17" s="403"/>
      <c r="M17" s="402"/>
      <c r="N17" s="403"/>
      <c r="O17" s="415"/>
      <c r="P17" s="405"/>
      <c r="Q17" s="345"/>
      <c r="R17" s="345"/>
      <c r="S17" s="345"/>
      <c r="T17" s="345"/>
      <c r="U17" s="345"/>
    </row>
    <row r="18" spans="1:21" s="413" customFormat="1" ht="15.75" x14ac:dyDescent="0.25">
      <c r="A18" s="581"/>
      <c r="B18" s="581"/>
      <c r="C18" s="345"/>
      <c r="D18" s="345"/>
      <c r="E18" s="345"/>
      <c r="F18" s="345"/>
      <c r="G18" s="402"/>
      <c r="H18" s="403"/>
      <c r="I18" s="402"/>
      <c r="J18" s="403"/>
      <c r="K18" s="402"/>
      <c r="L18" s="403"/>
      <c r="M18" s="402"/>
      <c r="N18" s="403"/>
      <c r="O18" s="415"/>
      <c r="P18" s="405"/>
      <c r="Q18" s="345"/>
      <c r="R18" s="345"/>
      <c r="S18" s="345"/>
      <c r="T18" s="345"/>
      <c r="U18" s="345"/>
    </row>
    <row r="19" spans="1:21" s="413" customFormat="1" ht="15.75" x14ac:dyDescent="0.25">
      <c r="A19" s="581"/>
      <c r="B19" s="581"/>
      <c r="C19" s="345"/>
      <c r="D19" s="345"/>
      <c r="E19" s="345"/>
      <c r="F19" s="345"/>
      <c r="G19" s="402"/>
      <c r="H19" s="403"/>
      <c r="I19" s="402"/>
      <c r="J19" s="403"/>
      <c r="K19" s="402"/>
      <c r="L19" s="403"/>
      <c r="M19" s="402"/>
      <c r="N19" s="403"/>
      <c r="O19" s="415"/>
      <c r="P19" s="405"/>
      <c r="Q19" s="345"/>
      <c r="R19" s="345"/>
      <c r="S19" s="345"/>
      <c r="T19" s="345"/>
      <c r="U19" s="345"/>
    </row>
    <row r="20" spans="1:21" s="413" customFormat="1" ht="15.75" x14ac:dyDescent="0.25">
      <c r="A20" s="581"/>
      <c r="B20" s="581"/>
      <c r="C20" s="345"/>
      <c r="D20" s="345"/>
      <c r="E20" s="345"/>
      <c r="F20" s="345"/>
      <c r="G20" s="402"/>
      <c r="H20" s="403"/>
      <c r="I20" s="402"/>
      <c r="J20" s="403"/>
      <c r="K20" s="402"/>
      <c r="L20" s="403"/>
      <c r="M20" s="402"/>
      <c r="N20" s="403"/>
      <c r="O20" s="415"/>
      <c r="P20" s="405"/>
      <c r="Q20" s="345"/>
      <c r="R20" s="345"/>
      <c r="S20" s="345"/>
      <c r="T20" s="345"/>
      <c r="U20" s="345"/>
    </row>
    <row r="21" spans="1:21" s="413" customFormat="1" ht="15.75" x14ac:dyDescent="0.25">
      <c r="A21" s="582"/>
      <c r="B21" s="582"/>
      <c r="C21" s="345"/>
      <c r="D21" s="345"/>
      <c r="E21" s="345"/>
      <c r="F21" s="345"/>
      <c r="G21" s="402"/>
      <c r="H21" s="403"/>
      <c r="I21" s="402"/>
      <c r="J21" s="403"/>
      <c r="K21" s="402"/>
      <c r="L21" s="403"/>
      <c r="M21" s="402"/>
      <c r="N21" s="403"/>
      <c r="O21" s="415"/>
      <c r="P21" s="405"/>
      <c r="Q21" s="345"/>
      <c r="R21" s="345"/>
      <c r="S21" s="345"/>
      <c r="T21" s="345"/>
      <c r="U21" s="345"/>
    </row>
    <row r="22" spans="1:21" s="413" customFormat="1" ht="15.75" x14ac:dyDescent="0.25">
      <c r="A22" s="670" t="s">
        <v>1472</v>
      </c>
      <c r="B22" s="580"/>
      <c r="C22" s="345"/>
      <c r="D22" s="345"/>
      <c r="E22" s="345"/>
      <c r="F22" s="345"/>
      <c r="G22" s="402"/>
      <c r="H22" s="403"/>
      <c r="I22" s="402"/>
      <c r="J22" s="403"/>
      <c r="K22" s="402"/>
      <c r="L22" s="403"/>
      <c r="M22" s="402"/>
      <c r="N22" s="403"/>
      <c r="O22" s="415"/>
      <c r="P22" s="405"/>
      <c r="Q22" s="345"/>
      <c r="R22" s="345"/>
      <c r="S22" s="345"/>
      <c r="T22" s="345"/>
      <c r="U22" s="345"/>
    </row>
    <row r="23" spans="1:21" s="413" customFormat="1" ht="15.75" x14ac:dyDescent="0.25">
      <c r="A23" s="670"/>
      <c r="B23" s="581"/>
      <c r="C23" s="345"/>
      <c r="D23" s="345"/>
      <c r="E23" s="345"/>
      <c r="F23" s="345"/>
      <c r="G23" s="402"/>
      <c r="H23" s="403"/>
      <c r="I23" s="402"/>
      <c r="J23" s="403"/>
      <c r="K23" s="402"/>
      <c r="L23" s="403"/>
      <c r="M23" s="402"/>
      <c r="N23" s="403"/>
      <c r="O23" s="415"/>
      <c r="P23" s="405"/>
      <c r="Q23" s="345"/>
      <c r="R23" s="345"/>
      <c r="S23" s="345"/>
      <c r="T23" s="345"/>
      <c r="U23" s="345"/>
    </row>
    <row r="24" spans="1:21" s="413" customFormat="1" ht="15.75" x14ac:dyDescent="0.25">
      <c r="A24" s="670"/>
      <c r="B24" s="581"/>
      <c r="C24" s="345"/>
      <c r="D24" s="345"/>
      <c r="E24" s="345"/>
      <c r="F24" s="345"/>
      <c r="G24" s="402"/>
      <c r="H24" s="403"/>
      <c r="I24" s="402"/>
      <c r="J24" s="403"/>
      <c r="K24" s="402"/>
      <c r="L24" s="403"/>
      <c r="M24" s="402"/>
      <c r="N24" s="403"/>
      <c r="O24" s="415"/>
      <c r="P24" s="405"/>
      <c r="Q24" s="345"/>
      <c r="R24" s="345"/>
      <c r="S24" s="345"/>
      <c r="T24" s="345"/>
      <c r="U24" s="345"/>
    </row>
    <row r="25" spans="1:21" s="413" customFormat="1" ht="15.75" x14ac:dyDescent="0.25">
      <c r="A25" s="670"/>
      <c r="B25" s="581"/>
      <c r="C25" s="345"/>
      <c r="D25" s="345"/>
      <c r="E25" s="345"/>
      <c r="F25" s="345"/>
      <c r="G25" s="402"/>
      <c r="H25" s="403"/>
      <c r="I25" s="402"/>
      <c r="J25" s="403"/>
      <c r="K25" s="402"/>
      <c r="L25" s="403"/>
      <c r="M25" s="402"/>
      <c r="N25" s="403"/>
      <c r="O25" s="415"/>
      <c r="P25" s="405"/>
      <c r="Q25" s="345"/>
      <c r="R25" s="345"/>
      <c r="S25" s="345"/>
      <c r="T25" s="345"/>
      <c r="U25" s="345"/>
    </row>
    <row r="26" spans="1:21" s="413" customFormat="1" ht="15.75" x14ac:dyDescent="0.25">
      <c r="A26" s="670"/>
      <c r="B26" s="581"/>
      <c r="C26" s="345"/>
      <c r="D26" s="345"/>
      <c r="E26" s="345"/>
      <c r="F26" s="345"/>
      <c r="G26" s="402"/>
      <c r="H26" s="403"/>
      <c r="I26" s="402"/>
      <c r="J26" s="403"/>
      <c r="K26" s="402"/>
      <c r="L26" s="403"/>
      <c r="M26" s="402"/>
      <c r="N26" s="403"/>
      <c r="O26" s="415"/>
      <c r="P26" s="405"/>
      <c r="Q26" s="345"/>
      <c r="R26" s="345"/>
      <c r="S26" s="345"/>
      <c r="T26" s="345"/>
      <c r="U26" s="345"/>
    </row>
    <row r="27" spans="1:21" ht="15.75" x14ac:dyDescent="0.25">
      <c r="A27" s="670"/>
      <c r="B27" s="582"/>
      <c r="C27" s="345"/>
      <c r="D27" s="345"/>
      <c r="E27" s="345"/>
      <c r="F27" s="345"/>
      <c r="G27" s="345"/>
      <c r="H27" s="403"/>
      <c r="I27" s="345"/>
      <c r="J27" s="403"/>
      <c r="K27" s="345"/>
      <c r="L27" s="403"/>
      <c r="M27" s="345"/>
      <c r="N27" s="403"/>
      <c r="O27" s="345"/>
      <c r="P27" s="403"/>
      <c r="Q27" s="345"/>
      <c r="R27" s="71"/>
      <c r="S27" s="345"/>
      <c r="T27" s="345"/>
      <c r="U27" s="345"/>
    </row>
    <row r="28" spans="1:21" ht="15.75" x14ac:dyDescent="0.25">
      <c r="A28" s="308"/>
      <c r="B28" s="309"/>
      <c r="C28" s="309"/>
      <c r="D28" s="308" t="s">
        <v>1470</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71" zoomScaleNormal="71" workbookViewId="0">
      <pane ySplit="11" topLeftCell="A549" activePane="bottomLeft" state="frozen"/>
      <selection activeCell="A11" sqref="A11"/>
      <selection pane="bottomLeft" activeCell="D561" sqref="D561"/>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258</v>
      </c>
      <c r="D1" s="193" t="s">
        <v>259</v>
      </c>
      <c r="E1" s="184" t="s">
        <v>260</v>
      </c>
      <c r="F1" s="184" t="s">
        <v>505</v>
      </c>
      <c r="G1" s="184" t="s">
        <v>507</v>
      </c>
      <c r="H1" s="184" t="s">
        <v>509</v>
      </c>
      <c r="I1" s="184" t="s">
        <v>511</v>
      </c>
      <c r="J1" s="184" t="s">
        <v>513</v>
      </c>
      <c r="K1" s="184" t="s">
        <v>515</v>
      </c>
      <c r="L1" s="184" t="s">
        <v>261</v>
      </c>
      <c r="M1" s="184" t="s">
        <v>518</v>
      </c>
      <c r="N1" s="184" t="s">
        <v>262</v>
      </c>
      <c r="O1" s="184" t="s">
        <v>520</v>
      </c>
      <c r="P1" s="184" t="s">
        <v>522</v>
      </c>
      <c r="Q1" s="184" t="s">
        <v>524</v>
      </c>
      <c r="R1" s="184" t="s">
        <v>522</v>
      </c>
      <c r="S1" s="184" t="s">
        <v>524</v>
      </c>
      <c r="T1" s="184" t="s">
        <v>524</v>
      </c>
      <c r="U1" s="184" t="s">
        <v>263</v>
      </c>
      <c r="V1" s="184" t="s">
        <v>525</v>
      </c>
      <c r="W1" s="184" t="s">
        <v>528</v>
      </c>
      <c r="X1" s="184" t="s">
        <v>528</v>
      </c>
      <c r="Y1" s="184" t="s">
        <v>264</v>
      </c>
      <c r="Z1" s="184" t="s">
        <v>530</v>
      </c>
      <c r="AA1" s="184" t="s">
        <v>265</v>
      </c>
      <c r="AB1" s="184" t="s">
        <v>531</v>
      </c>
      <c r="AC1" s="184" t="s">
        <v>532</v>
      </c>
      <c r="AD1" s="184" t="s">
        <v>536</v>
      </c>
      <c r="AE1" s="184" t="s">
        <v>281</v>
      </c>
      <c r="AF1" s="184" t="s">
        <v>537</v>
      </c>
      <c r="AG1" s="184" t="s">
        <v>539</v>
      </c>
      <c r="AH1" s="184" t="s">
        <v>541</v>
      </c>
      <c r="AI1" s="184" t="s">
        <v>282</v>
      </c>
      <c r="AJ1" s="184" t="s">
        <v>543</v>
      </c>
      <c r="AK1" s="184" t="s">
        <v>545</v>
      </c>
      <c r="AL1" s="184" t="s">
        <v>547</v>
      </c>
      <c r="AM1" s="184" t="s">
        <v>549</v>
      </c>
      <c r="AN1" s="184" t="s">
        <v>257</v>
      </c>
      <c r="AO1" s="184" t="s">
        <v>551</v>
      </c>
      <c r="AP1" s="193" t="s">
        <v>266</v>
      </c>
      <c r="AQ1" s="184" t="s">
        <v>553</v>
      </c>
      <c r="AR1" s="184" t="s">
        <v>267</v>
      </c>
      <c r="AS1" s="184" t="s">
        <v>555</v>
      </c>
      <c r="AT1" s="184" t="s">
        <v>557</v>
      </c>
      <c r="AU1" s="184" t="s">
        <v>268</v>
      </c>
      <c r="AV1" s="184" t="s">
        <v>559</v>
      </c>
      <c r="AW1" s="184" t="s">
        <v>561</v>
      </c>
      <c r="AX1" s="184" t="s">
        <v>269</v>
      </c>
      <c r="AY1" s="184" t="s">
        <v>562</v>
      </c>
      <c r="AZ1" s="184" t="s">
        <v>564</v>
      </c>
      <c r="BA1" s="184" t="s">
        <v>565</v>
      </c>
      <c r="BB1" s="184" t="s">
        <v>566</v>
      </c>
      <c r="BC1" s="184" t="s">
        <v>568</v>
      </c>
      <c r="BD1" s="184" t="s">
        <v>570</v>
      </c>
      <c r="BE1" s="184" t="s">
        <v>571</v>
      </c>
      <c r="BF1" s="184" t="s">
        <v>270</v>
      </c>
      <c r="BG1" s="184" t="s">
        <v>573</v>
      </c>
      <c r="BH1" s="184" t="s">
        <v>575</v>
      </c>
      <c r="BI1" s="184" t="s">
        <v>577</v>
      </c>
      <c r="BJ1" s="184" t="s">
        <v>579</v>
      </c>
      <c r="BK1" s="184" t="s">
        <v>581</v>
      </c>
      <c r="BL1" s="184" t="s">
        <v>583</v>
      </c>
      <c r="BM1" s="184" t="s">
        <v>585</v>
      </c>
      <c r="BN1" s="184" t="s">
        <v>587</v>
      </c>
      <c r="BO1" s="184" t="s">
        <v>283</v>
      </c>
      <c r="BP1" s="184" t="s">
        <v>589</v>
      </c>
      <c r="BQ1" s="184" t="s">
        <v>591</v>
      </c>
      <c r="BR1" s="184" t="s">
        <v>593</v>
      </c>
      <c r="BS1" s="184" t="s">
        <v>595</v>
      </c>
      <c r="BT1" s="184" t="s">
        <v>597</v>
      </c>
      <c r="BU1" s="184" t="s">
        <v>599</v>
      </c>
      <c r="BV1" s="184" t="s">
        <v>601</v>
      </c>
      <c r="BW1" s="184" t="s">
        <v>603</v>
      </c>
      <c r="BX1" s="184" t="s">
        <v>605</v>
      </c>
      <c r="BY1" s="184" t="s">
        <v>607</v>
      </c>
      <c r="BZ1" s="193" t="s">
        <v>271</v>
      </c>
      <c r="CA1" s="184" t="s">
        <v>272</v>
      </c>
      <c r="CB1" s="184" t="s">
        <v>609</v>
      </c>
      <c r="CC1" s="184" t="s">
        <v>273</v>
      </c>
      <c r="CD1" s="184" t="s">
        <v>611</v>
      </c>
      <c r="CE1" s="184" t="s">
        <v>613</v>
      </c>
      <c r="CF1" s="193" t="s">
        <v>274</v>
      </c>
      <c r="CG1" s="184" t="s">
        <v>275</v>
      </c>
      <c r="CH1" s="184" t="s">
        <v>615</v>
      </c>
      <c r="CI1" s="184" t="s">
        <v>276</v>
      </c>
      <c r="CJ1" s="184" t="s">
        <v>617</v>
      </c>
      <c r="CK1" s="184" t="s">
        <v>619</v>
      </c>
      <c r="CL1" s="184" t="s">
        <v>621</v>
      </c>
      <c r="CM1" s="193" t="s">
        <v>277</v>
      </c>
      <c r="CN1" s="184" t="s">
        <v>627</v>
      </c>
      <c r="CO1" s="184" t="s">
        <v>629</v>
      </c>
      <c r="CP1" s="184" t="s">
        <v>278</v>
      </c>
      <c r="CQ1" s="184" t="s">
        <v>623</v>
      </c>
      <c r="CR1" s="184" t="s">
        <v>625</v>
      </c>
      <c r="CS1" s="184" t="s">
        <v>279</v>
      </c>
      <c r="CT1" s="184" t="s">
        <v>631</v>
      </c>
      <c r="CU1" s="184" t="s">
        <v>280</v>
      </c>
      <c r="CV1" s="184" t="s">
        <v>632</v>
      </c>
      <c r="CW1" s="181" t="s">
        <v>284</v>
      </c>
      <c r="CX1" s="193" t="s">
        <v>285</v>
      </c>
      <c r="CY1" s="184" t="s">
        <v>633</v>
      </c>
      <c r="CZ1" s="184" t="s">
        <v>634</v>
      </c>
      <c r="DA1" s="184" t="s">
        <v>636</v>
      </c>
      <c r="DB1" s="184" t="s">
        <v>286</v>
      </c>
      <c r="DC1" s="184" t="s">
        <v>638</v>
      </c>
      <c r="DD1" s="184" t="s">
        <v>640</v>
      </c>
      <c r="DE1" s="184" t="s">
        <v>642</v>
      </c>
      <c r="DF1" s="184" t="s">
        <v>644</v>
      </c>
      <c r="DG1" s="184" t="s">
        <v>646</v>
      </c>
      <c r="DH1" s="184" t="s">
        <v>648</v>
      </c>
      <c r="DI1" s="193" t="s">
        <v>287</v>
      </c>
      <c r="DJ1" s="184" t="s">
        <v>288</v>
      </c>
      <c r="DK1" s="184" t="s">
        <v>650</v>
      </c>
      <c r="DL1" s="184" t="s">
        <v>289</v>
      </c>
      <c r="DM1" s="184" t="s">
        <v>652</v>
      </c>
      <c r="DN1" s="184" t="s">
        <v>654</v>
      </c>
      <c r="DO1" s="184" t="s">
        <v>656</v>
      </c>
      <c r="DP1" s="184" t="s">
        <v>658</v>
      </c>
      <c r="DQ1" s="184" t="s">
        <v>660</v>
      </c>
      <c r="DR1" s="184" t="s">
        <v>662</v>
      </c>
      <c r="DS1" s="184" t="s">
        <v>664</v>
      </c>
      <c r="DT1" s="184" t="s">
        <v>290</v>
      </c>
      <c r="DU1" s="184" t="s">
        <v>666</v>
      </c>
      <c r="DV1" s="184" t="s">
        <v>668</v>
      </c>
      <c r="DW1" s="184" t="s">
        <v>670</v>
      </c>
      <c r="DX1" s="193" t="s">
        <v>291</v>
      </c>
      <c r="DY1" s="184" t="s">
        <v>672</v>
      </c>
      <c r="DZ1" s="184" t="s">
        <v>292</v>
      </c>
      <c r="EA1" s="184" t="s">
        <v>674</v>
      </c>
      <c r="EB1" s="184" t="s">
        <v>293</v>
      </c>
      <c r="EC1" s="184" t="s">
        <v>676</v>
      </c>
      <c r="ED1" s="184" t="s">
        <v>678</v>
      </c>
      <c r="EE1" s="184" t="s">
        <v>680</v>
      </c>
      <c r="EF1" s="184" t="s">
        <v>682</v>
      </c>
      <c r="EG1" s="184" t="s">
        <v>684</v>
      </c>
      <c r="EH1" s="184" t="s">
        <v>686</v>
      </c>
      <c r="EI1" s="184" t="s">
        <v>688</v>
      </c>
      <c r="EJ1" s="184" t="s">
        <v>690</v>
      </c>
      <c r="EK1" s="184" t="s">
        <v>692</v>
      </c>
      <c r="EL1" s="184" t="s">
        <v>694</v>
      </c>
      <c r="EM1" s="184" t="s">
        <v>696</v>
      </c>
      <c r="EN1" s="193" t="s">
        <v>294</v>
      </c>
      <c r="EO1" s="184" t="s">
        <v>698</v>
      </c>
      <c r="EP1" s="184" t="s">
        <v>295</v>
      </c>
      <c r="EQ1" s="184" t="s">
        <v>700</v>
      </c>
      <c r="ER1" s="184" t="s">
        <v>702</v>
      </c>
      <c r="ES1" s="184" t="s">
        <v>296</v>
      </c>
      <c r="ET1" s="184" t="s">
        <v>704</v>
      </c>
      <c r="EU1" s="184" t="s">
        <v>706</v>
      </c>
      <c r="EV1" s="184" t="s">
        <v>297</v>
      </c>
      <c r="EW1" s="184" t="s">
        <v>708</v>
      </c>
      <c r="EX1" s="184" t="s">
        <v>710</v>
      </c>
      <c r="EY1" s="184" t="s">
        <v>712</v>
      </c>
      <c r="EZ1" s="184" t="s">
        <v>298</v>
      </c>
      <c r="FA1" s="184" t="s">
        <v>714</v>
      </c>
      <c r="FB1" s="184" t="s">
        <v>716</v>
      </c>
      <c r="FC1" s="193" t="s">
        <v>299</v>
      </c>
      <c r="FD1" s="184" t="s">
        <v>300</v>
      </c>
      <c r="FE1" s="184" t="s">
        <v>718</v>
      </c>
      <c r="FF1" s="184" t="s">
        <v>720</v>
      </c>
      <c r="FG1" s="184" t="s">
        <v>722</v>
      </c>
      <c r="FH1" s="184" t="s">
        <v>724</v>
      </c>
      <c r="FI1" s="184" t="s">
        <v>301</v>
      </c>
      <c r="FJ1" s="184" t="s">
        <v>726</v>
      </c>
      <c r="FK1" s="184" t="s">
        <v>728</v>
      </c>
      <c r="FL1" s="184" t="s">
        <v>730</v>
      </c>
      <c r="FM1" s="184" t="s">
        <v>732</v>
      </c>
      <c r="FN1" s="184" t="s">
        <v>734</v>
      </c>
      <c r="FO1" s="184" t="s">
        <v>302</v>
      </c>
      <c r="FP1" s="184" t="s">
        <v>737</v>
      </c>
      <c r="FQ1" s="184" t="s">
        <v>303</v>
      </c>
      <c r="FR1" s="184" t="s">
        <v>740</v>
      </c>
      <c r="FS1" s="184" t="s">
        <v>741</v>
      </c>
      <c r="FT1" s="184" t="s">
        <v>743</v>
      </c>
      <c r="FU1" s="184" t="s">
        <v>304</v>
      </c>
      <c r="FV1" s="184" t="s">
        <v>746</v>
      </c>
      <c r="FW1" s="184" t="s">
        <v>747</v>
      </c>
      <c r="FX1" s="184" t="s">
        <v>749</v>
      </c>
      <c r="FY1" s="184" t="s">
        <v>305</v>
      </c>
      <c r="FZ1" s="184" t="s">
        <v>752</v>
      </c>
      <c r="GA1" s="184" t="s">
        <v>754</v>
      </c>
      <c r="GB1" s="184" t="s">
        <v>756</v>
      </c>
      <c r="GC1" s="193" t="s">
        <v>306</v>
      </c>
      <c r="GD1" s="193" t="s">
        <v>307</v>
      </c>
      <c r="GE1" s="184" t="s">
        <v>313</v>
      </c>
      <c r="GF1" s="184" t="s">
        <v>758</v>
      </c>
      <c r="GG1" s="184" t="s">
        <v>760</v>
      </c>
      <c r="GH1" s="184" t="s">
        <v>762</v>
      </c>
      <c r="GI1" s="184" t="s">
        <v>764</v>
      </c>
      <c r="GJ1" s="184" t="s">
        <v>766</v>
      </c>
      <c r="GK1" s="184" t="s">
        <v>768</v>
      </c>
      <c r="GL1" s="193" t="s">
        <v>308</v>
      </c>
      <c r="GM1" s="184" t="s">
        <v>314</v>
      </c>
      <c r="GN1" s="184" t="s">
        <v>770</v>
      </c>
      <c r="GO1" s="184" t="s">
        <v>772</v>
      </c>
      <c r="GP1" s="184" t="s">
        <v>773</v>
      </c>
      <c r="GQ1" s="184" t="s">
        <v>315</v>
      </c>
      <c r="GR1" s="184" t="s">
        <v>776</v>
      </c>
      <c r="GS1" s="184" t="s">
        <v>777</v>
      </c>
      <c r="GT1" s="193" t="s">
        <v>309</v>
      </c>
      <c r="GU1" s="184" t="s">
        <v>310</v>
      </c>
      <c r="GV1" s="184" t="s">
        <v>779</v>
      </c>
      <c r="GW1" s="184" t="s">
        <v>781</v>
      </c>
      <c r="GX1" s="184" t="s">
        <v>783</v>
      </c>
      <c r="GY1" s="184" t="s">
        <v>785</v>
      </c>
      <c r="GZ1" s="184" t="s">
        <v>787</v>
      </c>
      <c r="HA1" s="193" t="s">
        <v>311</v>
      </c>
      <c r="HB1" s="184" t="s">
        <v>312</v>
      </c>
      <c r="HC1" s="184" t="s">
        <v>789</v>
      </c>
      <c r="HD1" s="184" t="s">
        <v>791</v>
      </c>
      <c r="HE1" s="184" t="s">
        <v>793</v>
      </c>
      <c r="HF1" s="184" t="s">
        <v>795</v>
      </c>
      <c r="HG1" s="184" t="s">
        <v>797</v>
      </c>
      <c r="HH1" s="184" t="s">
        <v>799</v>
      </c>
      <c r="HI1" s="181" t="s">
        <v>316</v>
      </c>
      <c r="HJ1" s="193" t="s">
        <v>317</v>
      </c>
      <c r="HK1" s="184" t="s">
        <v>318</v>
      </c>
      <c r="HL1" s="184" t="s">
        <v>801</v>
      </c>
      <c r="HM1" s="184" t="s">
        <v>803</v>
      </c>
      <c r="HN1" s="184" t="s">
        <v>805</v>
      </c>
      <c r="HO1" s="184" t="s">
        <v>807</v>
      </c>
      <c r="HP1" s="184" t="s">
        <v>319</v>
      </c>
      <c r="HQ1" s="184" t="s">
        <v>810</v>
      </c>
      <c r="HR1" s="184" t="s">
        <v>336</v>
      </c>
      <c r="HS1" s="184" t="s">
        <v>848</v>
      </c>
      <c r="HT1" s="184" t="s">
        <v>850</v>
      </c>
      <c r="HU1" s="184" t="s">
        <v>852</v>
      </c>
      <c r="HV1" s="193" t="s">
        <v>320</v>
      </c>
      <c r="HW1" s="184" t="s">
        <v>812</v>
      </c>
      <c r="HX1" s="184" t="s">
        <v>814</v>
      </c>
      <c r="HY1" s="184" t="s">
        <v>321</v>
      </c>
      <c r="HZ1" s="184" t="s">
        <v>817</v>
      </c>
      <c r="IA1" s="184" t="s">
        <v>819</v>
      </c>
      <c r="IB1" s="184" t="s">
        <v>820</v>
      </c>
      <c r="IC1" s="184" t="s">
        <v>822</v>
      </c>
      <c r="ID1" s="193" t="s">
        <v>322</v>
      </c>
      <c r="IE1" s="184" t="s">
        <v>824</v>
      </c>
      <c r="IF1" s="184" t="s">
        <v>826</v>
      </c>
      <c r="IG1" s="184" t="s">
        <v>828</v>
      </c>
      <c r="IH1" s="184" t="s">
        <v>323</v>
      </c>
      <c r="II1" s="184" t="s">
        <v>830</v>
      </c>
      <c r="IJ1" s="184" t="s">
        <v>832</v>
      </c>
      <c r="IK1" s="184" t="s">
        <v>324</v>
      </c>
      <c r="IL1" s="184" t="s">
        <v>834</v>
      </c>
      <c r="IM1" s="184" t="s">
        <v>836</v>
      </c>
      <c r="IN1" s="184" t="s">
        <v>325</v>
      </c>
      <c r="IO1" s="184" t="s">
        <v>838</v>
      </c>
      <c r="IP1" s="184" t="s">
        <v>840</v>
      </c>
      <c r="IQ1" s="184" t="s">
        <v>842</v>
      </c>
      <c r="IR1" s="184" t="s">
        <v>844</v>
      </c>
      <c r="IS1" s="184" t="s">
        <v>326</v>
      </c>
      <c r="IT1" s="184" t="s">
        <v>846</v>
      </c>
      <c r="IU1" s="193" t="s">
        <v>327</v>
      </c>
      <c r="IV1" s="184" t="s">
        <v>854</v>
      </c>
      <c r="IW1" s="184" t="s">
        <v>856</v>
      </c>
      <c r="IX1" s="184" t="s">
        <v>328</v>
      </c>
      <c r="IY1" s="184" t="s">
        <v>858</v>
      </c>
      <c r="IZ1" s="184" t="s">
        <v>860</v>
      </c>
      <c r="JA1" s="184" t="s">
        <v>862</v>
      </c>
      <c r="JB1" s="193" t="s">
        <v>329</v>
      </c>
      <c r="JC1" s="184" t="s">
        <v>864</v>
      </c>
      <c r="JD1" s="184" t="s">
        <v>330</v>
      </c>
      <c r="JE1" s="184" t="s">
        <v>867</v>
      </c>
      <c r="JF1" s="184" t="s">
        <v>869</v>
      </c>
      <c r="JG1" s="184" t="s">
        <v>871</v>
      </c>
      <c r="JH1" s="184" t="s">
        <v>873</v>
      </c>
      <c r="JI1" s="184" t="s">
        <v>875</v>
      </c>
      <c r="JJ1" s="184" t="s">
        <v>877</v>
      </c>
      <c r="JK1" s="184" t="s">
        <v>331</v>
      </c>
      <c r="JL1" s="184" t="s">
        <v>880</v>
      </c>
      <c r="JM1" s="184" t="s">
        <v>882</v>
      </c>
      <c r="JN1" s="184" t="s">
        <v>884</v>
      </c>
      <c r="JO1" s="184" t="s">
        <v>886</v>
      </c>
      <c r="JP1" s="184" t="s">
        <v>888</v>
      </c>
      <c r="JQ1" s="184" t="s">
        <v>890</v>
      </c>
      <c r="JR1" s="184" t="s">
        <v>892</v>
      </c>
      <c r="JS1" s="184" t="s">
        <v>894</v>
      </c>
      <c r="JT1" s="184" t="s">
        <v>332</v>
      </c>
      <c r="JU1" s="184" t="s">
        <v>897</v>
      </c>
      <c r="JV1" s="184" t="s">
        <v>899</v>
      </c>
      <c r="JW1" s="184" t="s">
        <v>901</v>
      </c>
      <c r="JX1" s="184" t="s">
        <v>903</v>
      </c>
      <c r="JY1" s="184" t="s">
        <v>904</v>
      </c>
      <c r="JZ1" s="184" t="s">
        <v>906</v>
      </c>
      <c r="KA1" s="184" t="s">
        <v>908</v>
      </c>
      <c r="KB1" s="184" t="s">
        <v>910</v>
      </c>
      <c r="KC1" s="184" t="s">
        <v>912</v>
      </c>
      <c r="KD1" s="184" t="s">
        <v>914</v>
      </c>
      <c r="KE1" s="184" t="s">
        <v>916</v>
      </c>
      <c r="KF1" s="184" t="s">
        <v>918</v>
      </c>
      <c r="KG1" s="184" t="s">
        <v>920</v>
      </c>
      <c r="KH1" s="184" t="s">
        <v>922</v>
      </c>
      <c r="KI1" s="184" t="s">
        <v>924</v>
      </c>
      <c r="KJ1" s="184" t="s">
        <v>926</v>
      </c>
      <c r="KK1" s="184" t="s">
        <v>928</v>
      </c>
      <c r="KL1" s="184" t="s">
        <v>930</v>
      </c>
      <c r="KM1" s="184" t="s">
        <v>932</v>
      </c>
      <c r="KN1" s="184" t="s">
        <v>934</v>
      </c>
      <c r="KO1" s="184" t="s">
        <v>936</v>
      </c>
      <c r="KP1" s="184" t="s">
        <v>938</v>
      </c>
      <c r="KQ1" s="184" t="s">
        <v>940</v>
      </c>
      <c r="KR1" s="184" t="s">
        <v>942</v>
      </c>
      <c r="KS1" s="184" t="s">
        <v>944</v>
      </c>
      <c r="KT1" s="184" t="s">
        <v>946</v>
      </c>
      <c r="KU1" s="193" t="s">
        <v>333</v>
      </c>
      <c r="KV1" s="184" t="s">
        <v>948</v>
      </c>
      <c r="KW1" s="184" t="s">
        <v>334</v>
      </c>
      <c r="KX1" s="184" t="s">
        <v>951</v>
      </c>
      <c r="KY1" s="184" t="s">
        <v>953</v>
      </c>
      <c r="KZ1" s="184" t="s">
        <v>955</v>
      </c>
      <c r="LA1" s="184" t="s">
        <v>957</v>
      </c>
      <c r="LB1" s="184" t="s">
        <v>335</v>
      </c>
      <c r="LC1" s="184" t="s">
        <v>960</v>
      </c>
      <c r="LD1" s="184" t="s">
        <v>962</v>
      </c>
      <c r="LE1" s="184" t="s">
        <v>964</v>
      </c>
      <c r="LF1" s="184" t="s">
        <v>966</v>
      </c>
      <c r="LG1" s="184" t="s">
        <v>968</v>
      </c>
      <c r="LH1" s="184" t="s">
        <v>970</v>
      </c>
      <c r="LI1" s="184" t="s">
        <v>972</v>
      </c>
      <c r="LJ1" s="181" t="s">
        <v>337</v>
      </c>
      <c r="LK1" s="193" t="s">
        <v>338</v>
      </c>
      <c r="LL1" s="184" t="s">
        <v>339</v>
      </c>
      <c r="LM1" s="184" t="s">
        <v>340</v>
      </c>
      <c r="LN1" s="193" t="s">
        <v>341</v>
      </c>
      <c r="LO1" s="184" t="s">
        <v>342</v>
      </c>
      <c r="LP1" s="184" t="s">
        <v>992</v>
      </c>
      <c r="LQ1" s="184" t="s">
        <v>994</v>
      </c>
      <c r="LR1" s="184" t="s">
        <v>995</v>
      </c>
      <c r="LS1" s="184" t="s">
        <v>997</v>
      </c>
      <c r="LT1" s="184" t="s">
        <v>998</v>
      </c>
      <c r="LU1" s="184" t="s">
        <v>1000</v>
      </c>
      <c r="LV1" s="184" t="s">
        <v>1002</v>
      </c>
      <c r="LW1" s="184" t="s">
        <v>1004</v>
      </c>
      <c r="LX1" s="184" t="s">
        <v>1006</v>
      </c>
      <c r="LY1" s="184" t="s">
        <v>343</v>
      </c>
      <c r="LZ1" s="184" t="s">
        <v>1009</v>
      </c>
      <c r="MA1" s="184" t="s">
        <v>1010</v>
      </c>
      <c r="MB1" s="184" t="s">
        <v>1012</v>
      </c>
      <c r="MC1" s="184" t="s">
        <v>344</v>
      </c>
      <c r="MD1" s="184" t="s">
        <v>1015</v>
      </c>
      <c r="ME1" s="184" t="s">
        <v>1016</v>
      </c>
      <c r="MF1" s="184" t="s">
        <v>1018</v>
      </c>
      <c r="MG1" s="184" t="s">
        <v>1020</v>
      </c>
      <c r="MH1" s="184" t="s">
        <v>345</v>
      </c>
      <c r="MI1" s="184" t="s">
        <v>1023</v>
      </c>
      <c r="MJ1" s="184" t="s">
        <v>1025</v>
      </c>
      <c r="MK1" s="184" t="s">
        <v>1027</v>
      </c>
      <c r="ML1" s="184" t="s">
        <v>1029</v>
      </c>
      <c r="MM1" s="184" t="s">
        <v>346</v>
      </c>
      <c r="MN1" s="184" t="s">
        <v>1032</v>
      </c>
      <c r="MO1" s="184" t="s">
        <v>1034</v>
      </c>
      <c r="MP1" s="184" t="s">
        <v>1036</v>
      </c>
      <c r="MQ1" s="184" t="s">
        <v>1038</v>
      </c>
      <c r="MR1" s="184" t="s">
        <v>1040</v>
      </c>
      <c r="MS1" s="184" t="s">
        <v>1042</v>
      </c>
      <c r="MT1" s="184" t="s">
        <v>1044</v>
      </c>
      <c r="MU1" s="184" t="s">
        <v>1046</v>
      </c>
      <c r="MV1" s="184" t="s">
        <v>1048</v>
      </c>
      <c r="MW1" s="184" t="s">
        <v>1050</v>
      </c>
      <c r="MX1" s="184" t="s">
        <v>1052</v>
      </c>
      <c r="MY1" s="184" t="s">
        <v>1053</v>
      </c>
      <c r="MZ1" s="193" t="s">
        <v>347</v>
      </c>
      <c r="NA1" s="184" t="s">
        <v>348</v>
      </c>
      <c r="NB1" s="184" t="s">
        <v>1055</v>
      </c>
      <c r="NC1" s="184" t="s">
        <v>1057</v>
      </c>
      <c r="ND1" s="184" t="s">
        <v>1059</v>
      </c>
      <c r="NE1" s="184" t="s">
        <v>1061</v>
      </c>
      <c r="NF1" s="193" t="s">
        <v>349</v>
      </c>
      <c r="NG1" s="184" t="s">
        <v>350</v>
      </c>
      <c r="NH1" s="184" t="s">
        <v>1062</v>
      </c>
      <c r="NI1" s="184" t="s">
        <v>351</v>
      </c>
      <c r="NJ1" s="184" t="s">
        <v>1064</v>
      </c>
      <c r="NK1" s="184" t="s">
        <v>1066</v>
      </c>
      <c r="NL1" s="184" t="s">
        <v>352</v>
      </c>
      <c r="NM1" s="184" t="s">
        <v>1068</v>
      </c>
      <c r="NN1" s="184" t="s">
        <v>1070</v>
      </c>
      <c r="NO1" s="181" t="s">
        <v>338</v>
      </c>
      <c r="NP1" s="193" t="s">
        <v>339</v>
      </c>
      <c r="NQ1" s="184" t="s">
        <v>353</v>
      </c>
      <c r="NR1" s="184" t="s">
        <v>974</v>
      </c>
      <c r="NS1" s="184" t="s">
        <v>976</v>
      </c>
      <c r="NT1" s="184" t="s">
        <v>978</v>
      </c>
      <c r="NU1" s="184" t="s">
        <v>980</v>
      </c>
      <c r="NV1" s="184" t="s">
        <v>354</v>
      </c>
      <c r="NW1" s="184" t="s">
        <v>982</v>
      </c>
      <c r="NX1" s="184" t="s">
        <v>355</v>
      </c>
      <c r="NY1" s="184" t="s">
        <v>984</v>
      </c>
      <c r="NZ1" s="193" t="s">
        <v>340</v>
      </c>
      <c r="OA1" s="184" t="s">
        <v>986</v>
      </c>
      <c r="OB1" s="184" t="s">
        <v>356</v>
      </c>
      <c r="OC1" s="181" t="s">
        <v>340</v>
      </c>
      <c r="OD1" s="193" t="s">
        <v>356</v>
      </c>
      <c r="OE1" s="184" t="s">
        <v>988</v>
      </c>
      <c r="OF1" s="184" t="s">
        <v>990</v>
      </c>
      <c r="OG1" s="184" t="s">
        <v>357</v>
      </c>
      <c r="OH1" s="181" t="s">
        <v>358</v>
      </c>
      <c r="OI1" s="193" t="s">
        <v>359</v>
      </c>
      <c r="OJ1" s="184" t="s">
        <v>360</v>
      </c>
      <c r="OK1" s="184" t="s">
        <v>1071</v>
      </c>
      <c r="OL1" s="184" t="s">
        <v>1073</v>
      </c>
      <c r="OM1" s="184" t="s">
        <v>361</v>
      </c>
      <c r="ON1" s="184" t="s">
        <v>371</v>
      </c>
      <c r="OO1" s="184" t="s">
        <v>1075</v>
      </c>
      <c r="OP1" s="184" t="s">
        <v>1077</v>
      </c>
      <c r="OQ1" s="184" t="s">
        <v>1079</v>
      </c>
      <c r="OR1" s="184" t="s">
        <v>1081</v>
      </c>
      <c r="OS1" s="184" t="s">
        <v>1083</v>
      </c>
      <c r="OT1" s="184" t="s">
        <v>1085</v>
      </c>
      <c r="OU1" s="184" t="s">
        <v>1087</v>
      </c>
      <c r="OV1" s="184" t="s">
        <v>1089</v>
      </c>
      <c r="OW1" s="184" t="s">
        <v>1091</v>
      </c>
      <c r="OX1" s="184" t="s">
        <v>1093</v>
      </c>
      <c r="OY1" s="184" t="s">
        <v>1095</v>
      </c>
      <c r="OZ1" s="184" t="s">
        <v>1097</v>
      </c>
      <c r="PA1" s="184" t="s">
        <v>1099</v>
      </c>
      <c r="PB1" s="184" t="s">
        <v>1101</v>
      </c>
      <c r="PC1" s="184" t="s">
        <v>1103</v>
      </c>
      <c r="PD1" s="184" t="s">
        <v>1105</v>
      </c>
      <c r="PE1" s="184" t="s">
        <v>1107</v>
      </c>
      <c r="PF1" s="184" t="s">
        <v>1109</v>
      </c>
      <c r="PG1" s="184" t="s">
        <v>1111</v>
      </c>
      <c r="PH1" s="184" t="s">
        <v>1113</v>
      </c>
      <c r="PI1" s="184" t="s">
        <v>1115</v>
      </c>
      <c r="PJ1" s="184" t="s">
        <v>1117</v>
      </c>
      <c r="PK1" s="184" t="s">
        <v>372</v>
      </c>
      <c r="PL1" s="184" t="s">
        <v>1120</v>
      </c>
      <c r="PM1" s="184" t="s">
        <v>1122</v>
      </c>
      <c r="PN1" s="184" t="s">
        <v>1123</v>
      </c>
      <c r="PO1" s="184" t="s">
        <v>1125</v>
      </c>
      <c r="PP1" s="184" t="s">
        <v>1127</v>
      </c>
      <c r="PQ1" s="184" t="s">
        <v>1129</v>
      </c>
      <c r="PR1" s="184" t="s">
        <v>1131</v>
      </c>
      <c r="PS1" s="184" t="s">
        <v>1133</v>
      </c>
      <c r="PT1" s="184" t="s">
        <v>1135</v>
      </c>
      <c r="PU1" s="184" t="s">
        <v>1137</v>
      </c>
      <c r="PV1" s="184" t="s">
        <v>1139</v>
      </c>
      <c r="PW1" s="184" t="s">
        <v>1141</v>
      </c>
      <c r="PX1" s="184" t="s">
        <v>1143</v>
      </c>
      <c r="PY1" s="184" t="s">
        <v>1145</v>
      </c>
      <c r="PZ1" s="184" t="s">
        <v>1147</v>
      </c>
      <c r="QA1" s="184" t="s">
        <v>1149</v>
      </c>
      <c r="QB1" s="184" t="s">
        <v>1151</v>
      </c>
      <c r="QC1" s="184" t="s">
        <v>1153</v>
      </c>
      <c r="QD1" s="184" t="s">
        <v>1155</v>
      </c>
      <c r="QE1" s="184" t="s">
        <v>1157</v>
      </c>
      <c r="QF1" s="184" t="s">
        <v>1159</v>
      </c>
      <c r="QG1" s="184" t="s">
        <v>1161</v>
      </c>
      <c r="QH1" s="184" t="s">
        <v>1163</v>
      </c>
      <c r="QI1" s="184" t="s">
        <v>1165</v>
      </c>
      <c r="QJ1" s="184" t="s">
        <v>1167</v>
      </c>
      <c r="QK1" s="184" t="s">
        <v>1169</v>
      </c>
      <c r="QL1" s="184" t="s">
        <v>362</v>
      </c>
      <c r="QM1" s="184" t="s">
        <v>1171</v>
      </c>
      <c r="QN1" s="184" t="s">
        <v>1173</v>
      </c>
      <c r="QO1" s="184" t="s">
        <v>1175</v>
      </c>
      <c r="QP1" s="184" t="s">
        <v>1177</v>
      </c>
      <c r="QQ1" s="184" t="s">
        <v>1179</v>
      </c>
      <c r="QR1" s="193" t="s">
        <v>363</v>
      </c>
      <c r="QS1" s="184" t="s">
        <v>364</v>
      </c>
      <c r="QT1" s="184" t="s">
        <v>1181</v>
      </c>
      <c r="QU1" s="184" t="s">
        <v>1183</v>
      </c>
      <c r="QV1" s="184" t="s">
        <v>1185</v>
      </c>
      <c r="QW1" s="184" t="s">
        <v>1187</v>
      </c>
      <c r="QX1" s="184" t="s">
        <v>1189</v>
      </c>
      <c r="QY1" s="184" t="s">
        <v>1191</v>
      </c>
      <c r="QZ1" s="193" t="s">
        <v>365</v>
      </c>
      <c r="RA1" s="184" t="s">
        <v>1193</v>
      </c>
      <c r="RB1" s="184" t="s">
        <v>366</v>
      </c>
      <c r="RC1" s="193" t="s">
        <v>367</v>
      </c>
      <c r="RD1" s="184" t="s">
        <v>368</v>
      </c>
      <c r="RE1" s="184" t="s">
        <v>1223</v>
      </c>
      <c r="RF1" s="184" t="s">
        <v>1225</v>
      </c>
      <c r="RG1" s="193" t="s">
        <v>369</v>
      </c>
      <c r="RH1" s="184" t="s">
        <v>370</v>
      </c>
      <c r="RI1" s="184" t="s">
        <v>1227</v>
      </c>
      <c r="RJ1" s="184" t="s">
        <v>1228</v>
      </c>
      <c r="RK1" s="184" t="s">
        <v>1229</v>
      </c>
      <c r="RL1" s="184" t="s">
        <v>1230</v>
      </c>
      <c r="RM1" s="184" t="s">
        <v>1232</v>
      </c>
      <c r="RN1" s="184" t="s">
        <v>1233</v>
      </c>
      <c r="RO1" s="184" t="s">
        <v>1235</v>
      </c>
      <c r="RP1" s="184" t="s">
        <v>1236</v>
      </c>
      <c r="RQ1" s="181" t="s">
        <v>365</v>
      </c>
      <c r="RR1" s="193" t="s">
        <v>366</v>
      </c>
      <c r="RS1" s="184" t="s">
        <v>373</v>
      </c>
      <c r="RT1" s="184" t="s">
        <v>1195</v>
      </c>
      <c r="RU1" s="184" t="s">
        <v>1197</v>
      </c>
      <c r="RV1" s="184" t="s">
        <v>1199</v>
      </c>
      <c r="RW1" s="184" t="s">
        <v>1201</v>
      </c>
      <c r="RX1" s="184" t="s">
        <v>1203</v>
      </c>
      <c r="RY1" s="184" t="s">
        <v>1205</v>
      </c>
      <c r="RZ1" s="184" t="s">
        <v>1207</v>
      </c>
      <c r="SA1" s="184" t="s">
        <v>1209</v>
      </c>
      <c r="SB1" s="184" t="s">
        <v>1211</v>
      </c>
      <c r="SC1" s="184" t="s">
        <v>1213</v>
      </c>
      <c r="SD1" s="184" t="s">
        <v>1215</v>
      </c>
      <c r="SE1" s="184" t="s">
        <v>1217</v>
      </c>
      <c r="SF1" s="184" t="s">
        <v>1219</v>
      </c>
      <c r="SG1" s="184" t="s">
        <v>1221</v>
      </c>
      <c r="SH1" s="181" t="s">
        <v>374</v>
      </c>
      <c r="SI1" s="193" t="s">
        <v>375</v>
      </c>
      <c r="SJ1" s="184" t="s">
        <v>376</v>
      </c>
      <c r="SK1" s="184" t="s">
        <v>1238</v>
      </c>
      <c r="SL1" s="184" t="s">
        <v>1240</v>
      </c>
      <c r="SM1" s="184" t="s">
        <v>377</v>
      </c>
      <c r="SN1" s="184" t="s">
        <v>1242</v>
      </c>
      <c r="SO1" s="184" t="s">
        <v>1244</v>
      </c>
      <c r="SP1" s="184" t="s">
        <v>1246</v>
      </c>
      <c r="SQ1" s="184" t="s">
        <v>1248</v>
      </c>
      <c r="SR1" s="193" t="s">
        <v>378</v>
      </c>
      <c r="SS1" s="184" t="s">
        <v>379</v>
      </c>
      <c r="ST1" s="184" t="s">
        <v>1250</v>
      </c>
      <c r="SU1" s="184" t="s">
        <v>1252</v>
      </c>
      <c r="SV1" s="184" t="s">
        <v>1254</v>
      </c>
      <c r="SW1" s="184" t="s">
        <v>1256</v>
      </c>
      <c r="SX1" s="184" t="s">
        <v>1258</v>
      </c>
      <c r="SY1" s="184" t="s">
        <v>1260</v>
      </c>
      <c r="SZ1" s="184" t="s">
        <v>1262</v>
      </c>
      <c r="TA1" s="184" t="s">
        <v>1264</v>
      </c>
      <c r="TB1" s="184" t="s">
        <v>1266</v>
      </c>
      <c r="TC1" s="184" t="s">
        <v>1268</v>
      </c>
      <c r="TD1" s="184" t="s">
        <v>1270</v>
      </c>
      <c r="TE1" s="184" t="s">
        <v>1272</v>
      </c>
      <c r="TF1" s="184" t="s">
        <v>1274</v>
      </c>
      <c r="TG1" s="184" t="s">
        <v>1276</v>
      </c>
      <c r="TH1" s="184" t="s">
        <v>1278</v>
      </c>
      <c r="TI1" s="181" t="s">
        <v>380</v>
      </c>
      <c r="TJ1" s="193" t="s">
        <v>381</v>
      </c>
      <c r="TK1" s="184" t="s">
        <v>382</v>
      </c>
      <c r="TL1" s="184" t="s">
        <v>1280</v>
      </c>
      <c r="TM1" s="184" t="s">
        <v>1282</v>
      </c>
      <c r="TN1" s="184" t="s">
        <v>1284</v>
      </c>
      <c r="TO1" s="184" t="s">
        <v>1286</v>
      </c>
      <c r="TP1" s="184" t="s">
        <v>1288</v>
      </c>
      <c r="TQ1" s="184" t="s">
        <v>383</v>
      </c>
      <c r="TR1" s="184" t="s">
        <v>1290</v>
      </c>
      <c r="TS1" s="184" t="s">
        <v>1292</v>
      </c>
      <c r="TT1" s="184" t="s">
        <v>1294</v>
      </c>
      <c r="TU1" s="184" t="s">
        <v>1296</v>
      </c>
      <c r="TV1" s="184" t="s">
        <v>1298</v>
      </c>
      <c r="TW1" s="184" t="s">
        <v>1300</v>
      </c>
      <c r="TX1" s="193" t="s">
        <v>384</v>
      </c>
      <c r="TY1" s="184" t="s">
        <v>385</v>
      </c>
      <c r="TZ1" s="184" t="s">
        <v>386</v>
      </c>
      <c r="UA1" s="184" t="s">
        <v>1302</v>
      </c>
      <c r="UB1" s="184" t="s">
        <v>1304</v>
      </c>
      <c r="UC1" s="184" t="s">
        <v>1305</v>
      </c>
      <c r="UD1" s="184" t="s">
        <v>1307</v>
      </c>
      <c r="UE1" s="184" t="s">
        <v>1309</v>
      </c>
      <c r="UF1" s="184" t="s">
        <v>1311</v>
      </c>
      <c r="UG1" s="184" t="s">
        <v>1313</v>
      </c>
      <c r="UH1" s="184" t="s">
        <v>1315</v>
      </c>
      <c r="UI1" s="184" t="s">
        <v>1317</v>
      </c>
      <c r="UJ1" s="184" t="s">
        <v>1319</v>
      </c>
      <c r="UK1" s="184" t="s">
        <v>1321</v>
      </c>
      <c r="UL1" s="184" t="s">
        <v>1323</v>
      </c>
      <c r="UM1" s="184" t="s">
        <v>1325</v>
      </c>
      <c r="UN1" s="184" t="s">
        <v>1327</v>
      </c>
      <c r="UO1" s="184" t="s">
        <v>1329</v>
      </c>
      <c r="UP1" s="184" t="s">
        <v>1331</v>
      </c>
      <c r="UQ1" s="181" t="s">
        <v>1333</v>
      </c>
      <c r="UR1" s="184" t="s">
        <v>1335</v>
      </c>
      <c r="US1" s="184" t="s">
        <v>1337</v>
      </c>
      <c r="UT1" s="184" t="s">
        <v>1339</v>
      </c>
      <c r="UU1" s="184" t="s">
        <v>1341</v>
      </c>
      <c r="UV1" s="184" t="s">
        <v>1343</v>
      </c>
      <c r="UW1" s="187"/>
    </row>
    <row r="2" spans="1:569" s="124" customFormat="1" hidden="1" x14ac:dyDescent="0.25">
      <c r="K2" s="162"/>
      <c r="Z2" s="124" t="s">
        <v>135</v>
      </c>
      <c r="AA2" s="124" t="s">
        <v>136</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254</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85</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253</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86</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400</v>
      </c>
      <c r="O10" s="219"/>
      <c r="P10" s="219"/>
      <c r="Q10" s="219"/>
      <c r="R10" s="219"/>
      <c r="S10" s="219"/>
      <c r="T10" s="219"/>
      <c r="U10" s="219"/>
      <c r="V10" s="219"/>
      <c r="W10" s="219"/>
      <c r="X10" s="219"/>
      <c r="Y10" s="219"/>
    </row>
    <row r="11" spans="1:569" ht="79.5" thickBot="1" x14ac:dyDescent="0.3">
      <c r="B11" s="341" t="s">
        <v>139</v>
      </c>
      <c r="C11" s="196" t="s">
        <v>138</v>
      </c>
      <c r="D11" s="197" t="s">
        <v>135</v>
      </c>
      <c r="E11" s="197" t="s">
        <v>1480</v>
      </c>
      <c r="F11" s="197" t="s">
        <v>255</v>
      </c>
      <c r="G11" s="197" t="s">
        <v>469</v>
      </c>
      <c r="H11" s="197" t="s">
        <v>471</v>
      </c>
      <c r="I11" s="218" t="s">
        <v>472</v>
      </c>
      <c r="J11" s="197" t="s">
        <v>470</v>
      </c>
      <c r="K11" s="380" t="s">
        <v>1376</v>
      </c>
      <c r="L11" s="380" t="s">
        <v>1378</v>
      </c>
      <c r="M11" s="380" t="s">
        <v>480</v>
      </c>
      <c r="N11" s="380" t="s">
        <v>1377</v>
      </c>
      <c r="O11" s="380" t="s">
        <v>1379</v>
      </c>
      <c r="P11" s="380" t="s">
        <v>481</v>
      </c>
      <c r="Q11" s="380" t="s">
        <v>1380</v>
      </c>
      <c r="R11" s="380" t="s">
        <v>1381</v>
      </c>
      <c r="S11" s="380" t="s">
        <v>1382</v>
      </c>
      <c r="T11" s="380" t="s">
        <v>1492</v>
      </c>
      <c r="U11" s="380" t="s">
        <v>1383</v>
      </c>
      <c r="V11" s="380" t="s">
        <v>1384</v>
      </c>
      <c r="W11" s="380" t="s">
        <v>1385</v>
      </c>
      <c r="X11" s="380" t="s">
        <v>1386</v>
      </c>
      <c r="Y11" s="380" t="s">
        <v>1387</v>
      </c>
      <c r="Z11" s="379" t="s">
        <v>401</v>
      </c>
      <c r="AA11" s="218" t="s">
        <v>419</v>
      </c>
      <c r="AB11" s="218" t="s">
        <v>402</v>
      </c>
      <c r="AC11" s="218" t="s">
        <v>416</v>
      </c>
      <c r="AD11" s="218" t="s">
        <v>403</v>
      </c>
      <c r="AE11" s="218" t="s">
        <v>404</v>
      </c>
      <c r="AF11" s="218" t="s">
        <v>405</v>
      </c>
      <c r="AG11" s="218" t="s">
        <v>415</v>
      </c>
      <c r="AH11" s="218" t="s">
        <v>406</v>
      </c>
      <c r="AI11" s="218" t="s">
        <v>407</v>
      </c>
      <c r="AJ11" s="218" t="s">
        <v>408</v>
      </c>
      <c r="AK11" s="218" t="s">
        <v>414</v>
      </c>
      <c r="AL11" s="218" t="s">
        <v>409</v>
      </c>
      <c r="AM11" s="218" t="s">
        <v>410</v>
      </c>
      <c r="AN11" s="218" t="s">
        <v>411</v>
      </c>
      <c r="AO11" s="218" t="s">
        <v>413</v>
      </c>
      <c r="AP11" s="218" t="s">
        <v>412</v>
      </c>
    </row>
    <row r="12" spans="1:569" x14ac:dyDescent="0.25">
      <c r="B12" s="190" t="s">
        <v>258</v>
      </c>
      <c r="C12" s="191" t="s">
        <v>140</v>
      </c>
      <c r="D12" s="192">
        <f>D13+D47+D83+D89+D96</f>
        <v>0</v>
      </c>
      <c r="E12" s="192">
        <f>E13+E47+E83+E89+E96</f>
        <v>921918511.01999998</v>
      </c>
      <c r="F12" s="192">
        <f t="shared" ref="F12:F106" si="0">D12+E12</f>
        <v>921918511.01999998</v>
      </c>
      <c r="G12" s="192">
        <f>G13+G47+G83+G89+G96</f>
        <v>0</v>
      </c>
      <c r="H12" s="192">
        <f>F12-G12</f>
        <v>921918511.01999998</v>
      </c>
      <c r="I12" s="192">
        <f>I13+I47+I83+I89+I96</f>
        <v>0</v>
      </c>
      <c r="J12" s="192">
        <f>F12-I12</f>
        <v>921918511.01999998</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920321771.51999998</v>
      </c>
      <c r="V12" s="192">
        <f t="shared" si="1"/>
        <v>1596739.5</v>
      </c>
      <c r="W12" s="192">
        <f t="shared" si="1"/>
        <v>0</v>
      </c>
      <c r="X12" s="192">
        <f t="shared" si="1"/>
        <v>0</v>
      </c>
      <c r="Y12" s="192">
        <f t="shared" si="1"/>
        <v>0</v>
      </c>
      <c r="Z12" s="192">
        <f t="shared" si="1"/>
        <v>921918511.01999998</v>
      </c>
      <c r="AA12" s="192">
        <f t="shared" si="1"/>
        <v>0</v>
      </c>
      <c r="AB12" s="192">
        <f t="shared" si="1"/>
        <v>0</v>
      </c>
      <c r="AC12" s="192">
        <f>Z12+AA12+AB12</f>
        <v>921918511.01999998</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921918511.01999998</v>
      </c>
    </row>
    <row r="13" spans="1:569" x14ac:dyDescent="0.25">
      <c r="B13" s="193" t="s">
        <v>259</v>
      </c>
      <c r="C13" s="194" t="s">
        <v>141</v>
      </c>
      <c r="D13" s="195">
        <f>SUM(D14:D46)</f>
        <v>0</v>
      </c>
      <c r="E13" s="195">
        <f>SUM(E14:E46)</f>
        <v>662918511.01999998</v>
      </c>
      <c r="F13" s="195">
        <f t="shared" si="0"/>
        <v>662918511.01999998</v>
      </c>
      <c r="G13" s="195">
        <f>SUM(G14:G46)</f>
        <v>0</v>
      </c>
      <c r="H13" s="195">
        <f t="shared" ref="H13:H220" si="3">F13-G13</f>
        <v>662918511.01999998</v>
      </c>
      <c r="I13" s="195">
        <f>SUM(I14:I46)</f>
        <v>0</v>
      </c>
      <c r="J13" s="195">
        <f t="shared" ref="J13:J220" si="4">F13-I13</f>
        <v>662918511.01999998</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661321771.51999998</v>
      </c>
      <c r="V13" s="195">
        <f t="shared" si="5"/>
        <v>1596739.5</v>
      </c>
      <c r="W13" s="195">
        <f t="shared" si="5"/>
        <v>0</v>
      </c>
      <c r="X13" s="195">
        <f t="shared" si="5"/>
        <v>0</v>
      </c>
      <c r="Y13" s="195">
        <f t="shared" si="5"/>
        <v>0</v>
      </c>
      <c r="Z13" s="195">
        <f t="shared" si="5"/>
        <v>662918511.01999998</v>
      </c>
      <c r="AA13" s="195">
        <f t="shared" si="5"/>
        <v>0</v>
      </c>
      <c r="AB13" s="195">
        <f t="shared" si="5"/>
        <v>0</v>
      </c>
      <c r="AC13" s="195">
        <f t="shared" ref="AC13:AC220" si="7">Z13+AA13+AB13</f>
        <v>662918511.01999998</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662918511.01999998</v>
      </c>
    </row>
    <row r="14" spans="1:569" x14ac:dyDescent="0.25">
      <c r="B14" s="184" t="s">
        <v>260</v>
      </c>
      <c r="C14" s="185" t="s">
        <v>142</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505</v>
      </c>
      <c r="C15" s="185" t="s">
        <v>506</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2173926.2400000002</v>
      </c>
      <c r="F15" s="186">
        <f t="shared" si="0"/>
        <v>2173926.2400000002</v>
      </c>
      <c r="G15" s="186"/>
      <c r="H15" s="186">
        <f t="shared" si="3"/>
        <v>2173926.2400000002</v>
      </c>
      <c r="I15" s="186"/>
      <c r="J15" s="186">
        <f t="shared" si="4"/>
        <v>2173926.2400000002</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754602.24</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1419324</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2173926.2400000002</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2173926.2400000002</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2173926.2400000002</v>
      </c>
    </row>
    <row r="16" spans="1:569" x14ac:dyDescent="0.25">
      <c r="B16" s="184" t="s">
        <v>507</v>
      </c>
      <c r="C16" s="185" t="s">
        <v>508</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684000</v>
      </c>
      <c r="F16" s="186">
        <f t="shared" si="0"/>
        <v>684000</v>
      </c>
      <c r="G16" s="186"/>
      <c r="H16" s="186">
        <f t="shared" si="3"/>
        <v>684000</v>
      </c>
      <c r="I16" s="186"/>
      <c r="J16" s="186">
        <f t="shared" si="4"/>
        <v>684000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684000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684000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684000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684000</v>
      </c>
    </row>
    <row r="17" spans="2:42" x14ac:dyDescent="0.25">
      <c r="B17" s="184" t="s">
        <v>509</v>
      </c>
      <c r="C17" s="185" t="s">
        <v>510</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511</v>
      </c>
      <c r="C18" s="185" t="s">
        <v>512</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513</v>
      </c>
      <c r="C19" s="185" t="s">
        <v>514</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8000000</v>
      </c>
      <c r="F19" s="186">
        <f t="shared" si="0"/>
        <v>8000000</v>
      </c>
      <c r="G19" s="186"/>
      <c r="H19" s="186">
        <f t="shared" si="3"/>
        <v>8000000</v>
      </c>
      <c r="I19" s="186"/>
      <c r="J19" s="186">
        <f t="shared" si="4"/>
        <v>8000000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8000000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8000000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8000000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8000000</v>
      </c>
    </row>
    <row r="20" spans="2:42" x14ac:dyDescent="0.25">
      <c r="B20" s="184" t="s">
        <v>515</v>
      </c>
      <c r="C20" s="185" t="s">
        <v>516</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261</v>
      </c>
      <c r="C21" s="185" t="s">
        <v>143</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518</v>
      </c>
      <c r="C22" s="185" t="s">
        <v>517</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262</v>
      </c>
      <c r="C23" s="185" t="s">
        <v>144</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520</v>
      </c>
      <c r="C24" s="185" t="s">
        <v>519</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386503344</v>
      </c>
      <c r="F24" s="186">
        <f t="shared" ref="F24:F27" si="28">D24+E24</f>
        <v>386503344</v>
      </c>
      <c r="G24" s="186"/>
      <c r="H24" s="186">
        <f t="shared" ref="H24:H27" si="29">F24-G24</f>
        <v>386503344</v>
      </c>
      <c r="I24" s="186"/>
      <c r="J24" s="186">
        <f t="shared" ref="J24:J27" si="30">F24-I24</f>
        <v>386503344</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386503344</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386503344</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386503344</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386503344</v>
      </c>
    </row>
    <row r="25" spans="2:42" x14ac:dyDescent="0.25">
      <c r="B25" s="184" t="s">
        <v>522</v>
      </c>
      <c r="C25" s="185" t="s">
        <v>521</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524</v>
      </c>
      <c r="C26" s="185" t="s">
        <v>523</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263</v>
      </c>
      <c r="C27" s="185" t="s">
        <v>145</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525</v>
      </c>
      <c r="C28" s="185" t="s">
        <v>526</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238160.52</v>
      </c>
      <c r="F28" s="186">
        <f t="shared" si="12"/>
        <v>238160.52</v>
      </c>
      <c r="G28" s="186"/>
      <c r="H28" s="186">
        <f t="shared" si="13"/>
        <v>238160.52</v>
      </c>
      <c r="I28" s="186"/>
      <c r="J28" s="186">
        <f t="shared" si="14"/>
        <v>238160.52</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119883.51999999999</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118277</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238160.52</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238160.52</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238160.52</v>
      </c>
    </row>
    <row r="29" spans="2:42" x14ac:dyDescent="0.25">
      <c r="B29" s="184" t="s">
        <v>528</v>
      </c>
      <c r="C29" s="185" t="s">
        <v>527</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119080.26</v>
      </c>
      <c r="F29" s="186">
        <f t="shared" ref="F29:F30" si="36">D29+E29</f>
        <v>119080.26</v>
      </c>
      <c r="G29" s="186"/>
      <c r="H29" s="186">
        <f t="shared" ref="H29:H30" si="37">F29-G29</f>
        <v>119080.26</v>
      </c>
      <c r="I29" s="186"/>
      <c r="J29" s="186">
        <f t="shared" ref="J29:J30" si="38">F29-I29</f>
        <v>119080.26</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59941.759999999995</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59138.5</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119080.26</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119080.26</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119080.26</v>
      </c>
    </row>
    <row r="30" spans="2:42" x14ac:dyDescent="0.25">
      <c r="B30" s="184" t="s">
        <v>264</v>
      </c>
      <c r="C30" s="185" t="s">
        <v>146</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530</v>
      </c>
      <c r="C31" s="185" t="s">
        <v>529</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265</v>
      </c>
      <c r="C32" s="185" t="s">
        <v>147</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531</v>
      </c>
      <c r="C33" s="185" t="s">
        <v>533</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532</v>
      </c>
      <c r="C34" s="185" t="s">
        <v>534</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536</v>
      </c>
      <c r="C35" s="185" t="s">
        <v>535</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281</v>
      </c>
      <c r="C36" s="185" t="s">
        <v>164</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537</v>
      </c>
      <c r="C37" s="185" t="s">
        <v>538</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202800000</v>
      </c>
      <c r="F37" s="186">
        <f t="shared" ref="F37" si="60">D37+E37</f>
        <v>202800000</v>
      </c>
      <c r="G37" s="186"/>
      <c r="H37" s="186">
        <f t="shared" ref="H37" si="61">F37-G37</f>
        <v>202800000</v>
      </c>
      <c r="I37" s="186"/>
      <c r="J37" s="186">
        <f t="shared" ref="J37" si="62">F37-I37</f>
        <v>202800000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202800000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202800000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202800000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202800000</v>
      </c>
    </row>
    <row r="38" spans="2:42" x14ac:dyDescent="0.25">
      <c r="B38" s="184" t="s">
        <v>539</v>
      </c>
      <c r="C38" s="185" t="s">
        <v>540</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62400000</v>
      </c>
      <c r="F38" s="186">
        <f t="shared" si="52"/>
        <v>62400000</v>
      </c>
      <c r="G38" s="186"/>
      <c r="H38" s="186">
        <f t="shared" si="53"/>
        <v>62400000</v>
      </c>
      <c r="I38" s="186"/>
      <c r="J38" s="186">
        <f t="shared" si="54"/>
        <v>62400000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62400000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62400000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62400000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62400000</v>
      </c>
    </row>
    <row r="39" spans="2:42" x14ac:dyDescent="0.25">
      <c r="B39" s="184" t="s">
        <v>541</v>
      </c>
      <c r="C39" s="185" t="s">
        <v>542</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282</v>
      </c>
      <c r="C40" s="185" t="s">
        <v>165</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543</v>
      </c>
      <c r="C41" s="185" t="s">
        <v>544</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545</v>
      </c>
      <c r="C42" s="185" t="s">
        <v>546</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547</v>
      </c>
      <c r="C43" s="185" t="s">
        <v>548</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549</v>
      </c>
      <c r="C44" s="185" t="s">
        <v>550</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257</v>
      </c>
      <c r="C45" s="185" t="s">
        <v>148</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551</v>
      </c>
      <c r="C46" s="185" t="s">
        <v>552</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266</v>
      </c>
      <c r="C47" s="194" t="s">
        <v>149</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553</v>
      </c>
      <c r="C48" s="185" t="s">
        <v>554</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267</v>
      </c>
      <c r="C49" s="185" t="s">
        <v>150</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555</v>
      </c>
      <c r="C50" s="185" t="s">
        <v>556</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557</v>
      </c>
      <c r="C51" s="185" t="s">
        <v>558</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268</v>
      </c>
      <c r="C52" s="185" t="s">
        <v>151</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559</v>
      </c>
      <c r="C53" s="185" t="s">
        <v>560</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561</v>
      </c>
      <c r="C54" s="185" t="s">
        <v>527</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269</v>
      </c>
      <c r="C55" s="185" t="s">
        <v>152</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562</v>
      </c>
      <c r="C56" s="185" t="s">
        <v>563</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564</v>
      </c>
      <c r="C57" s="185" t="s">
        <v>534</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565</v>
      </c>
      <c r="C58" s="185" t="s">
        <v>535</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566</v>
      </c>
      <c r="C59" s="185" t="s">
        <v>567</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568</v>
      </c>
      <c r="C60" s="185" t="s">
        <v>569</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570</v>
      </c>
      <c r="C61" s="185" t="s">
        <v>542</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571</v>
      </c>
      <c r="C62" s="185" t="s">
        <v>572</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270</v>
      </c>
      <c r="C63" s="185" t="s">
        <v>153</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573</v>
      </c>
      <c r="C64" s="185" t="s">
        <v>574</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575</v>
      </c>
      <c r="C65" s="185" t="s">
        <v>576</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577</v>
      </c>
      <c r="C66" s="185" t="s">
        <v>578</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579</v>
      </c>
      <c r="C67" s="185" t="s">
        <v>580</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581</v>
      </c>
      <c r="C68" s="185" t="s">
        <v>582</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583</v>
      </c>
      <c r="C69" s="185" t="s">
        <v>584</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585</v>
      </c>
      <c r="C70" s="185" t="s">
        <v>586</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587</v>
      </c>
      <c r="C71" s="185" t="s">
        <v>588</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283</v>
      </c>
      <c r="C72" s="185" t="s">
        <v>166</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589</v>
      </c>
      <c r="C73" s="185" t="s">
        <v>590</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591</v>
      </c>
      <c r="C74" s="185" t="s">
        <v>592</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593</v>
      </c>
      <c r="C75" s="185" t="s">
        <v>594</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595</v>
      </c>
      <c r="C76" s="185" t="s">
        <v>596</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597</v>
      </c>
      <c r="C77" s="185" t="s">
        <v>598</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599</v>
      </c>
      <c r="C78" s="185" t="s">
        <v>600</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601</v>
      </c>
      <c r="C79" s="185" t="s">
        <v>602</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603</v>
      </c>
      <c r="C80" s="185" t="s">
        <v>604</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605</v>
      </c>
      <c r="C81" s="185" t="s">
        <v>606</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607</v>
      </c>
      <c r="C82" s="185" t="s">
        <v>608</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271</v>
      </c>
      <c r="C83" s="194" t="s">
        <v>154</v>
      </c>
      <c r="D83" s="195">
        <f>SUM(D84:D88)</f>
        <v>0</v>
      </c>
      <c r="E83" s="195">
        <f>SUM(E84:E88)</f>
        <v>6000000</v>
      </c>
      <c r="F83" s="195">
        <f t="shared" si="0"/>
        <v>6000000</v>
      </c>
      <c r="G83" s="195">
        <f>SUM(G84:G88)</f>
        <v>0</v>
      </c>
      <c r="H83" s="195">
        <f t="shared" si="3"/>
        <v>6000000</v>
      </c>
      <c r="I83" s="195">
        <f>SUM(I84:I88)</f>
        <v>0</v>
      </c>
      <c r="J83" s="195">
        <f t="shared" si="4"/>
        <v>6000000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6000000</v>
      </c>
      <c r="V83" s="195">
        <f t="shared" si="198"/>
        <v>0</v>
      </c>
      <c r="W83" s="195">
        <f t="shared" ref="W83" si="201">SUM(W84:W88)</f>
        <v>0</v>
      </c>
      <c r="X83" s="195">
        <f t="shared" si="198"/>
        <v>0</v>
      </c>
      <c r="Y83" s="195">
        <f t="shared" si="198"/>
        <v>0</v>
      </c>
      <c r="Z83" s="195">
        <f t="shared" si="198"/>
        <v>6000000</v>
      </c>
      <c r="AA83" s="195">
        <f t="shared" si="198"/>
        <v>0</v>
      </c>
      <c r="AB83" s="195">
        <f t="shared" si="198"/>
        <v>0</v>
      </c>
      <c r="AC83" s="195">
        <f t="shared" si="7"/>
        <v>6000000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6000000</v>
      </c>
    </row>
    <row r="84" spans="2:42" x14ac:dyDescent="0.25">
      <c r="B84" s="184" t="s">
        <v>272</v>
      </c>
      <c r="C84" s="185" t="s">
        <v>155</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609</v>
      </c>
      <c r="C85" s="185" t="s">
        <v>610</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F85" s="186">
        <f t="shared" ref="F85:F88" si="202">D85+E85</f>
        <v>6000000</v>
      </c>
      <c r="G85" s="186"/>
      <c r="H85" s="186">
        <f t="shared" ref="H85:H88" si="203">F85-G85</f>
        <v>6000000</v>
      </c>
      <c r="I85" s="186"/>
      <c r="J85" s="186">
        <f t="shared" ref="J85:J88" si="204">F85-I85</f>
        <v>6000000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6000000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6000000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6000000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6000000</v>
      </c>
    </row>
    <row r="86" spans="2:42" x14ac:dyDescent="0.25">
      <c r="B86" s="184" t="s">
        <v>273</v>
      </c>
      <c r="C86" s="185" t="s">
        <v>156</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611</v>
      </c>
      <c r="C87" s="185" t="s">
        <v>612</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613</v>
      </c>
      <c r="C88" s="185" t="s">
        <v>614</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274</v>
      </c>
      <c r="C89" s="194" t="s">
        <v>157</v>
      </c>
      <c r="D89" s="195">
        <f>SUM(D90:D95)</f>
        <v>0</v>
      </c>
      <c r="E89" s="195">
        <f>SUM(E90:E95)</f>
        <v>14000000</v>
      </c>
      <c r="F89" s="195">
        <f t="shared" si="0"/>
        <v>14000000</v>
      </c>
      <c r="G89" s="195">
        <f t="shared" ref="G89:I89" si="218">SUM(G90:G95)</f>
        <v>0</v>
      </c>
      <c r="H89" s="195">
        <f t="shared" si="3"/>
        <v>14000000</v>
      </c>
      <c r="I89" s="195">
        <f t="shared" si="218"/>
        <v>0</v>
      </c>
      <c r="J89" s="195">
        <f t="shared" si="4"/>
        <v>14000000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14000000</v>
      </c>
      <c r="V89" s="195">
        <f t="shared" si="219"/>
        <v>0</v>
      </c>
      <c r="W89" s="195">
        <f t="shared" ref="W89" si="222">SUM(W90:W95)</f>
        <v>0</v>
      </c>
      <c r="X89" s="195">
        <f t="shared" si="219"/>
        <v>0</v>
      </c>
      <c r="Y89" s="195">
        <f t="shared" si="219"/>
        <v>0</v>
      </c>
      <c r="Z89" s="195">
        <f t="shared" si="219"/>
        <v>14000000</v>
      </c>
      <c r="AA89" s="195">
        <f t="shared" si="219"/>
        <v>0</v>
      </c>
      <c r="AB89" s="195">
        <f t="shared" si="219"/>
        <v>0</v>
      </c>
      <c r="AC89" s="195">
        <f t="shared" si="7"/>
        <v>14000000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14000000</v>
      </c>
    </row>
    <row r="90" spans="2:42" x14ac:dyDescent="0.25">
      <c r="B90" s="184" t="s">
        <v>275</v>
      </c>
      <c r="C90" s="185" t="s">
        <v>158</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615</v>
      </c>
      <c r="C91" s="185" t="s">
        <v>616</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14000000</v>
      </c>
      <c r="F91" s="186">
        <f t="shared" si="223"/>
        <v>14000000</v>
      </c>
      <c r="G91" s="186"/>
      <c r="H91" s="186">
        <f t="shared" si="224"/>
        <v>14000000</v>
      </c>
      <c r="I91" s="186"/>
      <c r="J91" s="186">
        <f t="shared" si="225"/>
        <v>14000000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14000000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14000000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14000000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14000000</v>
      </c>
    </row>
    <row r="92" spans="2:42" x14ac:dyDescent="0.25">
      <c r="B92" s="184" t="s">
        <v>276</v>
      </c>
      <c r="C92" s="185" t="s">
        <v>159</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617</v>
      </c>
      <c r="C93" s="185" t="s">
        <v>618</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619</v>
      </c>
      <c r="C94" s="185" t="s">
        <v>620</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621</v>
      </c>
      <c r="C95" s="185" t="s">
        <v>622</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277</v>
      </c>
      <c r="C96" s="194" t="s">
        <v>160</v>
      </c>
      <c r="D96" s="195">
        <f>SUM(D97:D105)</f>
        <v>0</v>
      </c>
      <c r="E96" s="195">
        <f>SUM(E97:E105)</f>
        <v>239000000</v>
      </c>
      <c r="F96" s="195">
        <f t="shared" si="0"/>
        <v>239000000</v>
      </c>
      <c r="G96" s="195">
        <f>SUM(G97:G105)</f>
        <v>0</v>
      </c>
      <c r="H96" s="195">
        <f t="shared" si="3"/>
        <v>239000000</v>
      </c>
      <c r="I96" s="195">
        <f>SUM(I97:I105)</f>
        <v>0</v>
      </c>
      <c r="J96" s="195">
        <f t="shared" si="4"/>
        <v>239000000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239000000</v>
      </c>
      <c r="V96" s="195">
        <f t="shared" si="247"/>
        <v>0</v>
      </c>
      <c r="W96" s="195">
        <f t="shared" ref="W96" si="250">SUM(W97:W105)</f>
        <v>0</v>
      </c>
      <c r="X96" s="195">
        <f t="shared" si="247"/>
        <v>0</v>
      </c>
      <c r="Y96" s="195">
        <f t="shared" si="247"/>
        <v>0</v>
      </c>
      <c r="Z96" s="195">
        <f t="shared" si="247"/>
        <v>239000000</v>
      </c>
      <c r="AA96" s="195">
        <f t="shared" si="247"/>
        <v>0</v>
      </c>
      <c r="AB96" s="195">
        <f t="shared" si="247"/>
        <v>0</v>
      </c>
      <c r="AC96" s="195">
        <f t="shared" si="7"/>
        <v>239000000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239000000</v>
      </c>
    </row>
    <row r="97" spans="2:42" x14ac:dyDescent="0.25">
      <c r="B97" s="184" t="s">
        <v>627</v>
      </c>
      <c r="C97" s="185" t="s">
        <v>628</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97" s="186">
        <f>D97+E97</f>
        <v>1500000</v>
      </c>
      <c r="G97" s="186"/>
      <c r="H97" s="186">
        <f>F97-G97</f>
        <v>1500000</v>
      </c>
      <c r="I97" s="186"/>
      <c r="J97" s="186">
        <f>F97-I97</f>
        <v>1500000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1500000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1500000</v>
      </c>
    </row>
    <row r="98" spans="2:42" x14ac:dyDescent="0.25">
      <c r="B98" s="184" t="s">
        <v>629</v>
      </c>
      <c r="C98" s="185" t="s">
        <v>630</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278</v>
      </c>
      <c r="C99" s="185" t="s">
        <v>161</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623</v>
      </c>
      <c r="C100" s="185" t="s">
        <v>624</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230000000</v>
      </c>
      <c r="F100" s="186">
        <f t="shared" ref="F100:F105" si="267">D100+E100</f>
        <v>230000000</v>
      </c>
      <c r="G100" s="186"/>
      <c r="H100" s="186">
        <f t="shared" ref="H100:H105" si="268">F100-G100</f>
        <v>230000000</v>
      </c>
      <c r="I100" s="186"/>
      <c r="J100" s="186">
        <f t="shared" ref="J100:J105" si="269">F100-I100</f>
        <v>230000000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230000000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230000000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230000000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230000000</v>
      </c>
    </row>
    <row r="101" spans="2:42" x14ac:dyDescent="0.25">
      <c r="B101" s="184" t="s">
        <v>625</v>
      </c>
      <c r="C101" s="185" t="s">
        <v>626</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7500000</v>
      </c>
      <c r="F101" s="186">
        <f t="shared" ref="F101:F102" si="275">D101+E101</f>
        <v>7500000</v>
      </c>
      <c r="G101" s="186"/>
      <c r="H101" s="186">
        <f t="shared" ref="H101:H102" si="276">F101-G101</f>
        <v>7500000</v>
      </c>
      <c r="I101" s="186"/>
      <c r="J101" s="186">
        <f t="shared" ref="J101:J102" si="277">F101-I101</f>
        <v>7500000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7500000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7500000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7500000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7500000</v>
      </c>
    </row>
    <row r="102" spans="2:42" x14ac:dyDescent="0.25">
      <c r="B102" s="184" t="s">
        <v>279</v>
      </c>
      <c r="C102" s="185" t="s">
        <v>162</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631</v>
      </c>
      <c r="C103" s="185" t="s">
        <v>628</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280</v>
      </c>
      <c r="C104" s="185" t="s">
        <v>163</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632</v>
      </c>
      <c r="C105" s="185" t="s">
        <v>630</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284</v>
      </c>
      <c r="C106" s="182" t="s">
        <v>167</v>
      </c>
      <c r="D106" s="183">
        <f>D107+D118+D133+D149+D164+D190+D207+D214</f>
        <v>35260</v>
      </c>
      <c r="E106" s="183">
        <f>E107+E118+E133+E149+E164+E190+E207+E214</f>
        <v>16516750</v>
      </c>
      <c r="F106" s="183">
        <f t="shared" si="0"/>
        <v>16552010</v>
      </c>
      <c r="G106" s="183">
        <f>G107+G118+G133+G149+G164+G190+G207+G214</f>
        <v>0</v>
      </c>
      <c r="H106" s="183">
        <f t="shared" si="3"/>
        <v>16552010</v>
      </c>
      <c r="I106" s="183">
        <f>I107+I118+I133+I149+I164+I190+I207+I214</f>
        <v>0</v>
      </c>
      <c r="J106" s="183">
        <f t="shared" si="4"/>
        <v>16552010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17786250</v>
      </c>
      <c r="V106" s="183">
        <f t="shared" si="291"/>
        <v>123860</v>
      </c>
      <c r="W106" s="183">
        <f t="shared" si="291"/>
        <v>0</v>
      </c>
      <c r="X106" s="183">
        <f t="shared" si="291"/>
        <v>0</v>
      </c>
      <c r="Y106" s="183">
        <f t="shared" si="291"/>
        <v>0</v>
      </c>
      <c r="Z106" s="183">
        <f t="shared" si="291"/>
        <v>17515650</v>
      </c>
      <c r="AA106" s="183">
        <f t="shared" si="291"/>
        <v>209860</v>
      </c>
      <c r="AB106" s="183">
        <f t="shared" si="291"/>
        <v>0</v>
      </c>
      <c r="AC106" s="183">
        <f t="shared" si="7"/>
        <v>17725510</v>
      </c>
      <c r="AD106" s="183">
        <f>AD107+AD118+AD133+AD149+AD164+AD190+AD207+AD214</f>
        <v>64000</v>
      </c>
      <c r="AE106" s="183">
        <f>AE107+AE118+AE133+AE149+AE164+AE190+AE207+AE214</f>
        <v>0</v>
      </c>
      <c r="AF106" s="183">
        <f>AF107+AF118+AF133+AF149+AF164+AF190+AF207+AF214</f>
        <v>120600</v>
      </c>
      <c r="AG106" s="183">
        <f t="shared" si="8"/>
        <v>184600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17910110</v>
      </c>
    </row>
    <row r="107" spans="2:42" x14ac:dyDescent="0.25">
      <c r="B107" s="193" t="s">
        <v>285</v>
      </c>
      <c r="C107" s="194" t="s">
        <v>168</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633</v>
      </c>
      <c r="C108" s="185" t="s">
        <v>131</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634</v>
      </c>
      <c r="C109" s="185" t="s">
        <v>635</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636</v>
      </c>
      <c r="C110" s="185" t="s">
        <v>637</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286</v>
      </c>
      <c r="C111" s="185" t="s">
        <v>169</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638</v>
      </c>
      <c r="C112" s="185" t="s">
        <v>639</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640</v>
      </c>
      <c r="C113" s="185" t="s">
        <v>641</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642</v>
      </c>
      <c r="C114" s="185" t="s">
        <v>643</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644</v>
      </c>
      <c r="C115" s="185" t="s">
        <v>645</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646</v>
      </c>
      <c r="C116" s="185" t="s">
        <v>647</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648</v>
      </c>
      <c r="C117" s="185" t="s">
        <v>649</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287</v>
      </c>
      <c r="C118" s="194" t="s">
        <v>170</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288</v>
      </c>
      <c r="C119" s="185" t="s">
        <v>171</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650</v>
      </c>
      <c r="C120" s="185" t="s">
        <v>651</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289</v>
      </c>
      <c r="C121" s="185" t="s">
        <v>172</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652</v>
      </c>
      <c r="C122" s="185" t="s">
        <v>653</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654</v>
      </c>
      <c r="C123" s="185" t="s">
        <v>655</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656</v>
      </c>
      <c r="C124" s="185" t="s">
        <v>657</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658</v>
      </c>
      <c r="C125" s="185" t="s">
        <v>659</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660</v>
      </c>
      <c r="C126" s="185" t="s">
        <v>661</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662</v>
      </c>
      <c r="C127" s="185" t="s">
        <v>663</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664</v>
      </c>
      <c r="C128" s="185" t="s">
        <v>665</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290</v>
      </c>
      <c r="C129" s="185" t="s">
        <v>173</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666</v>
      </c>
      <c r="C130" s="185" t="s">
        <v>667</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668</v>
      </c>
      <c r="C131" s="185" t="s">
        <v>669</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670</v>
      </c>
      <c r="C132" s="185" t="s">
        <v>671</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291</v>
      </c>
      <c r="C133" s="194" t="s">
        <v>174</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x14ac:dyDescent="0.25">
      <c r="B134" s="184" t="s">
        <v>672</v>
      </c>
      <c r="C134" s="185" t="s">
        <v>673</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292</v>
      </c>
      <c r="C135" s="185" t="s">
        <v>175</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674</v>
      </c>
      <c r="C136" s="185" t="s">
        <v>675</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293</v>
      </c>
      <c r="C137" s="185" t="s">
        <v>176</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676</v>
      </c>
      <c r="C138" s="185" t="s">
        <v>677</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678</v>
      </c>
      <c r="C139" s="185" t="s">
        <v>679</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680</v>
      </c>
      <c r="C140" s="185" t="s">
        <v>681</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682</v>
      </c>
      <c r="C141" s="185" t="s">
        <v>683</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684</v>
      </c>
      <c r="C142" s="185" t="s">
        <v>685</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686</v>
      </c>
      <c r="C143" s="185" t="s">
        <v>687</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688</v>
      </c>
      <c r="C144" s="185" t="s">
        <v>689</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690</v>
      </c>
      <c r="C145" s="185" t="s">
        <v>691</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692</v>
      </c>
      <c r="C146" s="185" t="s">
        <v>693</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694</v>
      </c>
      <c r="C147" s="185" t="s">
        <v>695</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696</v>
      </c>
      <c r="C148" s="185" t="s">
        <v>697</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294</v>
      </c>
      <c r="C149" s="194" t="s">
        <v>177</v>
      </c>
      <c r="D149" s="195">
        <f>SUM(D150:D163)</f>
        <v>0</v>
      </c>
      <c r="E149" s="195">
        <f>SUM(E150:E163)</f>
        <v>140000</v>
      </c>
      <c r="F149" s="195">
        <f t="shared" si="293"/>
        <v>140000</v>
      </c>
      <c r="G149" s="195">
        <f>SUM(G150:G163)</f>
        <v>0</v>
      </c>
      <c r="H149" s="195">
        <f t="shared" si="3"/>
        <v>140000</v>
      </c>
      <c r="I149" s="195">
        <f>SUM(I150:I163)</f>
        <v>0</v>
      </c>
      <c r="J149" s="195">
        <f t="shared" si="4"/>
        <v>140000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140000</v>
      </c>
      <c r="V149" s="195">
        <f t="shared" si="409"/>
        <v>0</v>
      </c>
      <c r="W149" s="195">
        <f t="shared" ref="W149" si="412">SUM(W150:W163)</f>
        <v>0</v>
      </c>
      <c r="X149" s="195">
        <f t="shared" si="409"/>
        <v>0</v>
      </c>
      <c r="Y149" s="195">
        <f t="shared" si="409"/>
        <v>0</v>
      </c>
      <c r="Z149" s="195">
        <f t="shared" si="409"/>
        <v>140000</v>
      </c>
      <c r="AA149" s="195">
        <f t="shared" si="409"/>
        <v>0</v>
      </c>
      <c r="AB149" s="195">
        <f t="shared" si="409"/>
        <v>0</v>
      </c>
      <c r="AC149" s="195">
        <f t="shared" si="7"/>
        <v>140000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140000</v>
      </c>
    </row>
    <row r="150" spans="2:42" x14ac:dyDescent="0.25">
      <c r="B150" s="184" t="s">
        <v>698</v>
      </c>
      <c r="C150" s="185" t="s">
        <v>699</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295</v>
      </c>
      <c r="C151" s="185" t="s">
        <v>178</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700</v>
      </c>
      <c r="C152" s="185" t="s">
        <v>701</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702</v>
      </c>
      <c r="C153" s="185" t="s">
        <v>703</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296</v>
      </c>
      <c r="C154" s="185" t="s">
        <v>179</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704</v>
      </c>
      <c r="C155" s="185" t="s">
        <v>705</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706</v>
      </c>
      <c r="C156" s="185" t="s">
        <v>707</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297</v>
      </c>
      <c r="C157" s="185" t="s">
        <v>180</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708</v>
      </c>
      <c r="C158" s="185" t="s">
        <v>709</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158" s="186">
        <f t="shared" si="420"/>
        <v>140000</v>
      </c>
      <c r="G158" s="186"/>
      <c r="H158" s="186">
        <f t="shared" si="421"/>
        <v>140000</v>
      </c>
      <c r="I158" s="186"/>
      <c r="J158" s="186">
        <f t="shared" si="422"/>
        <v>140000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140000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140000</v>
      </c>
    </row>
    <row r="159" spans="2:42" x14ac:dyDescent="0.25">
      <c r="B159" s="184" t="s">
        <v>710</v>
      </c>
      <c r="C159" s="185" t="s">
        <v>711</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712</v>
      </c>
      <c r="C160" s="185" t="s">
        <v>713</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298</v>
      </c>
      <c r="C161" s="185" t="s">
        <v>181</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714</v>
      </c>
      <c r="C162" s="185" t="s">
        <v>715</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716</v>
      </c>
      <c r="C163" s="185" t="s">
        <v>717</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299</v>
      </c>
      <c r="C164" s="194" t="s">
        <v>182</v>
      </c>
      <c r="D164" s="195">
        <f>SUM(D165:D189)</f>
        <v>3260</v>
      </c>
      <c r="E164" s="195">
        <f>SUM(E165:E189)</f>
        <v>15050650</v>
      </c>
      <c r="F164" s="195">
        <f t="shared" si="293"/>
        <v>15053910</v>
      </c>
      <c r="G164" s="195">
        <f>SUM(G165:G189)</f>
        <v>0</v>
      </c>
      <c r="H164" s="195">
        <f t="shared" si="3"/>
        <v>15053910</v>
      </c>
      <c r="I164" s="195">
        <f>SUM(I165:I189)</f>
        <v>0</v>
      </c>
      <c r="J164" s="195">
        <f t="shared" si="4"/>
        <v>15053910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15050650</v>
      </c>
      <c r="V164" s="195">
        <f t="shared" si="436"/>
        <v>3260</v>
      </c>
      <c r="W164" s="195">
        <f t="shared" ref="W164" si="439">SUM(W165:W189)</f>
        <v>0</v>
      </c>
      <c r="X164" s="195">
        <f t="shared" si="436"/>
        <v>0</v>
      </c>
      <c r="Y164" s="195">
        <f t="shared" si="436"/>
        <v>0</v>
      </c>
      <c r="Z164" s="195">
        <f t="shared" si="436"/>
        <v>15000650</v>
      </c>
      <c r="AA164" s="195">
        <f t="shared" si="436"/>
        <v>53260</v>
      </c>
      <c r="AB164" s="195">
        <f t="shared" si="436"/>
        <v>0</v>
      </c>
      <c r="AC164" s="195">
        <f t="shared" si="7"/>
        <v>15053910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15053910</v>
      </c>
    </row>
    <row r="165" spans="2:42" x14ac:dyDescent="0.25">
      <c r="B165" s="184" t="s">
        <v>300</v>
      </c>
      <c r="C165" s="185" t="s">
        <v>183</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718</v>
      </c>
      <c r="C166" s="185" t="s">
        <v>719</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15000000</v>
      </c>
      <c r="F166" s="186">
        <f t="shared" si="293"/>
        <v>15000000</v>
      </c>
      <c r="G166" s="186"/>
      <c r="H166" s="186">
        <f t="shared" si="440"/>
        <v>15000000</v>
      </c>
      <c r="I166" s="186"/>
      <c r="J166" s="186">
        <f t="shared" si="441"/>
        <v>15000000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15000000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15000000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15000000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15000000</v>
      </c>
    </row>
    <row r="167" spans="2:42" x14ac:dyDescent="0.25">
      <c r="B167" s="184" t="s">
        <v>720</v>
      </c>
      <c r="C167" s="185" t="s">
        <v>721</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260</v>
      </c>
      <c r="G167" s="186"/>
      <c r="H167" s="186">
        <f t="shared" ref="H167" si="448">F167-G167</f>
        <v>260</v>
      </c>
      <c r="I167" s="186"/>
      <c r="J167" s="186">
        <f t="shared" ref="J167" si="449">F167-I167</f>
        <v>260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260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260</v>
      </c>
    </row>
    <row r="168" spans="2:42" x14ac:dyDescent="0.25">
      <c r="B168" s="184" t="s">
        <v>722</v>
      </c>
      <c r="C168" s="185" t="s">
        <v>723</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724</v>
      </c>
      <c r="C169" s="185" t="s">
        <v>725</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301</v>
      </c>
      <c r="C170" s="185" t="s">
        <v>184</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726</v>
      </c>
      <c r="C171" s="185" t="s">
        <v>727</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50650</v>
      </c>
      <c r="F171" s="186">
        <f t="shared" si="455"/>
        <v>50650</v>
      </c>
      <c r="G171" s="186"/>
      <c r="H171" s="186">
        <f t="shared" si="456"/>
        <v>50650</v>
      </c>
      <c r="I171" s="186"/>
      <c r="J171" s="186">
        <f t="shared" si="457"/>
        <v>50650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50650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50650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50650</v>
      </c>
    </row>
    <row r="172" spans="2:42" x14ac:dyDescent="0.25">
      <c r="B172" s="184" t="s">
        <v>728</v>
      </c>
      <c r="C172" s="185" t="s">
        <v>729</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730</v>
      </c>
      <c r="C173" s="185" t="s">
        <v>731</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732</v>
      </c>
      <c r="C174" s="185" t="s">
        <v>733</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734</v>
      </c>
      <c r="C175" s="185" t="s">
        <v>735</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302</v>
      </c>
      <c r="C176" s="185" t="s">
        <v>736</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737</v>
      </c>
      <c r="C177" s="185" t="s">
        <v>738</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303</v>
      </c>
      <c r="C178" s="185" t="s">
        <v>739</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740</v>
      </c>
      <c r="C179" s="185" t="s">
        <v>739</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741</v>
      </c>
      <c r="C180" s="185" t="s">
        <v>742</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743</v>
      </c>
      <c r="C181" s="185" t="s">
        <v>744</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304</v>
      </c>
      <c r="C182" s="185" t="s">
        <v>745</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746</v>
      </c>
      <c r="C183" s="185" t="s">
        <v>745</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747</v>
      </c>
      <c r="C184" s="185" t="s">
        <v>748</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749</v>
      </c>
      <c r="C185" s="185" t="s">
        <v>750</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305</v>
      </c>
      <c r="C186" s="185" t="s">
        <v>751</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3000</v>
      </c>
      <c r="G186" s="186"/>
      <c r="H186" s="186">
        <f t="shared" ref="H186:H189" si="472">F186-G186</f>
        <v>3000</v>
      </c>
      <c r="I186" s="186"/>
      <c r="J186" s="186">
        <f t="shared" ref="J186:J189" si="473">F186-I186</f>
        <v>3000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3000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3000</v>
      </c>
    </row>
    <row r="187" spans="2:42" x14ac:dyDescent="0.25">
      <c r="B187" s="184" t="s">
        <v>752</v>
      </c>
      <c r="C187" s="185" t="s">
        <v>753</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754</v>
      </c>
      <c r="C188" s="185" t="s">
        <v>755</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756</v>
      </c>
      <c r="C189" s="185" t="s">
        <v>757</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306</v>
      </c>
      <c r="C190" s="194" t="s">
        <v>185</v>
      </c>
      <c r="D190" s="195">
        <f>D191+D199</f>
        <v>32000</v>
      </c>
      <c r="E190" s="195">
        <f>+E191+E199</f>
        <v>1326100</v>
      </c>
      <c r="F190" s="195">
        <f t="shared" si="293"/>
        <v>1358100</v>
      </c>
      <c r="G190" s="195">
        <f>SUM(G191:G206)</f>
        <v>0</v>
      </c>
      <c r="H190" s="195">
        <f t="shared" si="3"/>
        <v>1358100</v>
      </c>
      <c r="I190" s="195">
        <f>SUM(I191:I206)</f>
        <v>0</v>
      </c>
      <c r="J190" s="195">
        <f t="shared" si="4"/>
        <v>1358100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2595600</v>
      </c>
      <c r="V190" s="195">
        <f t="shared" si="479"/>
        <v>120600</v>
      </c>
      <c r="W190" s="195">
        <f t="shared" si="479"/>
        <v>0</v>
      </c>
      <c r="X190" s="195">
        <f t="shared" si="479"/>
        <v>0</v>
      </c>
      <c r="Y190" s="195">
        <f t="shared" si="479"/>
        <v>0</v>
      </c>
      <c r="Z190" s="195">
        <f t="shared" si="479"/>
        <v>2375000</v>
      </c>
      <c r="AA190" s="195">
        <f t="shared" si="479"/>
        <v>156600</v>
      </c>
      <c r="AB190" s="195">
        <f t="shared" si="479"/>
        <v>0</v>
      </c>
      <c r="AC190" s="195">
        <f t="shared" si="7"/>
        <v>2531600</v>
      </c>
      <c r="AD190" s="195">
        <f>SUM(AD191:AD206)</f>
        <v>64000</v>
      </c>
      <c r="AE190" s="195">
        <f>SUM(AE191:AE206)</f>
        <v>0</v>
      </c>
      <c r="AF190" s="195">
        <f>SUM(AF191:AF206)</f>
        <v>120600</v>
      </c>
      <c r="AG190" s="195">
        <f t="shared" si="8"/>
        <v>184600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2716200</v>
      </c>
    </row>
    <row r="191" spans="2:42" x14ac:dyDescent="0.25">
      <c r="B191" s="193" t="s">
        <v>307</v>
      </c>
      <c r="C191" s="194" t="s">
        <v>186</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313</v>
      </c>
      <c r="C192" s="185" t="s">
        <v>192</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758</v>
      </c>
      <c r="C193" s="185" t="s">
        <v>759</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760</v>
      </c>
      <c r="C194" s="185" t="s">
        <v>761</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762</v>
      </c>
      <c r="C195" s="185" t="s">
        <v>763</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764</v>
      </c>
      <c r="C196" s="185" t="s">
        <v>765</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766</v>
      </c>
      <c r="C197" s="185" t="s">
        <v>767</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768</v>
      </c>
      <c r="C198" s="185" t="s">
        <v>769</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308</v>
      </c>
      <c r="C199" s="194" t="s">
        <v>187</v>
      </c>
      <c r="D199" s="195">
        <f>SUM(D200:D206)</f>
        <v>32000</v>
      </c>
      <c r="E199" s="195">
        <f>SUM(E200:E206)</f>
        <v>1326100</v>
      </c>
      <c r="F199" s="195">
        <f>D199+E199</f>
        <v>1358100</v>
      </c>
      <c r="G199" s="195">
        <f t="shared" ref="G199:I199" si="510">SUM(G200:G206)</f>
        <v>0</v>
      </c>
      <c r="H199" s="195">
        <f>F199-G199</f>
        <v>1358100</v>
      </c>
      <c r="I199" s="195">
        <f t="shared" si="510"/>
        <v>0</v>
      </c>
      <c r="J199" s="195">
        <f>F199-I199</f>
        <v>1358100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1297800</v>
      </c>
      <c r="V199" s="195">
        <f t="shared" si="511"/>
        <v>60300</v>
      </c>
      <c r="W199" s="195">
        <f t="shared" ref="W199" si="514">SUM(W200:W206)</f>
        <v>0</v>
      </c>
      <c r="X199" s="195">
        <f t="shared" si="511"/>
        <v>0</v>
      </c>
      <c r="Y199" s="195">
        <f t="shared" si="511"/>
        <v>0</v>
      </c>
      <c r="Z199" s="195">
        <f t="shared" si="511"/>
        <v>1187500</v>
      </c>
      <c r="AA199" s="195">
        <f t="shared" si="511"/>
        <v>78300</v>
      </c>
      <c r="AB199" s="195">
        <f t="shared" si="511"/>
        <v>0</v>
      </c>
      <c r="AC199" s="195">
        <f>Z199+AA199+AB199</f>
        <v>1265800</v>
      </c>
      <c r="AD199" s="195">
        <f t="shared" si="511"/>
        <v>32000</v>
      </c>
      <c r="AE199" s="195">
        <f t="shared" si="511"/>
        <v>0</v>
      </c>
      <c r="AF199" s="195">
        <f t="shared" si="511"/>
        <v>60300</v>
      </c>
      <c r="AG199" s="195">
        <f>AD199+AE199+AF199</f>
        <v>92300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1358100</v>
      </c>
    </row>
    <row r="200" spans="2:42" x14ac:dyDescent="0.25">
      <c r="B200" s="184" t="s">
        <v>314</v>
      </c>
      <c r="C200" s="185" t="s">
        <v>193</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770</v>
      </c>
      <c r="C201" s="185" t="s">
        <v>771</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138600</v>
      </c>
      <c r="F201" s="186">
        <f>D201+E201</f>
        <v>170600</v>
      </c>
      <c r="G201" s="186"/>
      <c r="H201" s="186">
        <f t="shared" si="515"/>
        <v>170600</v>
      </c>
      <c r="I201" s="186"/>
      <c r="J201" s="186">
        <f t="shared" si="516"/>
        <v>170600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110300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60300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78300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78300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60300</v>
      </c>
      <c r="AG201" s="186">
        <f t="shared" si="518"/>
        <v>92300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170600</v>
      </c>
    </row>
    <row r="202" spans="2:42" x14ac:dyDescent="0.25">
      <c r="B202" s="184" t="s">
        <v>772</v>
      </c>
      <c r="C202" s="185" t="s">
        <v>771</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773</v>
      </c>
      <c r="C203" s="185" t="s">
        <v>774</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315</v>
      </c>
      <c r="C204" s="185" t="s">
        <v>775</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1187500</v>
      </c>
      <c r="F204" s="186">
        <f t="shared" si="522"/>
        <v>1187500</v>
      </c>
      <c r="G204" s="186"/>
      <c r="H204" s="186">
        <f t="shared" si="523"/>
        <v>1187500</v>
      </c>
      <c r="I204" s="186"/>
      <c r="J204" s="186">
        <f t="shared" si="524"/>
        <v>1187500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1187500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1187500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1187500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1187500</v>
      </c>
    </row>
    <row r="205" spans="2:42" x14ac:dyDescent="0.25">
      <c r="B205" s="184" t="s">
        <v>776</v>
      </c>
      <c r="C205" s="185" t="s">
        <v>775</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777</v>
      </c>
      <c r="C206" s="185" t="s">
        <v>778</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309</v>
      </c>
      <c r="C207" s="194" t="s">
        <v>188</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310</v>
      </c>
      <c r="C208" s="185" t="s">
        <v>189</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779</v>
      </c>
      <c r="C209" s="185" t="s">
        <v>780</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781</v>
      </c>
      <c r="C210" s="185" t="s">
        <v>782</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783</v>
      </c>
      <c r="C211" s="185" t="s">
        <v>784</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785</v>
      </c>
      <c r="C212" s="185" t="s">
        <v>786</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787</v>
      </c>
      <c r="C213" s="185" t="s">
        <v>788</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311</v>
      </c>
      <c r="C214" s="194" t="s">
        <v>190</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312</v>
      </c>
      <c r="C215" s="185" t="s">
        <v>191</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789</v>
      </c>
      <c r="C216" s="185" t="s">
        <v>790</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791</v>
      </c>
      <c r="C217" s="185" t="s">
        <v>792</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793</v>
      </c>
      <c r="C218" s="185" t="s">
        <v>794</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795</v>
      </c>
      <c r="C219" s="185" t="s">
        <v>796</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797</v>
      </c>
      <c r="C220" s="185" t="s">
        <v>798</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799</v>
      </c>
      <c r="C221" s="185" t="s">
        <v>800</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316</v>
      </c>
      <c r="C222" s="182" t="s">
        <v>194</v>
      </c>
      <c r="D222" s="183">
        <f>D223+D235+D243+D260+D267+D312</f>
        <v>0</v>
      </c>
      <c r="E222" s="183">
        <f>E223+E235+E243+E260+E267+E312</f>
        <v>7206501</v>
      </c>
      <c r="F222" s="183">
        <f t="shared" ref="F222:F382" si="594">D222+E222</f>
        <v>7206501</v>
      </c>
      <c r="G222" s="183">
        <f>G223+G235+G243+G260+G267+G312</f>
        <v>0</v>
      </c>
      <c r="H222" s="183">
        <f t="shared" ref="H222:H498" si="595">F222-G222</f>
        <v>7206501</v>
      </c>
      <c r="I222" s="183">
        <f>I223+I235+I243+I260+I267+I312</f>
        <v>0</v>
      </c>
      <c r="J222" s="183">
        <f t="shared" ref="J222:J498" si="596">F222-I222</f>
        <v>7206501</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0</v>
      </c>
      <c r="U222" s="183">
        <f t="shared" si="597"/>
        <v>7206501</v>
      </c>
      <c r="V222" s="183">
        <f t="shared" si="597"/>
        <v>0</v>
      </c>
      <c r="W222" s="183">
        <f t="shared" si="597"/>
        <v>0</v>
      </c>
      <c r="X222" s="183">
        <f t="shared" si="597"/>
        <v>0</v>
      </c>
      <c r="Y222" s="183">
        <f t="shared" si="597"/>
        <v>0</v>
      </c>
      <c r="Z222" s="183">
        <f t="shared" si="597"/>
        <v>7128526</v>
      </c>
      <c r="AA222" s="183">
        <f t="shared" si="597"/>
        <v>6225</v>
      </c>
      <c r="AB222" s="183">
        <f t="shared" si="597"/>
        <v>38500</v>
      </c>
      <c r="AC222" s="183">
        <f t="shared" ref="AC222:AC498" si="599">Z222+AA222+AB222</f>
        <v>7173251</v>
      </c>
      <c r="AD222" s="183">
        <f>AD223+AD235+AD243+AD260+AD267+AD312</f>
        <v>0</v>
      </c>
      <c r="AE222" s="183">
        <f>AE223+AE235+AE243+AE260+AE267+AE312</f>
        <v>33250</v>
      </c>
      <c r="AF222" s="183">
        <f>AF223+AF235+AF243+AF260+AF267+AF312</f>
        <v>0</v>
      </c>
      <c r="AG222" s="183">
        <f t="shared" ref="AG222:AG498" si="600">AD222+AE222+AF222</f>
        <v>33250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7206501</v>
      </c>
    </row>
    <row r="223" spans="2:42" x14ac:dyDescent="0.25">
      <c r="B223" s="193" t="s">
        <v>317</v>
      </c>
      <c r="C223" s="194" t="s">
        <v>195</v>
      </c>
      <c r="D223" s="195">
        <f>SUM(D224:D234)</f>
        <v>0</v>
      </c>
      <c r="E223" s="195">
        <f>SUM(E224:E234)</f>
        <v>2250</v>
      </c>
      <c r="F223" s="195">
        <f t="shared" si="594"/>
        <v>2250</v>
      </c>
      <c r="G223" s="195">
        <f>SUM(G224:G234)</f>
        <v>0</v>
      </c>
      <c r="H223" s="195">
        <f t="shared" si="595"/>
        <v>2250</v>
      </c>
      <c r="I223" s="195">
        <f>SUM(I224:I234)</f>
        <v>0</v>
      </c>
      <c r="J223" s="195">
        <f t="shared" si="596"/>
        <v>2250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2250</v>
      </c>
      <c r="V223" s="195">
        <f t="shared" si="604"/>
        <v>0</v>
      </c>
      <c r="W223" s="195">
        <f t="shared" si="604"/>
        <v>0</v>
      </c>
      <c r="X223" s="195">
        <f t="shared" si="604"/>
        <v>0</v>
      </c>
      <c r="Y223" s="195">
        <f t="shared" si="604"/>
        <v>0</v>
      </c>
      <c r="Z223" s="195">
        <f t="shared" si="604"/>
        <v>2250</v>
      </c>
      <c r="AA223" s="195">
        <f t="shared" si="604"/>
        <v>0</v>
      </c>
      <c r="AB223" s="195">
        <f t="shared" si="604"/>
        <v>0</v>
      </c>
      <c r="AC223" s="195">
        <f t="shared" si="599"/>
        <v>2250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2250</v>
      </c>
    </row>
    <row r="224" spans="2:42" x14ac:dyDescent="0.25">
      <c r="B224" s="184" t="s">
        <v>318</v>
      </c>
      <c r="C224" s="185" t="s">
        <v>196</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801</v>
      </c>
      <c r="C225" s="185" t="s">
        <v>802</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v>
      </c>
      <c r="F225" s="186">
        <f t="shared" si="594"/>
        <v>2250</v>
      </c>
      <c r="G225" s="186"/>
      <c r="H225" s="186">
        <f t="shared" si="595"/>
        <v>2250</v>
      </c>
      <c r="I225" s="186"/>
      <c r="J225" s="186">
        <f t="shared" si="596"/>
        <v>2250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2250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2250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2250</v>
      </c>
    </row>
    <row r="226" spans="2:42" x14ac:dyDescent="0.25">
      <c r="B226" s="184" t="s">
        <v>803</v>
      </c>
      <c r="C226" s="185" t="s">
        <v>804</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805</v>
      </c>
      <c r="C227" s="185" t="s">
        <v>806</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807</v>
      </c>
      <c r="C228" s="185" t="s">
        <v>808</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319</v>
      </c>
      <c r="C229" s="185" t="s">
        <v>809</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810</v>
      </c>
      <c r="C230" s="185" t="s">
        <v>811</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336</v>
      </c>
      <c r="C231" s="185" t="s">
        <v>207</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848</v>
      </c>
      <c r="C232" s="185" t="s">
        <v>849</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850</v>
      </c>
      <c r="C233" s="185" t="s">
        <v>851</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852</v>
      </c>
      <c r="C234" s="185" t="s">
        <v>853</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320</v>
      </c>
      <c r="C235" s="194" t="s">
        <v>197</v>
      </c>
      <c r="D235" s="195">
        <f>SUM(D236:D242)</f>
        <v>0</v>
      </c>
      <c r="E235" s="195">
        <f>SUM(E236:E242)</f>
        <v>4833250</v>
      </c>
      <c r="F235" s="195">
        <f>D235+E235</f>
        <v>4833250</v>
      </c>
      <c r="G235" s="195">
        <f>SUM(G236:G242)</f>
        <v>0</v>
      </c>
      <c r="H235" s="195">
        <f t="shared" si="595"/>
        <v>4833250</v>
      </c>
      <c r="I235" s="195">
        <f>SUM(I236:I242)</f>
        <v>0</v>
      </c>
      <c r="J235" s="195">
        <f t="shared" si="596"/>
        <v>4833250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4833250</v>
      </c>
      <c r="V235" s="195">
        <f t="shared" si="630"/>
        <v>0</v>
      </c>
      <c r="W235" s="195">
        <f t="shared" ref="W235" si="633">SUM(W236:W242)</f>
        <v>0</v>
      </c>
      <c r="X235" s="195">
        <f t="shared" si="630"/>
        <v>0</v>
      </c>
      <c r="Y235" s="195">
        <f t="shared" si="630"/>
        <v>0</v>
      </c>
      <c r="Z235" s="195">
        <f t="shared" si="630"/>
        <v>4800000</v>
      </c>
      <c r="AA235" s="195">
        <f t="shared" si="630"/>
        <v>0</v>
      </c>
      <c r="AB235" s="195">
        <f t="shared" si="630"/>
        <v>0</v>
      </c>
      <c r="AC235" s="195">
        <f t="shared" si="599"/>
        <v>4800000</v>
      </c>
      <c r="AD235" s="195">
        <f>SUM(AD236:AD242)</f>
        <v>0</v>
      </c>
      <c r="AE235" s="195">
        <f>SUM(AE236:AE242)</f>
        <v>33250</v>
      </c>
      <c r="AF235" s="195">
        <f>SUM(AF236:AF242)</f>
        <v>0</v>
      </c>
      <c r="AG235" s="195">
        <f t="shared" si="600"/>
        <v>33250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4833250</v>
      </c>
    </row>
    <row r="236" spans="2:42" x14ac:dyDescent="0.25">
      <c r="B236" s="184" t="s">
        <v>812</v>
      </c>
      <c r="C236" s="185" t="s">
        <v>813</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814</v>
      </c>
      <c r="C237" s="185" t="s">
        <v>815</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321</v>
      </c>
      <c r="C238" s="185" t="s">
        <v>816</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817</v>
      </c>
      <c r="C239" s="185" t="s">
        <v>818</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4033250</v>
      </c>
      <c r="F239" s="186">
        <f t="shared" si="634"/>
        <v>4033250</v>
      </c>
      <c r="G239" s="186"/>
      <c r="H239" s="186">
        <f t="shared" si="635"/>
        <v>4033250</v>
      </c>
      <c r="I239" s="186"/>
      <c r="J239" s="186">
        <f t="shared" si="636"/>
        <v>4033250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4033250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4000000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33250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33250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4033250</v>
      </c>
    </row>
    <row r="240" spans="2:42" x14ac:dyDescent="0.25">
      <c r="B240" s="184" t="s">
        <v>819</v>
      </c>
      <c r="C240" s="185" t="s">
        <v>816</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820</v>
      </c>
      <c r="C241" s="185" t="s">
        <v>821</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822</v>
      </c>
      <c r="C242" s="185" t="s">
        <v>823</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F242" s="186">
        <f t="shared" ref="F242" si="650">D242+E242</f>
        <v>800000</v>
      </c>
      <c r="G242" s="186"/>
      <c r="H242" s="186">
        <f t="shared" ref="H242" si="651">F242-G242</f>
        <v>800000</v>
      </c>
      <c r="I242" s="186"/>
      <c r="J242" s="186">
        <f t="shared" ref="J242" si="652">F242-I242</f>
        <v>800000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800000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800000</v>
      </c>
    </row>
    <row r="243" spans="2:42" x14ac:dyDescent="0.25">
      <c r="B243" s="193" t="s">
        <v>322</v>
      </c>
      <c r="C243" s="194" t="s">
        <v>198</v>
      </c>
      <c r="D243" s="195">
        <f>SUM(D244:D259)</f>
        <v>0</v>
      </c>
      <c r="E243" s="195">
        <f>SUM(E244:E259)</f>
        <v>348160</v>
      </c>
      <c r="F243" s="195">
        <f t="shared" si="594"/>
        <v>348160</v>
      </c>
      <c r="G243" s="195">
        <f>SUM(G244:G259)</f>
        <v>0</v>
      </c>
      <c r="H243" s="195">
        <f t="shared" si="595"/>
        <v>348160</v>
      </c>
      <c r="I243" s="195">
        <f>SUM(I244:I259)</f>
        <v>0</v>
      </c>
      <c r="J243" s="195">
        <f t="shared" si="596"/>
        <v>348160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348160</v>
      </c>
      <c r="V243" s="195">
        <f t="shared" si="658"/>
        <v>0</v>
      </c>
      <c r="W243" s="195">
        <f t="shared" ref="W243" si="661">SUM(W244:W259)</f>
        <v>0</v>
      </c>
      <c r="X243" s="195">
        <f t="shared" si="658"/>
        <v>0</v>
      </c>
      <c r="Y243" s="195">
        <f t="shared" si="658"/>
        <v>0</v>
      </c>
      <c r="Z243" s="195">
        <f t="shared" si="658"/>
        <v>317735</v>
      </c>
      <c r="AA243" s="195">
        <f t="shared" si="658"/>
        <v>425</v>
      </c>
      <c r="AB243" s="195">
        <f t="shared" si="658"/>
        <v>30000</v>
      </c>
      <c r="AC243" s="195">
        <f t="shared" si="599"/>
        <v>348160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348160</v>
      </c>
    </row>
    <row r="244" spans="2:42" x14ac:dyDescent="0.25">
      <c r="B244" s="184" t="s">
        <v>824</v>
      </c>
      <c r="C244" s="185" t="s">
        <v>825</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x14ac:dyDescent="0.25">
      <c r="B245" s="184" t="s">
        <v>826</v>
      </c>
      <c r="C245" s="185" t="s">
        <v>827</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828</v>
      </c>
      <c r="C246" s="185" t="s">
        <v>829</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323</v>
      </c>
      <c r="C247" s="185" t="s">
        <v>199</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830</v>
      </c>
      <c r="C248" s="185" t="s">
        <v>831</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318160</v>
      </c>
      <c r="F248" s="186">
        <f t="shared" si="662"/>
        <v>318160</v>
      </c>
      <c r="G248" s="186"/>
      <c r="H248" s="186">
        <f t="shared" si="663"/>
        <v>318160</v>
      </c>
      <c r="I248" s="186"/>
      <c r="J248" s="186">
        <f t="shared" si="664"/>
        <v>318160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318160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317735</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318160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318160</v>
      </c>
    </row>
    <row r="249" spans="2:42" x14ac:dyDescent="0.25">
      <c r="B249" s="184" t="s">
        <v>832</v>
      </c>
      <c r="C249" s="185" t="s">
        <v>833</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324</v>
      </c>
      <c r="C250" s="185" t="s">
        <v>200</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834</v>
      </c>
      <c r="C251" s="185" t="s">
        <v>835</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51" s="186">
        <f t="shared" si="662"/>
        <v>30000</v>
      </c>
      <c r="G251" s="186"/>
      <c r="H251" s="186">
        <f t="shared" si="663"/>
        <v>30000</v>
      </c>
      <c r="I251" s="186"/>
      <c r="J251" s="186">
        <f t="shared" si="664"/>
        <v>30000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C251" s="186">
        <f t="shared" si="665"/>
        <v>30000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30000</v>
      </c>
    </row>
    <row r="252" spans="2:42" x14ac:dyDescent="0.25">
      <c r="B252" s="184" t="s">
        <v>836</v>
      </c>
      <c r="C252" s="185" t="s">
        <v>837</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325</v>
      </c>
      <c r="C253" s="185" t="s">
        <v>201</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838</v>
      </c>
      <c r="C254" s="185" t="s">
        <v>839</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840</v>
      </c>
      <c r="C255" s="185" t="s">
        <v>841</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842</v>
      </c>
      <c r="C256" s="185" t="s">
        <v>843</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844</v>
      </c>
      <c r="C257" s="185" t="s">
        <v>845</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326</v>
      </c>
      <c r="C258" s="185" t="s">
        <v>202</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846</v>
      </c>
      <c r="C259" s="185" t="s">
        <v>847</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327</v>
      </c>
      <c r="C260" s="194" t="s">
        <v>203</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854</v>
      </c>
      <c r="C261" s="185" t="s">
        <v>855</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856</v>
      </c>
      <c r="C262" s="185" t="s">
        <v>857</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328</v>
      </c>
      <c r="C263" s="185" t="s">
        <v>204</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858</v>
      </c>
      <c r="C264" s="185" t="s">
        <v>859</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860</v>
      </c>
      <c r="C265" s="185" t="s">
        <v>861</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862</v>
      </c>
      <c r="C266" s="185" t="s">
        <v>863</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329</v>
      </c>
      <c r="C267" s="194" t="s">
        <v>205</v>
      </c>
      <c r="D267" s="195">
        <f>SUM(D268:D311)</f>
        <v>0</v>
      </c>
      <c r="E267" s="195">
        <f>SUM(E268:E311)</f>
        <v>2000000</v>
      </c>
      <c r="F267" s="195">
        <f t="shared" si="594"/>
        <v>2000000</v>
      </c>
      <c r="G267" s="195">
        <f>SUM(G268:G311)</f>
        <v>0</v>
      </c>
      <c r="H267" s="195">
        <f t="shared" si="595"/>
        <v>2000000</v>
      </c>
      <c r="I267" s="195">
        <f>SUM(I268:I311)</f>
        <v>0</v>
      </c>
      <c r="J267" s="195">
        <f t="shared" si="596"/>
        <v>2000000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2000000</v>
      </c>
      <c r="V267" s="195">
        <f t="shared" si="690"/>
        <v>0</v>
      </c>
      <c r="W267" s="195">
        <f t="shared" ref="W267" si="693">SUM(W268:W311)</f>
        <v>0</v>
      </c>
      <c r="X267" s="195">
        <f t="shared" si="690"/>
        <v>0</v>
      </c>
      <c r="Y267" s="195">
        <f t="shared" si="690"/>
        <v>0</v>
      </c>
      <c r="Z267" s="195">
        <f t="shared" si="690"/>
        <v>2000000</v>
      </c>
      <c r="AA267" s="195">
        <f t="shared" si="690"/>
        <v>0</v>
      </c>
      <c r="AB267" s="195">
        <f t="shared" si="690"/>
        <v>0</v>
      </c>
      <c r="AC267" s="195">
        <f t="shared" si="599"/>
        <v>2000000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2000000</v>
      </c>
    </row>
    <row r="268" spans="2:42" x14ac:dyDescent="0.25">
      <c r="B268" s="184" t="s">
        <v>864</v>
      </c>
      <c r="C268" s="185" t="s">
        <v>865</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330</v>
      </c>
      <c r="C269" s="185" t="s">
        <v>866</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867</v>
      </c>
      <c r="C270" s="185" t="s">
        <v>868</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270" s="186">
        <f t="shared" si="694"/>
        <v>2000000</v>
      </c>
      <c r="G270" s="186"/>
      <c r="H270" s="186">
        <f t="shared" si="695"/>
        <v>2000000</v>
      </c>
      <c r="I270" s="186"/>
      <c r="J270" s="186">
        <f t="shared" si="696"/>
        <v>2000000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2000000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2000000</v>
      </c>
    </row>
    <row r="271" spans="2:42" x14ac:dyDescent="0.25">
      <c r="B271" s="184" t="s">
        <v>869</v>
      </c>
      <c r="C271" s="185" t="s">
        <v>870</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871</v>
      </c>
      <c r="C272" s="185" t="s">
        <v>872</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873</v>
      </c>
      <c r="C273" s="185" t="s">
        <v>874</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875</v>
      </c>
      <c r="C274" s="185" t="s">
        <v>876</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877</v>
      </c>
      <c r="C275" s="185" t="s">
        <v>878</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331</v>
      </c>
      <c r="C276" s="185" t="s">
        <v>879</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880</v>
      </c>
      <c r="C277" s="185" t="s">
        <v>881</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882</v>
      </c>
      <c r="C278" s="185" t="s">
        <v>883</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884</v>
      </c>
      <c r="C279" s="185" t="s">
        <v>885</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886</v>
      </c>
      <c r="C280" s="185" t="s">
        <v>887</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888</v>
      </c>
      <c r="C281" s="185" t="s">
        <v>889</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890</v>
      </c>
      <c r="C282" s="185" t="s">
        <v>891</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892</v>
      </c>
      <c r="C283" s="185" t="s">
        <v>893</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894</v>
      </c>
      <c r="C284" s="185" t="s">
        <v>895</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332</v>
      </c>
      <c r="C285" s="185" t="s">
        <v>896</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897</v>
      </c>
      <c r="C286" s="185" t="s">
        <v>898</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899</v>
      </c>
      <c r="C287" s="185" t="s">
        <v>900</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901</v>
      </c>
      <c r="C288" s="185" t="s">
        <v>902</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903</v>
      </c>
      <c r="C289" s="185" t="s">
        <v>896</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904</v>
      </c>
      <c r="C290" s="185" t="s">
        <v>905</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906</v>
      </c>
      <c r="C291" s="185" t="s">
        <v>907</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908</v>
      </c>
      <c r="C292" s="185" t="s">
        <v>909</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910</v>
      </c>
      <c r="C293" s="185" t="s">
        <v>911</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912</v>
      </c>
      <c r="C294" s="185" t="s">
        <v>913</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914</v>
      </c>
      <c r="C295" s="185" t="s">
        <v>915</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916</v>
      </c>
      <c r="C296" s="185" t="s">
        <v>917</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918</v>
      </c>
      <c r="C297" s="185" t="s">
        <v>919</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920</v>
      </c>
      <c r="C298" s="185" t="s">
        <v>921</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922</v>
      </c>
      <c r="C299" s="185" t="s">
        <v>923</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924</v>
      </c>
      <c r="C300" s="185" t="s">
        <v>925</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926</v>
      </c>
      <c r="C301" s="185" t="s">
        <v>927</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928</v>
      </c>
      <c r="C302" s="185" t="s">
        <v>929</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930</v>
      </c>
      <c r="C303" s="185" t="s">
        <v>931</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932</v>
      </c>
      <c r="C304" s="185" t="s">
        <v>933</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934</v>
      </c>
      <c r="C305" s="185" t="s">
        <v>935</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936</v>
      </c>
      <c r="C306" s="185" t="s">
        <v>937</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938</v>
      </c>
      <c r="C307" s="185" t="s">
        <v>939</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940</v>
      </c>
      <c r="C308" s="185" t="s">
        <v>941</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942</v>
      </c>
      <c r="C309" s="185" t="s">
        <v>943</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944</v>
      </c>
      <c r="C310" s="185" t="s">
        <v>945</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946</v>
      </c>
      <c r="C311" s="185" t="s">
        <v>947</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333</v>
      </c>
      <c r="C312" s="194" t="s">
        <v>206</v>
      </c>
      <c r="D312" s="195">
        <f>SUM(D313:D326)</f>
        <v>0</v>
      </c>
      <c r="E312" s="195">
        <f>SUM(E313:E326)</f>
        <v>22841</v>
      </c>
      <c r="F312" s="195">
        <f t="shared" si="594"/>
        <v>22841</v>
      </c>
      <c r="G312" s="195">
        <f>SUM(G313:G326)</f>
        <v>0</v>
      </c>
      <c r="H312" s="195">
        <f t="shared" si="595"/>
        <v>22841</v>
      </c>
      <c r="I312" s="195">
        <f>SUM(I313:I326)</f>
        <v>0</v>
      </c>
      <c r="J312" s="195">
        <f t="shared" si="596"/>
        <v>22841</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22841</v>
      </c>
      <c r="V312" s="195">
        <f t="shared" si="710"/>
        <v>0</v>
      </c>
      <c r="W312" s="195">
        <f t="shared" ref="W312" si="713">SUM(W313:W326)</f>
        <v>0</v>
      </c>
      <c r="X312" s="195">
        <f t="shared" si="710"/>
        <v>0</v>
      </c>
      <c r="Y312" s="195">
        <f t="shared" si="710"/>
        <v>0</v>
      </c>
      <c r="Z312" s="195">
        <f t="shared" si="710"/>
        <v>8541</v>
      </c>
      <c r="AA312" s="195">
        <f t="shared" si="710"/>
        <v>5800</v>
      </c>
      <c r="AB312" s="195">
        <f t="shared" si="710"/>
        <v>8500</v>
      </c>
      <c r="AC312" s="195">
        <f t="shared" si="599"/>
        <v>22841</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22841</v>
      </c>
    </row>
    <row r="313" spans="2:42" x14ac:dyDescent="0.25">
      <c r="B313" s="184" t="s">
        <v>948</v>
      </c>
      <c r="C313" s="185" t="s">
        <v>949</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334</v>
      </c>
      <c r="C314" s="185" t="s">
        <v>950</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951</v>
      </c>
      <c r="C315" s="185" t="s">
        <v>952</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7841</v>
      </c>
      <c r="F315" s="186">
        <f t="shared" si="594"/>
        <v>7841</v>
      </c>
      <c r="G315" s="186"/>
      <c r="H315" s="186">
        <f t="shared" si="595"/>
        <v>7841</v>
      </c>
      <c r="I315" s="186"/>
      <c r="J315" s="186">
        <f t="shared" si="596"/>
        <v>7841</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7841</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2041</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5800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7841</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7841</v>
      </c>
    </row>
    <row r="316" spans="2:42" x14ac:dyDescent="0.25">
      <c r="B316" s="184" t="s">
        <v>953</v>
      </c>
      <c r="C316" s="185" t="s">
        <v>954</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955</v>
      </c>
      <c r="C317" s="185" t="s">
        <v>956</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17" s="186">
        <f t="shared" si="594"/>
        <v>3000</v>
      </c>
      <c r="G317" s="186"/>
      <c r="H317" s="186">
        <f t="shared" si="595"/>
        <v>3000</v>
      </c>
      <c r="I317" s="186"/>
      <c r="J317" s="186">
        <f t="shared" si="596"/>
        <v>3000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3000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3000</v>
      </c>
    </row>
    <row r="318" spans="2:42" x14ac:dyDescent="0.25">
      <c r="B318" s="184" t="s">
        <v>957</v>
      </c>
      <c r="C318" s="185" t="s">
        <v>958</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335</v>
      </c>
      <c r="C319" s="185" t="s">
        <v>959</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960</v>
      </c>
      <c r="C320" s="185" t="s">
        <v>961</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962</v>
      </c>
      <c r="C321" s="185" t="s">
        <v>963</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964</v>
      </c>
      <c r="C322" s="185" t="s">
        <v>965</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22" s="186">
        <f t="shared" si="722"/>
        <v>12000</v>
      </c>
      <c r="G322" s="186"/>
      <c r="H322" s="186">
        <f t="shared" si="723"/>
        <v>12000</v>
      </c>
      <c r="I322" s="186"/>
      <c r="J322" s="186">
        <f t="shared" si="724"/>
        <v>12000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8500</v>
      </c>
      <c r="AC322" s="186">
        <f t="shared" si="725"/>
        <v>12000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12000</v>
      </c>
    </row>
    <row r="323" spans="2:42" x14ac:dyDescent="0.25">
      <c r="B323" s="184" t="s">
        <v>966</v>
      </c>
      <c r="C323" s="185" t="s">
        <v>967</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968</v>
      </c>
      <c r="C324" s="185" t="s">
        <v>969</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970</v>
      </c>
      <c r="C325" s="185" t="s">
        <v>971</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972</v>
      </c>
      <c r="C326" s="185" t="s">
        <v>973</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337</v>
      </c>
      <c r="C327" s="182" t="s">
        <v>208</v>
      </c>
      <c r="D327" s="183">
        <f>D328+D345+D383+D389</f>
        <v>0</v>
      </c>
      <c r="E327" s="183">
        <f>E328+E345+E383+E389</f>
        <v>1000400</v>
      </c>
      <c r="F327" s="183">
        <f t="shared" si="594"/>
        <v>1000400</v>
      </c>
      <c r="G327" s="183">
        <f>G328+G345+G383+G389</f>
        <v>0</v>
      </c>
      <c r="H327" s="183">
        <f t="shared" si="595"/>
        <v>1000400</v>
      </c>
      <c r="I327" s="183">
        <f>I328+I345+I383+I389</f>
        <v>0</v>
      </c>
      <c r="J327" s="183">
        <f t="shared" si="596"/>
        <v>1000400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952800</v>
      </c>
      <c r="V327" s="183">
        <f t="shared" si="746"/>
        <v>47600</v>
      </c>
      <c r="W327" s="183">
        <f t="shared" si="746"/>
        <v>0</v>
      </c>
      <c r="X327" s="183">
        <f t="shared" si="746"/>
        <v>0</v>
      </c>
      <c r="Y327" s="183">
        <f t="shared" si="746"/>
        <v>0</v>
      </c>
      <c r="Z327" s="183">
        <f t="shared" si="746"/>
        <v>798800</v>
      </c>
      <c r="AA327" s="183">
        <f t="shared" si="746"/>
        <v>47600</v>
      </c>
      <c r="AB327" s="183">
        <f t="shared" si="746"/>
        <v>114000</v>
      </c>
      <c r="AC327" s="183">
        <f t="shared" si="599"/>
        <v>960400</v>
      </c>
      <c r="AD327" s="183">
        <f>AD328+AD345+AD383+AD389</f>
        <v>0</v>
      </c>
      <c r="AE327" s="183">
        <f>AE328+AE345+AE383+AE389</f>
        <v>0</v>
      </c>
      <c r="AF327" s="183">
        <f>AF328+AF345+AF383+AF389</f>
        <v>0</v>
      </c>
      <c r="AG327" s="183">
        <f t="shared" si="600"/>
        <v>0</v>
      </c>
      <c r="AH327" s="183">
        <f>AH328+AH345+AH383+AH389</f>
        <v>40000</v>
      </c>
      <c r="AI327" s="183">
        <f>AI328+AI345+AI383+AI389</f>
        <v>0</v>
      </c>
      <c r="AJ327" s="183">
        <f>AJ328+AJ345+AJ383+AJ389</f>
        <v>0</v>
      </c>
      <c r="AK327" s="183">
        <f t="shared" si="601"/>
        <v>40000</v>
      </c>
      <c r="AL327" s="183">
        <f>AL328+AL345+AL383+AL389</f>
        <v>0</v>
      </c>
      <c r="AM327" s="183">
        <f>AM328+AM345+AM383+AM389</f>
        <v>0</v>
      </c>
      <c r="AN327" s="183">
        <f>AN328+AN345+AN383+AN389</f>
        <v>0</v>
      </c>
      <c r="AO327" s="183">
        <f t="shared" si="602"/>
        <v>0</v>
      </c>
      <c r="AP327" s="183">
        <f t="shared" si="603"/>
        <v>1000400</v>
      </c>
    </row>
    <row r="328" spans="2:42" x14ac:dyDescent="0.25">
      <c r="B328" s="193" t="s">
        <v>338</v>
      </c>
      <c r="C328" s="194" t="s">
        <v>209</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339</v>
      </c>
      <c r="C329" s="185" t="s">
        <v>210</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353</v>
      </c>
      <c r="C330" s="185" t="s">
        <v>220</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974</v>
      </c>
      <c r="C331" s="185" t="s">
        <v>975</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976</v>
      </c>
      <c r="C332" s="185" t="s">
        <v>977</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978</v>
      </c>
      <c r="C333" s="185" t="s">
        <v>979</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980</v>
      </c>
      <c r="C334" s="185" t="s">
        <v>981</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354</v>
      </c>
      <c r="C335" s="185" t="s">
        <v>221</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982</v>
      </c>
      <c r="C336" s="185" t="s">
        <v>983</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355</v>
      </c>
      <c r="C337" s="185" t="s">
        <v>222</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984</v>
      </c>
      <c r="C338" s="185" t="s">
        <v>985</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340</v>
      </c>
      <c r="C339" s="185" t="s">
        <v>211</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986</v>
      </c>
      <c r="C340" s="185" t="s">
        <v>987</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356</v>
      </c>
      <c r="C341" s="185" t="s">
        <v>223</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988</v>
      </c>
      <c r="C342" s="185" t="s">
        <v>989</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990</v>
      </c>
      <c r="C343" s="185" t="s">
        <v>991</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357</v>
      </c>
      <c r="C344" s="185" t="s">
        <v>224</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341</v>
      </c>
      <c r="C345" s="194" t="s">
        <v>212</v>
      </c>
      <c r="D345" s="195">
        <f>SUM(D346:D382)</f>
        <v>0</v>
      </c>
      <c r="E345" s="195">
        <f>SUM(E346:E382)</f>
        <v>880400</v>
      </c>
      <c r="F345" s="195">
        <f t="shared" si="594"/>
        <v>880400</v>
      </c>
      <c r="G345" s="195">
        <f>SUM(G346:G382)</f>
        <v>0</v>
      </c>
      <c r="H345" s="195">
        <f t="shared" si="595"/>
        <v>880400</v>
      </c>
      <c r="I345" s="195">
        <f>SUM(I346:I382)</f>
        <v>0</v>
      </c>
      <c r="J345" s="195">
        <f t="shared" si="596"/>
        <v>880400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832800</v>
      </c>
      <c r="V345" s="195">
        <f t="shared" si="782"/>
        <v>47600</v>
      </c>
      <c r="W345" s="195">
        <f t="shared" si="782"/>
        <v>0</v>
      </c>
      <c r="X345" s="195">
        <f t="shared" si="782"/>
        <v>0</v>
      </c>
      <c r="Y345" s="195">
        <f t="shared" si="782"/>
        <v>0</v>
      </c>
      <c r="Z345" s="195">
        <f t="shared" si="782"/>
        <v>748800</v>
      </c>
      <c r="AA345" s="195">
        <f t="shared" si="782"/>
        <v>47600</v>
      </c>
      <c r="AB345" s="195">
        <f t="shared" si="782"/>
        <v>84000</v>
      </c>
      <c r="AC345" s="195">
        <f t="shared" si="599"/>
        <v>880400</v>
      </c>
      <c r="AD345" s="195">
        <f>SUM(AD346:AD382)</f>
        <v>0</v>
      </c>
      <c r="AE345" s="195">
        <f>SUM(AE346:AE382)</f>
        <v>0</v>
      </c>
      <c r="AF345" s="195">
        <f>SUM(AF346:AF382)</f>
        <v>0</v>
      </c>
      <c r="AG345" s="195">
        <f t="shared" si="600"/>
        <v>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880400</v>
      </c>
    </row>
    <row r="346" spans="2:42" x14ac:dyDescent="0.25">
      <c r="B346" s="184" t="s">
        <v>342</v>
      </c>
      <c r="C346" s="185" t="s">
        <v>213</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992</v>
      </c>
      <c r="C347" s="185" t="s">
        <v>993</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994</v>
      </c>
      <c r="C348" s="185" t="s">
        <v>993</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76300</v>
      </c>
      <c r="F348" s="186">
        <f t="shared" si="594"/>
        <v>76300</v>
      </c>
      <c r="G348" s="186"/>
      <c r="H348" s="186">
        <f t="shared" si="595"/>
        <v>76300</v>
      </c>
      <c r="I348" s="186"/>
      <c r="J348" s="186">
        <f t="shared" si="596"/>
        <v>76300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52000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24300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52000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24300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76300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76300</v>
      </c>
    </row>
    <row r="349" spans="2:42" x14ac:dyDescent="0.25">
      <c r="B349" s="184" t="s">
        <v>995</v>
      </c>
      <c r="C349" s="185" t="s">
        <v>996</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185800</v>
      </c>
      <c r="F349" s="186">
        <f t="shared" si="594"/>
        <v>185800</v>
      </c>
      <c r="G349" s="186"/>
      <c r="H349" s="186">
        <f t="shared" si="595"/>
        <v>185800</v>
      </c>
      <c r="I349" s="186"/>
      <c r="J349" s="186">
        <f t="shared" si="596"/>
        <v>185800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162500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23300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162500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23300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185800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185800</v>
      </c>
    </row>
    <row r="350" spans="2:42" x14ac:dyDescent="0.25">
      <c r="B350" s="184" t="s">
        <v>997</v>
      </c>
      <c r="C350" s="185" t="s">
        <v>996</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138000</v>
      </c>
      <c r="F350" s="186">
        <f t="shared" si="594"/>
        <v>138000</v>
      </c>
      <c r="G350" s="186"/>
      <c r="H350" s="186">
        <f t="shared" si="595"/>
        <v>138000</v>
      </c>
      <c r="I350" s="186"/>
      <c r="J350" s="186">
        <f t="shared" si="596"/>
        <v>138000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138000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138000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138000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138000</v>
      </c>
    </row>
    <row r="351" spans="2:42" x14ac:dyDescent="0.25">
      <c r="B351" s="184" t="s">
        <v>998</v>
      </c>
      <c r="C351" s="185" t="s">
        <v>999</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1000</v>
      </c>
      <c r="C352" s="185" t="s">
        <v>1001</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1002</v>
      </c>
      <c r="C353" s="185" t="s">
        <v>1003</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1004</v>
      </c>
      <c r="C354" s="185" t="s">
        <v>1005</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1006</v>
      </c>
      <c r="C355" s="185" t="s">
        <v>1007</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343</v>
      </c>
      <c r="C356" s="185" t="s">
        <v>1008</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1009</v>
      </c>
      <c r="C357" s="185" t="s">
        <v>1008</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1010</v>
      </c>
      <c r="C358" s="185" t="s">
        <v>1011</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1012</v>
      </c>
      <c r="C359" s="185" t="s">
        <v>1013</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344</v>
      </c>
      <c r="C360" s="185" t="s">
        <v>1014</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1015</v>
      </c>
      <c r="C361" s="185" t="s">
        <v>1014</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1016</v>
      </c>
      <c r="C362" s="185" t="s">
        <v>1017</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1018</v>
      </c>
      <c r="C363" s="185" t="s">
        <v>1019</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1020</v>
      </c>
      <c r="C364" s="185" t="s">
        <v>1021</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345</v>
      </c>
      <c r="C365" s="185" t="s">
        <v>1022</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1023</v>
      </c>
      <c r="C366" s="185" t="s">
        <v>1024</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480300</v>
      </c>
      <c r="F366" s="186">
        <f t="shared" si="784"/>
        <v>480300</v>
      </c>
      <c r="G366" s="186"/>
      <c r="H366" s="186">
        <f t="shared" si="785"/>
        <v>480300</v>
      </c>
      <c r="I366" s="186"/>
      <c r="J366" s="186">
        <f t="shared" si="786"/>
        <v>480300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480300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396300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84000</v>
      </c>
      <c r="AC366" s="186">
        <f t="shared" si="787"/>
        <v>480300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480300</v>
      </c>
    </row>
    <row r="367" spans="2:42" x14ac:dyDescent="0.25">
      <c r="B367" s="184" t="s">
        <v>1025</v>
      </c>
      <c r="C367" s="185" t="s">
        <v>1026</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1027</v>
      </c>
      <c r="C368" s="185" t="s">
        <v>1028</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1029</v>
      </c>
      <c r="C369" s="185" t="s">
        <v>1030</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346</v>
      </c>
      <c r="C370" s="185" t="s">
        <v>1031</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1032</v>
      </c>
      <c r="C371" s="185" t="s">
        <v>1033</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1034</v>
      </c>
      <c r="C372" s="185" t="s">
        <v>1035</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1036</v>
      </c>
      <c r="C373" s="185" t="s">
        <v>1037</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1038</v>
      </c>
      <c r="C374" s="185" t="s">
        <v>1039</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1040</v>
      </c>
      <c r="C375" s="185" t="s">
        <v>1041</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1042</v>
      </c>
      <c r="C376" s="185" t="s">
        <v>1043</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1044</v>
      </c>
      <c r="C377" s="185" t="s">
        <v>1045</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1046</v>
      </c>
      <c r="C378" s="185" t="s">
        <v>1047</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1048</v>
      </c>
      <c r="C379" s="185" t="s">
        <v>1049</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1050</v>
      </c>
      <c r="C380" s="185" t="s">
        <v>1051</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1052</v>
      </c>
      <c r="C381" s="185" t="s">
        <v>1051</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1053</v>
      </c>
      <c r="C382" s="185" t="s">
        <v>1054</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347</v>
      </c>
      <c r="C383" s="194" t="s">
        <v>214</v>
      </c>
      <c r="D383" s="195">
        <f>SUM(D384:D388)</f>
        <v>0</v>
      </c>
      <c r="E383" s="195">
        <f>SUM(E384:E388)</f>
        <v>120000</v>
      </c>
      <c r="F383" s="195">
        <f t="shared" ref="F383:F498" si="792">D383+E383</f>
        <v>120000</v>
      </c>
      <c r="G383" s="195">
        <f>SUM(G384:G388)</f>
        <v>0</v>
      </c>
      <c r="H383" s="195">
        <f t="shared" si="595"/>
        <v>120000</v>
      </c>
      <c r="I383" s="195">
        <f>SUM(I384:I388)</f>
        <v>0</v>
      </c>
      <c r="J383" s="195">
        <f t="shared" si="596"/>
        <v>120000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120000</v>
      </c>
      <c r="V383" s="195">
        <f t="shared" si="793"/>
        <v>0</v>
      </c>
      <c r="W383" s="195">
        <f t="shared" ref="W383" si="796">SUM(W384:W388)</f>
        <v>0</v>
      </c>
      <c r="X383" s="195">
        <f t="shared" si="793"/>
        <v>0</v>
      </c>
      <c r="Y383" s="195">
        <f t="shared" si="793"/>
        <v>0</v>
      </c>
      <c r="Z383" s="195">
        <f t="shared" si="793"/>
        <v>50000</v>
      </c>
      <c r="AA383" s="195">
        <f t="shared" si="793"/>
        <v>0</v>
      </c>
      <c r="AB383" s="195">
        <f t="shared" si="793"/>
        <v>30000</v>
      </c>
      <c r="AC383" s="195">
        <f t="shared" si="599"/>
        <v>80000</v>
      </c>
      <c r="AD383" s="195">
        <f>SUM(AD384:AD388)</f>
        <v>0</v>
      </c>
      <c r="AE383" s="195">
        <f>SUM(AE384:AE388)</f>
        <v>0</v>
      </c>
      <c r="AF383" s="195">
        <f>SUM(AF384:AF388)</f>
        <v>0</v>
      </c>
      <c r="AG383" s="195">
        <f t="shared" si="600"/>
        <v>0</v>
      </c>
      <c r="AH383" s="195">
        <f>SUM(AH384:AH388)</f>
        <v>40000</v>
      </c>
      <c r="AI383" s="195">
        <f>SUM(AI384:AI388)</f>
        <v>0</v>
      </c>
      <c r="AJ383" s="195">
        <f>SUM(AJ384:AJ388)</f>
        <v>0</v>
      </c>
      <c r="AK383" s="195">
        <f t="shared" si="601"/>
        <v>40000</v>
      </c>
      <c r="AL383" s="195">
        <f>SUM(AL384:AL388)</f>
        <v>0</v>
      </c>
      <c r="AM383" s="195">
        <f>SUM(AM384:AM388)</f>
        <v>0</v>
      </c>
      <c r="AN383" s="195">
        <f>SUM(AN384:AN388)</f>
        <v>0</v>
      </c>
      <c r="AO383" s="195">
        <f t="shared" si="602"/>
        <v>0</v>
      </c>
      <c r="AP383" s="195">
        <f t="shared" si="603"/>
        <v>120000</v>
      </c>
    </row>
    <row r="384" spans="2:42" x14ac:dyDescent="0.25">
      <c r="B384" s="184" t="s">
        <v>348</v>
      </c>
      <c r="C384" s="185" t="s">
        <v>215</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1055</v>
      </c>
      <c r="C385" s="185" t="s">
        <v>1056</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385" s="186">
        <f t="shared" si="792"/>
        <v>120000</v>
      </c>
      <c r="G385" s="186"/>
      <c r="H385" s="186">
        <f t="shared" si="595"/>
        <v>120000</v>
      </c>
      <c r="I385" s="186"/>
      <c r="J385" s="186">
        <f t="shared" si="596"/>
        <v>120000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C385" s="186">
        <f t="shared" si="599"/>
        <v>80000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40000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120000</v>
      </c>
    </row>
    <row r="386" spans="1:42" x14ac:dyDescent="0.25">
      <c r="B386" s="184" t="s">
        <v>1057</v>
      </c>
      <c r="C386" s="185" t="s">
        <v>1058</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1059</v>
      </c>
      <c r="C387" s="185" t="s">
        <v>1390</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1061</v>
      </c>
      <c r="C388" s="185" t="s">
        <v>1060</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349</v>
      </c>
      <c r="C389" s="194" t="s">
        <v>216</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350</v>
      </c>
      <c r="C390" s="185" t="s">
        <v>217</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1062</v>
      </c>
      <c r="C391" s="185" t="s">
        <v>1063</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351</v>
      </c>
      <c r="C392" s="185" t="s">
        <v>218</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1064</v>
      </c>
      <c r="C393" s="185" t="s">
        <v>1065</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1066</v>
      </c>
      <c r="C394" s="185" t="s">
        <v>1067</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352</v>
      </c>
      <c r="C395" s="185" t="s">
        <v>219</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1068</v>
      </c>
      <c r="C396" s="185" t="s">
        <v>1069</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358</v>
      </c>
      <c r="C397" s="182" t="s">
        <v>225</v>
      </c>
      <c r="D397" s="183">
        <f>D398+D459+D467+D485+D489</f>
        <v>5450679</v>
      </c>
      <c r="E397" s="183">
        <f>E398+E459+E467+E485+E489</f>
        <v>135650000</v>
      </c>
      <c r="F397" s="183">
        <f t="shared" si="792"/>
        <v>141100679</v>
      </c>
      <c r="G397" s="183">
        <f>G398+G459+G467+G485+G489</f>
        <v>0</v>
      </c>
      <c r="H397" s="183">
        <f t="shared" si="595"/>
        <v>141100679</v>
      </c>
      <c r="I397" s="183">
        <f>I398+I459+I467+I485+I489</f>
        <v>0</v>
      </c>
      <c r="J397" s="183">
        <f t="shared" si="596"/>
        <v>141100679</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114000000</v>
      </c>
      <c r="V397" s="183">
        <f t="shared" si="831"/>
        <v>27100679</v>
      </c>
      <c r="W397" s="183">
        <f t="shared" si="831"/>
        <v>0</v>
      </c>
      <c r="X397" s="183">
        <f t="shared" si="831"/>
        <v>0</v>
      </c>
      <c r="Y397" s="183">
        <f t="shared" si="831"/>
        <v>0</v>
      </c>
      <c r="Z397" s="183">
        <f t="shared" si="831"/>
        <v>135600000</v>
      </c>
      <c r="AA397" s="183">
        <f t="shared" si="831"/>
        <v>5500679</v>
      </c>
      <c r="AB397" s="183">
        <f t="shared" si="831"/>
        <v>0</v>
      </c>
      <c r="AC397" s="183">
        <f t="shared" si="599"/>
        <v>141100679</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141100679</v>
      </c>
    </row>
    <row r="398" spans="1:42" x14ac:dyDescent="0.25">
      <c r="B398" s="193" t="s">
        <v>359</v>
      </c>
      <c r="C398" s="194" t="s">
        <v>226</v>
      </c>
      <c r="D398" s="195">
        <f>SUM(D399:D458)</f>
        <v>5450679</v>
      </c>
      <c r="E398" s="195">
        <f>SUM(E399:E458)</f>
        <v>135650000</v>
      </c>
      <c r="F398" s="195">
        <f t="shared" si="792"/>
        <v>141100679</v>
      </c>
      <c r="G398" s="195">
        <f t="shared" ref="G398:I398" si="833">SUM(G399:G458)</f>
        <v>0</v>
      </c>
      <c r="H398" s="195">
        <f t="shared" si="595"/>
        <v>141100679</v>
      </c>
      <c r="I398" s="195">
        <f t="shared" si="833"/>
        <v>0</v>
      </c>
      <c r="J398" s="195">
        <f t="shared" si="596"/>
        <v>141100679</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114000000</v>
      </c>
      <c r="V398" s="195">
        <f t="shared" si="834"/>
        <v>27100679</v>
      </c>
      <c r="W398" s="195">
        <f t="shared" ref="W398" si="837">SUM(W399:W458)</f>
        <v>0</v>
      </c>
      <c r="X398" s="195">
        <f t="shared" si="834"/>
        <v>0</v>
      </c>
      <c r="Y398" s="195">
        <f t="shared" si="834"/>
        <v>0</v>
      </c>
      <c r="Z398" s="195">
        <f t="shared" si="834"/>
        <v>135600000</v>
      </c>
      <c r="AA398" s="195">
        <f t="shared" si="834"/>
        <v>5500679</v>
      </c>
      <c r="AB398" s="195">
        <f t="shared" si="834"/>
        <v>0</v>
      </c>
      <c r="AC398" s="195">
        <f t="shared" si="599"/>
        <v>141100679</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141100679</v>
      </c>
    </row>
    <row r="399" spans="1:42" x14ac:dyDescent="0.25">
      <c r="B399" s="184" t="s">
        <v>360</v>
      </c>
      <c r="C399" s="185" t="s">
        <v>227</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1071</v>
      </c>
      <c r="C400" s="185" t="s">
        <v>1072</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1073</v>
      </c>
      <c r="C401" s="185" t="s">
        <v>1074</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361</v>
      </c>
      <c r="C402" s="185" t="s">
        <v>228</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371</v>
      </c>
      <c r="C403" s="185" t="s">
        <v>237</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1075</v>
      </c>
      <c r="C404" s="185" t="s">
        <v>1076</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4500000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21650000</v>
      </c>
      <c r="F404" s="186">
        <f t="shared" si="846"/>
        <v>26150000</v>
      </c>
      <c r="G404" s="186"/>
      <c r="H404" s="186">
        <f t="shared" si="847"/>
        <v>26150000</v>
      </c>
      <c r="I404" s="186"/>
      <c r="J404" s="186">
        <f t="shared" si="848"/>
        <v>26150000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26150000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21600000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4550000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26150000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26150000</v>
      </c>
    </row>
    <row r="405" spans="2:42" x14ac:dyDescent="0.25">
      <c r="B405" s="184" t="s">
        <v>1077</v>
      </c>
      <c r="C405" s="185" t="s">
        <v>1078</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1079</v>
      </c>
      <c r="C406" s="185" t="s">
        <v>1080</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114000000</v>
      </c>
      <c r="F406" s="186">
        <f t="shared" si="846"/>
        <v>114000000</v>
      </c>
      <c r="G406" s="186"/>
      <c r="H406" s="186">
        <f t="shared" si="847"/>
        <v>114000000</v>
      </c>
      <c r="I406" s="186"/>
      <c r="J406" s="186">
        <f t="shared" si="848"/>
        <v>114000000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114000000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114000000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114000000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114000000</v>
      </c>
    </row>
    <row r="407" spans="2:42" x14ac:dyDescent="0.25">
      <c r="B407" s="184" t="s">
        <v>1081</v>
      </c>
      <c r="C407" s="185" t="s">
        <v>1082</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869000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869000</v>
      </c>
      <c r="G407" s="186"/>
      <c r="H407" s="186">
        <f t="shared" si="847"/>
        <v>869000</v>
      </c>
      <c r="I407" s="186"/>
      <c r="J407" s="186">
        <f t="shared" si="848"/>
        <v>869000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869000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869000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869000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869000</v>
      </c>
    </row>
    <row r="408" spans="2:42" x14ac:dyDescent="0.25">
      <c r="B408" s="184" t="s">
        <v>1083</v>
      </c>
      <c r="C408" s="185" t="s">
        <v>1084</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6679</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6679</v>
      </c>
      <c r="G408" s="186"/>
      <c r="H408" s="186">
        <f t="shared" si="847"/>
        <v>6679</v>
      </c>
      <c r="I408" s="186"/>
      <c r="J408" s="186">
        <f t="shared" si="848"/>
        <v>6679</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6679</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6679</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6679</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6679</v>
      </c>
    </row>
    <row r="409" spans="2:42" x14ac:dyDescent="0.25">
      <c r="B409" s="184" t="s">
        <v>1085</v>
      </c>
      <c r="C409" s="185" t="s">
        <v>1086</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75000</v>
      </c>
      <c r="G409" s="186"/>
      <c r="H409" s="186">
        <f t="shared" si="847"/>
        <v>75000</v>
      </c>
      <c r="I409" s="186"/>
      <c r="J409" s="186">
        <f t="shared" si="848"/>
        <v>75000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75000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75000</v>
      </c>
    </row>
    <row r="410" spans="2:42" x14ac:dyDescent="0.25">
      <c r="B410" s="184" t="s">
        <v>1087</v>
      </c>
      <c r="C410" s="185" t="s">
        <v>1088</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1089</v>
      </c>
      <c r="C411" s="185" t="s">
        <v>1090</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1091</v>
      </c>
      <c r="C412" s="185" t="s">
        <v>1092</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1093</v>
      </c>
      <c r="C413" s="185" t="s">
        <v>1094</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1095</v>
      </c>
      <c r="C414" s="185" t="s">
        <v>1096</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1097</v>
      </c>
      <c r="C415" s="185" t="s">
        <v>1098</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1099</v>
      </c>
      <c r="C416" s="185" t="s">
        <v>1100</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1101</v>
      </c>
      <c r="C417" s="185" t="s">
        <v>1102</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1103</v>
      </c>
      <c r="C418" s="185" t="s">
        <v>1104</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1105</v>
      </c>
      <c r="C419" s="185" t="s">
        <v>1106</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1107</v>
      </c>
      <c r="C420" s="185" t="s">
        <v>1108</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1109</v>
      </c>
      <c r="C421" s="185" t="s">
        <v>1110</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1111</v>
      </c>
      <c r="C422" s="185" t="s">
        <v>1112</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1113</v>
      </c>
      <c r="C423" s="185" t="s">
        <v>1114</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1115</v>
      </c>
      <c r="C424" s="185" t="s">
        <v>1116</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1117</v>
      </c>
      <c r="C425" s="185" t="s">
        <v>1118</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372</v>
      </c>
      <c r="C426" s="185" t="s">
        <v>1119</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1120</v>
      </c>
      <c r="C427" s="185" t="s">
        <v>1121</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1122</v>
      </c>
      <c r="C428" s="185" t="s">
        <v>1112</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1123</v>
      </c>
      <c r="C429" s="185" t="s">
        <v>1124</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1125</v>
      </c>
      <c r="C430" s="185" t="s">
        <v>1126</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1127</v>
      </c>
      <c r="C431" s="185" t="s">
        <v>1128</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1129</v>
      </c>
      <c r="C432" s="185" t="s">
        <v>1130</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1131</v>
      </c>
      <c r="C433" s="185" t="s">
        <v>1132</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1133</v>
      </c>
      <c r="C434" s="185" t="s">
        <v>1134</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1135</v>
      </c>
      <c r="C435" s="185" t="s">
        <v>1136</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1137</v>
      </c>
      <c r="C436" s="185" t="s">
        <v>1138</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1139</v>
      </c>
      <c r="C437" s="185" t="s">
        <v>1140</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1141</v>
      </c>
      <c r="C438" s="185" t="s">
        <v>1142</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1143</v>
      </c>
      <c r="C439" s="185" t="s">
        <v>1144</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1145</v>
      </c>
      <c r="C440" s="185" t="s">
        <v>1146</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1147</v>
      </c>
      <c r="C441" s="185" t="s">
        <v>1148</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1149</v>
      </c>
      <c r="C442" s="185" t="s">
        <v>1150</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1151</v>
      </c>
      <c r="C443" s="185" t="s">
        <v>1152</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1153</v>
      </c>
      <c r="C444" s="185" t="s">
        <v>1154</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1155</v>
      </c>
      <c r="C445" s="185" t="s">
        <v>1156</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1157</v>
      </c>
      <c r="C446" s="185" t="s">
        <v>1158</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1159</v>
      </c>
      <c r="C447" s="185" t="s">
        <v>1160</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1161</v>
      </c>
      <c r="C448" s="185" t="s">
        <v>1162</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1163</v>
      </c>
      <c r="C449" s="185" t="s">
        <v>1164</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1165</v>
      </c>
      <c r="C450" s="185" t="s">
        <v>1166</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1167</v>
      </c>
      <c r="C451" s="185" t="s">
        <v>1168</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1169</v>
      </c>
      <c r="C452" s="185" t="s">
        <v>1170</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362</v>
      </c>
      <c r="C453" s="185" t="s">
        <v>229</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1171</v>
      </c>
      <c r="C454" s="185" t="s">
        <v>1172</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1173</v>
      </c>
      <c r="C455" s="185" t="s">
        <v>1174</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1175</v>
      </c>
      <c r="C456" s="185" t="s">
        <v>1176</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1177</v>
      </c>
      <c r="C457" s="185" t="s">
        <v>1178</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1179</v>
      </c>
      <c r="C458" s="185" t="s">
        <v>1180</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363</v>
      </c>
      <c r="C459" s="194" t="s">
        <v>230</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364</v>
      </c>
      <c r="C460" s="185" t="s">
        <v>231</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1181</v>
      </c>
      <c r="C461" s="185" t="s">
        <v>1182</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1183</v>
      </c>
      <c r="C462" s="185" t="s">
        <v>1184</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1185</v>
      </c>
      <c r="C463" s="185" t="s">
        <v>1186</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1187</v>
      </c>
      <c r="C464" s="185" t="s">
        <v>1188</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1189</v>
      </c>
      <c r="C465" s="185" t="s">
        <v>1190</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1191</v>
      </c>
      <c r="C466" s="185" t="s">
        <v>1192</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365</v>
      </c>
      <c r="C467" s="194" t="s">
        <v>232</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1193</v>
      </c>
      <c r="C468" s="185" t="s">
        <v>1194</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366</v>
      </c>
      <c r="C469" s="185" t="s">
        <v>233</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373</v>
      </c>
      <c r="C470" s="185" t="s">
        <v>238</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1195</v>
      </c>
      <c r="C471" s="185" t="s">
        <v>1196</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1197</v>
      </c>
      <c r="C472" s="185" t="s">
        <v>1198</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1199</v>
      </c>
      <c r="C473" s="185" t="s">
        <v>1200</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1201</v>
      </c>
      <c r="C474" s="185" t="s">
        <v>1202</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1203</v>
      </c>
      <c r="C475" s="185" t="s">
        <v>1204</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1205</v>
      </c>
      <c r="C476" s="185" t="s">
        <v>1206</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1207</v>
      </c>
      <c r="C477" s="185" t="s">
        <v>1208</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1209</v>
      </c>
      <c r="C478" s="185" t="s">
        <v>1210</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1211</v>
      </c>
      <c r="C479" s="185" t="s">
        <v>1212</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1213</v>
      </c>
      <c r="C480" s="185" t="s">
        <v>1214</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1215</v>
      </c>
      <c r="C481" s="185" t="s">
        <v>1216</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1217</v>
      </c>
      <c r="C482" s="185" t="s">
        <v>1218</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1219</v>
      </c>
      <c r="C483" s="185" t="s">
        <v>1220</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1221</v>
      </c>
      <c r="C484" s="185" t="s">
        <v>1222</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367</v>
      </c>
      <c r="C485" s="194" t="s">
        <v>234</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368</v>
      </c>
      <c r="C486" s="185" t="s">
        <v>235</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1223</v>
      </c>
      <c r="C487" s="185" t="s">
        <v>1224</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1225</v>
      </c>
      <c r="C488" s="185" t="s">
        <v>1226</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369</v>
      </c>
      <c r="C489" s="194" t="s">
        <v>236</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370</v>
      </c>
      <c r="C490" s="185" t="s">
        <v>231</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1227</v>
      </c>
      <c r="C491" s="185" t="s">
        <v>1182</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1228</v>
      </c>
      <c r="C492" s="185" t="s">
        <v>1184</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1229</v>
      </c>
      <c r="C493" s="185" t="s">
        <v>1188</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1230</v>
      </c>
      <c r="C494" s="185" t="s">
        <v>1231</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1232</v>
      </c>
      <c r="C495" s="185" t="s">
        <v>1192</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1233</v>
      </c>
      <c r="C496" s="185" t="s">
        <v>1234</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1235</v>
      </c>
      <c r="C497" s="185" t="s">
        <v>1194</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1236</v>
      </c>
      <c r="C498" s="185" t="s">
        <v>1237</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374</v>
      </c>
      <c r="C499" s="182" t="s">
        <v>239</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375</v>
      </c>
      <c r="C500" s="194" t="s">
        <v>240</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376</v>
      </c>
      <c r="C501" s="185" t="s">
        <v>241</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1238</v>
      </c>
      <c r="C502" s="185" t="s">
        <v>1239</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1240</v>
      </c>
      <c r="C503" s="185" t="s">
        <v>1241</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377</v>
      </c>
      <c r="C504" s="185" t="s">
        <v>242</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1242</v>
      </c>
      <c r="C505" s="185" t="s">
        <v>1243</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1244</v>
      </c>
      <c r="C506" s="185" t="s">
        <v>1245</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1246</v>
      </c>
      <c r="C507" s="185" t="s">
        <v>1247</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1248</v>
      </c>
      <c r="C508" s="185" t="s">
        <v>1249</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378</v>
      </c>
      <c r="C509" s="194" t="s">
        <v>243</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379</v>
      </c>
      <c r="C510" s="185" t="s">
        <v>244</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1250</v>
      </c>
      <c r="C511" s="185" t="s">
        <v>1251</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1252</v>
      </c>
      <c r="C512" s="185" t="s">
        <v>1253</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1254</v>
      </c>
      <c r="C513" s="185" t="s">
        <v>1255</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1256</v>
      </c>
      <c r="C514" s="185" t="s">
        <v>1257</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1258</v>
      </c>
      <c r="C515" s="185" t="s">
        <v>1259</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1260</v>
      </c>
      <c r="C516" s="185" t="s">
        <v>1261</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1262</v>
      </c>
      <c r="C517" s="185" t="s">
        <v>1263</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1264</v>
      </c>
      <c r="C518" s="185" t="s">
        <v>1265</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1266</v>
      </c>
      <c r="C519" s="185" t="s">
        <v>1267</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1268</v>
      </c>
      <c r="C520" s="185" t="s">
        <v>1269</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1270</v>
      </c>
      <c r="C521" s="185" t="s">
        <v>1271</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1272</v>
      </c>
      <c r="C522" s="185" t="s">
        <v>1273</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1274</v>
      </c>
      <c r="C523" s="185" t="s">
        <v>1275</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1276</v>
      </c>
      <c r="C524" s="185" t="s">
        <v>1277</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1278</v>
      </c>
      <c r="C525" s="185" t="s">
        <v>1279</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380</v>
      </c>
      <c r="C526" s="182" t="s">
        <v>245</v>
      </c>
      <c r="D526" s="183">
        <f>D527+D541</f>
        <v>0</v>
      </c>
      <c r="E526" s="183">
        <f>E527+E541</f>
        <v>108000000</v>
      </c>
      <c r="F526" s="183">
        <f t="shared" si="1004"/>
        <v>108000000</v>
      </c>
      <c r="G526" s="183">
        <f t="shared" ref="G526:I526" si="1074">G527+G541</f>
        <v>0</v>
      </c>
      <c r="H526" s="183">
        <f t="shared" si="1006"/>
        <v>108000000</v>
      </c>
      <c r="I526" s="183">
        <f t="shared" si="1074"/>
        <v>0</v>
      </c>
      <c r="J526" s="183">
        <f t="shared" si="1007"/>
        <v>108000000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108000000</v>
      </c>
      <c r="V526" s="183">
        <f t="shared" si="1075"/>
        <v>0</v>
      </c>
      <c r="W526" s="183">
        <f t="shared" ref="W526" si="1078">W527+W541</f>
        <v>0</v>
      </c>
      <c r="X526" s="183">
        <f t="shared" si="1075"/>
        <v>0</v>
      </c>
      <c r="Y526" s="183">
        <f t="shared" si="1075"/>
        <v>0</v>
      </c>
      <c r="Z526" s="183">
        <f t="shared" si="1075"/>
        <v>108000000</v>
      </c>
      <c r="AA526" s="183">
        <f t="shared" si="1075"/>
        <v>0</v>
      </c>
      <c r="AB526" s="183">
        <f t="shared" si="1075"/>
        <v>0</v>
      </c>
      <c r="AC526" s="183">
        <f t="shared" si="1012"/>
        <v>108000000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108000000</v>
      </c>
    </row>
    <row r="527" spans="2:42" x14ac:dyDescent="0.25">
      <c r="B527" s="193" t="s">
        <v>381</v>
      </c>
      <c r="C527" s="194" t="s">
        <v>246</v>
      </c>
      <c r="D527" s="195">
        <f>SUM(D528:D540)</f>
        <v>0</v>
      </c>
      <c r="E527" s="195">
        <f>SUM(E528:E540)</f>
        <v>108000000</v>
      </c>
      <c r="F527" s="195">
        <f t="shared" si="1004"/>
        <v>108000000</v>
      </c>
      <c r="G527" s="195">
        <f t="shared" ref="G527:I527" si="1079">SUM(G528:G540)</f>
        <v>0</v>
      </c>
      <c r="H527" s="195">
        <f t="shared" si="1006"/>
        <v>108000000</v>
      </c>
      <c r="I527" s="195">
        <f t="shared" si="1079"/>
        <v>0</v>
      </c>
      <c r="J527" s="195">
        <f t="shared" si="1007"/>
        <v>108000000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108000000</v>
      </c>
      <c r="V527" s="195">
        <f t="shared" si="1080"/>
        <v>0</v>
      </c>
      <c r="W527" s="195">
        <f t="shared" ref="W527" si="1083">SUM(W528:W540)</f>
        <v>0</v>
      </c>
      <c r="X527" s="195">
        <f t="shared" si="1080"/>
        <v>0</v>
      </c>
      <c r="Y527" s="195">
        <f t="shared" si="1080"/>
        <v>0</v>
      </c>
      <c r="Z527" s="195">
        <f t="shared" si="1080"/>
        <v>108000000</v>
      </c>
      <c r="AA527" s="195">
        <f t="shared" si="1080"/>
        <v>0</v>
      </c>
      <c r="AB527" s="195">
        <f t="shared" si="1080"/>
        <v>0</v>
      </c>
      <c r="AC527" s="195">
        <f t="shared" si="1012"/>
        <v>108000000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108000000</v>
      </c>
    </row>
    <row r="528" spans="2:42" x14ac:dyDescent="0.25">
      <c r="B528" s="184" t="s">
        <v>382</v>
      </c>
      <c r="C528" s="185" t="s">
        <v>247</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1280</v>
      </c>
      <c r="C529" s="185" t="s">
        <v>1281</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1282</v>
      </c>
      <c r="C530" s="185" t="s">
        <v>1283</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1284</v>
      </c>
      <c r="C531" s="185" t="s">
        <v>1285</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1286</v>
      </c>
      <c r="C532" s="185" t="s">
        <v>1287</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108000000</v>
      </c>
      <c r="F532" s="186">
        <f t="shared" si="1092"/>
        <v>108000000</v>
      </c>
      <c r="G532" s="186"/>
      <c r="H532" s="186">
        <f t="shared" si="1093"/>
        <v>108000000</v>
      </c>
      <c r="I532" s="186"/>
      <c r="J532" s="186">
        <f t="shared" si="1094"/>
        <v>108000000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108000000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108000000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108000000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108000000</v>
      </c>
    </row>
    <row r="533" spans="2:42" x14ac:dyDescent="0.25">
      <c r="B533" s="184" t="s">
        <v>1288</v>
      </c>
      <c r="C533" s="185" t="s">
        <v>1289</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383</v>
      </c>
      <c r="C534" s="185" t="s">
        <v>248</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1290</v>
      </c>
      <c r="C535" s="185" t="s">
        <v>1291</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1292</v>
      </c>
      <c r="C536" s="185" t="s">
        <v>1293</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1294</v>
      </c>
      <c r="C537" s="185" t="s">
        <v>1295</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1296</v>
      </c>
      <c r="C538" s="185" t="s">
        <v>1297</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1298</v>
      </c>
      <c r="C539" s="185" t="s">
        <v>1299</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1300</v>
      </c>
      <c r="C540" s="185" t="s">
        <v>1301</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384</v>
      </c>
      <c r="C541" s="194" t="s">
        <v>249</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385</v>
      </c>
      <c r="C542" s="185" t="s">
        <v>250</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386</v>
      </c>
      <c r="C543" s="185" t="s">
        <v>251</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1302</v>
      </c>
      <c r="C544" s="185" t="s">
        <v>1303</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1304</v>
      </c>
      <c r="C545" s="185" t="s">
        <v>521</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1305</v>
      </c>
      <c r="C546" s="185" t="s">
        <v>1306</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1307</v>
      </c>
      <c r="C547" s="185" t="s">
        <v>1308</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1309</v>
      </c>
      <c r="C548" s="185" t="s">
        <v>1310</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1311</v>
      </c>
      <c r="C549" s="185" t="s">
        <v>1312</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1313</v>
      </c>
      <c r="C550" s="185" t="s">
        <v>1314</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1315</v>
      </c>
      <c r="C551" s="185" t="s">
        <v>1316</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1317</v>
      </c>
      <c r="C552" s="185" t="s">
        <v>1318</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1319</v>
      </c>
      <c r="C553" s="185" t="s">
        <v>1320</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1321</v>
      </c>
      <c r="C554" s="185" t="s">
        <v>1322</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1323</v>
      </c>
      <c r="C555" s="185" t="s">
        <v>1324</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1325</v>
      </c>
      <c r="C556" s="185" t="s">
        <v>1326</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1327</v>
      </c>
      <c r="C557" s="185" t="s">
        <v>1328</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1329</v>
      </c>
      <c r="C558" s="185" t="s">
        <v>1330</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1331</v>
      </c>
      <c r="C559" s="185" t="s">
        <v>1332</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1333</v>
      </c>
      <c r="C560" s="182" t="s">
        <v>1334</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1335</v>
      </c>
      <c r="C561" s="185" t="s">
        <v>1336</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1337</v>
      </c>
      <c r="C562" s="185" t="s">
        <v>1338</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1339</v>
      </c>
      <c r="C563" s="185" t="s">
        <v>1340</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1341</v>
      </c>
      <c r="C564" s="185" t="s">
        <v>1342</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1343</v>
      </c>
      <c r="C565" s="185" t="s">
        <v>1344</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252</v>
      </c>
      <c r="D566" s="189">
        <f>D12+D106+D222+D327+D397+D499+D526+D560</f>
        <v>5485939</v>
      </c>
      <c r="E566" s="189">
        <f>E12+E106+E222+E327+E397+E499+E526+E560</f>
        <v>1190292162.02</v>
      </c>
      <c r="F566" s="189">
        <f t="shared" si="1004"/>
        <v>1195778101.02</v>
      </c>
      <c r="G566" s="189">
        <f>G12+G106+G222+G327+G397+G499+G526+G560</f>
        <v>0</v>
      </c>
      <c r="H566" s="189">
        <f t="shared" si="1006"/>
        <v>1195778101.02</v>
      </c>
      <c r="I566" s="189">
        <f>I12+I106+I222+I327+I397+I499+I526+I560</f>
        <v>0</v>
      </c>
      <c r="J566" s="189">
        <f t="shared" si="1007"/>
        <v>1195778101.02</v>
      </c>
      <c r="K566" s="189">
        <f t="shared" ref="K566:AB566" si="1154">K12+K106+K222+K327+K397+K499+K526+K560</f>
        <v>0</v>
      </c>
      <c r="L566" s="189">
        <f t="shared" si="1154"/>
        <v>0</v>
      </c>
      <c r="M566" s="189">
        <f t="shared" si="1154"/>
        <v>0</v>
      </c>
      <c r="N566" s="189">
        <f t="shared" si="1154"/>
        <v>0</v>
      </c>
      <c r="O566" s="189">
        <f t="shared" si="1154"/>
        <v>0</v>
      </c>
      <c r="P566" s="189">
        <f t="shared" ref="P566:Q566" si="1155">P12+P106+P222+P327+P397+P499+P526+P560</f>
        <v>0</v>
      </c>
      <c r="Q566" s="189">
        <f t="shared" si="1155"/>
        <v>0</v>
      </c>
      <c r="R566" s="189">
        <f t="shared" si="1154"/>
        <v>0</v>
      </c>
      <c r="S566" s="189">
        <f t="shared" si="1154"/>
        <v>0</v>
      </c>
      <c r="T566" s="189">
        <f t="shared" ref="T566" si="1156">T12+T106+T222+T327+T397+T499+T526+T560</f>
        <v>0</v>
      </c>
      <c r="U566" s="189">
        <f t="shared" si="1154"/>
        <v>1168267322.52</v>
      </c>
      <c r="V566" s="189">
        <f t="shared" si="1154"/>
        <v>28868878.5</v>
      </c>
      <c r="W566" s="189">
        <f t="shared" ref="W566" si="1157">W12+W106+W222+W327+W397+W499+W526+W560</f>
        <v>0</v>
      </c>
      <c r="X566" s="189">
        <f t="shared" si="1154"/>
        <v>0</v>
      </c>
      <c r="Y566" s="189">
        <f t="shared" si="1154"/>
        <v>0</v>
      </c>
      <c r="Z566" s="189">
        <f t="shared" si="1154"/>
        <v>1190961487.02</v>
      </c>
      <c r="AA566" s="189">
        <f t="shared" si="1154"/>
        <v>5764364</v>
      </c>
      <c r="AB566" s="189">
        <f t="shared" si="1154"/>
        <v>152500</v>
      </c>
      <c r="AC566" s="189">
        <f t="shared" si="1012"/>
        <v>1196878351.02</v>
      </c>
      <c r="AD566" s="189">
        <f t="shared" ref="AD566:AF566" si="1158">AD12+AD106+AD222+AD327+AD397+AD499+AD526+AD560</f>
        <v>64000</v>
      </c>
      <c r="AE566" s="189">
        <f t="shared" si="1158"/>
        <v>33250</v>
      </c>
      <c r="AF566" s="189">
        <f t="shared" si="1158"/>
        <v>120600</v>
      </c>
      <c r="AG566" s="189">
        <f t="shared" si="1013"/>
        <v>217850</v>
      </c>
      <c r="AH566" s="189">
        <f t="shared" ref="AH566:AJ566" si="1159">AH12+AH106+AH222+AH327+AH397+AH499+AH526+AH560</f>
        <v>40000</v>
      </c>
      <c r="AI566" s="189">
        <f t="shared" si="1159"/>
        <v>0</v>
      </c>
      <c r="AJ566" s="189">
        <f t="shared" si="1159"/>
        <v>0</v>
      </c>
      <c r="AK566" s="189">
        <f t="shared" si="1014"/>
        <v>40000</v>
      </c>
      <c r="AL566" s="189">
        <f t="shared" ref="AL566:AN566" si="1160">AL12+AL106+AL222+AL327+AL397+AL499+AL526+AL560</f>
        <v>0</v>
      </c>
      <c r="AM566" s="189">
        <f t="shared" si="1160"/>
        <v>0</v>
      </c>
      <c r="AN566" s="189">
        <f t="shared" si="1160"/>
        <v>0</v>
      </c>
      <c r="AO566" s="189">
        <f t="shared" si="1015"/>
        <v>0</v>
      </c>
      <c r="AP566" s="189">
        <f t="shared" si="1016"/>
        <v>1197136201.02</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67"/>
  <sheetViews>
    <sheetView showGridLines="0" topLeftCell="A48" zoomScale="71" zoomScaleNormal="71" workbookViewId="0">
      <selection activeCell="C54" sqref="C54"/>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36.42578125" style="87" bestFit="1" customWidth="1"/>
    <col min="5" max="5" width="10.140625" style="87" customWidth="1"/>
    <col min="6" max="7" width="13.85546875" style="87" customWidth="1"/>
    <col min="8" max="8" width="12.85546875" style="77" customWidth="1"/>
    <col min="9" max="9" width="18.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7" t="s">
        <v>1376</v>
      </c>
      <c r="B2" s="127" t="s">
        <v>1378</v>
      </c>
      <c r="C2" s="127" t="s">
        <v>480</v>
      </c>
      <c r="D2" s="127" t="s">
        <v>1377</v>
      </c>
      <c r="E2" s="127" t="s">
        <v>1379</v>
      </c>
      <c r="F2" s="127" t="s">
        <v>481</v>
      </c>
      <c r="G2" s="127" t="s">
        <v>1380</v>
      </c>
      <c r="H2" s="127" t="s">
        <v>1381</v>
      </c>
      <c r="I2" s="127" t="s">
        <v>1382</v>
      </c>
      <c r="J2" s="127" t="s">
        <v>1492</v>
      </c>
      <c r="K2" s="127" t="s">
        <v>1383</v>
      </c>
      <c r="L2" s="127" t="s">
        <v>1384</v>
      </c>
      <c r="M2" s="127" t="s">
        <v>1385</v>
      </c>
      <c r="N2" s="127" t="s">
        <v>1386</v>
      </c>
      <c r="O2" s="127" t="s">
        <v>1387</v>
      </c>
      <c r="S2" s="124" t="s">
        <v>135</v>
      </c>
      <c r="T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222" t="s">
        <v>429</v>
      </c>
      <c r="AI2" s="222" t="s">
        <v>430</v>
      </c>
      <c r="AJ2" s="222" t="s">
        <v>431</v>
      </c>
      <c r="AK2" s="222" t="s">
        <v>432</v>
      </c>
      <c r="AL2" s="222" t="s">
        <v>433</v>
      </c>
      <c r="AM2" s="222" t="s">
        <v>436</v>
      </c>
      <c r="AN2" s="222" t="s">
        <v>434</v>
      </c>
      <c r="AO2" s="222" t="s">
        <v>435</v>
      </c>
      <c r="AP2" s="222" t="s">
        <v>437</v>
      </c>
      <c r="AQ2" s="222" t="s">
        <v>438</v>
      </c>
      <c r="AR2" s="222" t="s">
        <v>439</v>
      </c>
      <c r="AS2" s="222" t="s">
        <v>440</v>
      </c>
      <c r="AT2" s="222" t="s">
        <v>441</v>
      </c>
      <c r="AU2" s="222" t="s">
        <v>442</v>
      </c>
      <c r="AV2" s="222" t="s">
        <v>443</v>
      </c>
      <c r="AW2" s="222" t="s">
        <v>444</v>
      </c>
      <c r="AX2" s="222" t="s">
        <v>445</v>
      </c>
      <c r="AY2" s="222" t="s">
        <v>446</v>
      </c>
      <c r="AZ2" s="222" t="s">
        <v>447</v>
      </c>
      <c r="BA2" s="222" t="s">
        <v>448</v>
      </c>
      <c r="BB2" s="222" t="s">
        <v>449</v>
      </c>
      <c r="BC2" s="222" t="s">
        <v>450</v>
      </c>
      <c r="BD2" s="222" t="s">
        <v>451</v>
      </c>
      <c r="BE2" s="222" t="s">
        <v>452</v>
      </c>
      <c r="BF2" s="222" t="s">
        <v>453</v>
      </c>
      <c r="BG2" s="222" t="s">
        <v>454</v>
      </c>
      <c r="BH2" s="222" t="s">
        <v>455</v>
      </c>
      <c r="BI2" s="222" t="s">
        <v>456</v>
      </c>
      <c r="BJ2" s="222" t="s">
        <v>457</v>
      </c>
      <c r="BK2" s="222" t="s">
        <v>458</v>
      </c>
      <c r="BL2" s="222" t="s">
        <v>459</v>
      </c>
      <c r="BM2" s="222" t="s">
        <v>460</v>
      </c>
      <c r="BN2" s="222" t="s">
        <v>461</v>
      </c>
      <c r="BO2" s="222" t="s">
        <v>462</v>
      </c>
      <c r="BP2" s="222" t="s">
        <v>463</v>
      </c>
      <c r="BQ2" s="222" t="s">
        <v>464</v>
      </c>
      <c r="BR2" s="222" t="s">
        <v>465</v>
      </c>
      <c r="BS2" s="222" t="s">
        <v>466</v>
      </c>
      <c r="BT2" s="222" t="s">
        <v>467</v>
      </c>
      <c r="BU2" s="222" t="s">
        <v>468</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256</v>
      </c>
      <c r="D5" s="171">
        <f>SUMIF(C:C,$C$10,D:D)</f>
        <v>1784701</v>
      </c>
    </row>
    <row r="6" spans="1:555" x14ac:dyDescent="0.25">
      <c r="C6" s="70"/>
      <c r="D6" s="70"/>
      <c r="E6" s="70"/>
      <c r="F6" s="70"/>
      <c r="G6" s="70"/>
      <c r="H6" s="79"/>
      <c r="I6" s="70"/>
      <c r="J6" s="70"/>
    </row>
    <row r="7" spans="1:555" x14ac:dyDescent="0.25">
      <c r="C7" s="70" t="s">
        <v>40</v>
      </c>
      <c r="D7" s="70"/>
      <c r="E7" s="70"/>
      <c r="F7" s="70"/>
      <c r="G7" s="70"/>
      <c r="H7" s="79"/>
      <c r="I7" s="70"/>
      <c r="J7" s="70"/>
    </row>
    <row r="8" spans="1:555" x14ac:dyDescent="0.25">
      <c r="C8" s="70" t="s">
        <v>41</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42</v>
      </c>
      <c r="D10" s="30">
        <f>SUM(G17:G26)</f>
        <v>26676</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7" t="s">
        <v>399</v>
      </c>
      <c r="D13" s="291">
        <v>12.2</v>
      </c>
      <c r="E13" s="95"/>
      <c r="F13" s="95"/>
      <c r="G13" s="95"/>
      <c r="H13" s="76"/>
      <c r="I13" s="76"/>
      <c r="J13" s="76"/>
      <c r="K13" s="114"/>
      <c r="N13" s="155"/>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Conformación de Equipo Técnico para levantamiento de descripción de funciones y valoración de nuevos puestos.</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43</v>
      </c>
      <c r="D16" s="131" t="s">
        <v>44</v>
      </c>
      <c r="E16" s="130" t="s">
        <v>54</v>
      </c>
      <c r="F16" s="130" t="s">
        <v>56</v>
      </c>
      <c r="G16" s="129" t="s">
        <v>27</v>
      </c>
      <c r="H16" s="135" t="s">
        <v>137</v>
      </c>
      <c r="I16" s="130" t="s">
        <v>45</v>
      </c>
      <c r="J16" s="130" t="s">
        <v>138</v>
      </c>
      <c r="K16" s="130" t="s">
        <v>417</v>
      </c>
      <c r="L16" s="130" t="s">
        <v>418</v>
      </c>
      <c r="N16" s="155"/>
    </row>
    <row r="17" spans="2:14" ht="15.75" thickBot="1" x14ac:dyDescent="0.3">
      <c r="B17" s="95"/>
      <c r="C17" s="347" t="s">
        <v>46</v>
      </c>
      <c r="D17" s="575">
        <v>14</v>
      </c>
      <c r="E17" s="348">
        <v>1</v>
      </c>
      <c r="F17" s="117">
        <v>20000</v>
      </c>
      <c r="G17" s="99">
        <f t="shared" ref="G17:G25" si="0">E17*F17</f>
        <v>20000</v>
      </c>
      <c r="H17" s="350" t="s">
        <v>1480</v>
      </c>
      <c r="I17" s="118" t="s">
        <v>708</v>
      </c>
      <c r="J17" s="118" t="str">
        <f>VLOOKUP(I17,Presupuesto!$B$11:$C$566,2,0)</f>
        <v>SERVICIOS DE CAPACITACION.</v>
      </c>
      <c r="K17" s="351" t="s">
        <v>1383</v>
      </c>
      <c r="L17" s="118" t="s">
        <v>401</v>
      </c>
      <c r="N17" s="155"/>
    </row>
    <row r="18" spans="2:14" ht="15.75" thickBot="1" x14ac:dyDescent="0.3">
      <c r="B18" s="95"/>
      <c r="C18" s="101" t="s">
        <v>47</v>
      </c>
      <c r="D18" s="576"/>
      <c r="E18" s="203">
        <v>13</v>
      </c>
      <c r="F18" s="102">
        <v>50</v>
      </c>
      <c r="G18" s="99">
        <f t="shared" si="0"/>
        <v>650</v>
      </c>
      <c r="H18" s="163" t="s">
        <v>1480</v>
      </c>
      <c r="I18" s="100" t="s">
        <v>726</v>
      </c>
      <c r="J18" s="100" t="str">
        <f>VLOOKUP(I18,Presupuesto!$B$11:$C$566,2,0)</f>
        <v>SERVICIOS DE IMPRENTA PUBLIC.Y REPRODUCCION</v>
      </c>
      <c r="K18" s="100" t="s">
        <v>1383</v>
      </c>
      <c r="L18" s="118" t="s">
        <v>401</v>
      </c>
      <c r="N18" s="155"/>
    </row>
    <row r="19" spans="2:14" ht="15.75" thickBot="1" x14ac:dyDescent="0.3">
      <c r="B19" s="95"/>
      <c r="C19" s="101" t="s">
        <v>48</v>
      </c>
      <c r="D19" s="576"/>
      <c r="E19" s="203">
        <v>15</v>
      </c>
      <c r="F19" s="102">
        <v>150</v>
      </c>
      <c r="G19" s="99">
        <f t="shared" si="0"/>
        <v>2250</v>
      </c>
      <c r="H19" s="163" t="s">
        <v>1480</v>
      </c>
      <c r="I19" s="100" t="s">
        <v>801</v>
      </c>
      <c r="J19" s="100" t="str">
        <f>VLOOKUP(I19,Presupuesto!$B$11:$C$566,2,0)</f>
        <v>ALIMENTOS B EBIDAS PARA PERSONAS</v>
      </c>
      <c r="K19" s="100" t="str">
        <f t="shared" ref="K19:K26" si="1">$K$17</f>
        <v>Gestión Administrativa y  financiera en apoyo al Desarrollo Académico</v>
      </c>
      <c r="L19" s="118" t="s">
        <v>401</v>
      </c>
      <c r="N19" s="155"/>
    </row>
    <row r="20" spans="2:14" ht="15.75" hidden="1" thickBot="1" x14ac:dyDescent="0.3">
      <c r="B20" s="95"/>
      <c r="C20" s="101" t="s">
        <v>49</v>
      </c>
      <c r="D20" s="576"/>
      <c r="E20" s="153">
        <v>1</v>
      </c>
      <c r="F20" s="120"/>
      <c r="G20" s="99">
        <f t="shared" si="0"/>
        <v>0</v>
      </c>
      <c r="H20" s="163"/>
      <c r="I20" s="339" t="s">
        <v>758</v>
      </c>
      <c r="J20" s="100" t="str">
        <f>VLOOKUP(I20,Presupuesto!$B$11:$C$566,2,0)</f>
        <v>PASAJES NACIONALES</v>
      </c>
      <c r="K20" s="100" t="str">
        <f t="shared" si="1"/>
        <v>Gestión Administrativa y  financiera en apoyo al Desarrollo Académico</v>
      </c>
      <c r="L20" s="118" t="s">
        <v>401</v>
      </c>
      <c r="N20" s="155"/>
    </row>
    <row r="21" spans="2:14" ht="15.75" thickBot="1" x14ac:dyDescent="0.3">
      <c r="B21" s="95"/>
      <c r="C21" s="101" t="s">
        <v>426</v>
      </c>
      <c r="D21" s="576"/>
      <c r="E21" s="153">
        <v>13</v>
      </c>
      <c r="F21" s="120">
        <v>250</v>
      </c>
      <c r="G21" s="99">
        <f t="shared" si="0"/>
        <v>3250</v>
      </c>
      <c r="H21" s="163" t="s">
        <v>1480</v>
      </c>
      <c r="I21" s="100" t="s">
        <v>830</v>
      </c>
      <c r="J21" s="100" t="str">
        <f>VLOOKUP(I21,Presupuesto!$B$11:$C$566,2,0)</f>
        <v>PRODUCTOS PAPEL Y CARTON</v>
      </c>
      <c r="K21" s="100" t="str">
        <f t="shared" si="1"/>
        <v>Gestión Administrativa y  financiera en apoyo al Desarrollo Académico</v>
      </c>
      <c r="L21" s="118" t="s">
        <v>401</v>
      </c>
      <c r="N21" s="155"/>
    </row>
    <row r="22" spans="2:14" ht="15.75" thickBot="1" x14ac:dyDescent="0.3">
      <c r="B22" s="95"/>
      <c r="C22" s="101" t="s">
        <v>50</v>
      </c>
      <c r="D22" s="576"/>
      <c r="E22" s="203">
        <v>1</v>
      </c>
      <c r="F22" s="102">
        <v>85</v>
      </c>
      <c r="G22" s="99">
        <f t="shared" si="0"/>
        <v>85</v>
      </c>
      <c r="H22" s="163" t="s">
        <v>1480</v>
      </c>
      <c r="I22" s="100" t="s">
        <v>830</v>
      </c>
      <c r="J22" s="100" t="str">
        <f>VLOOKUP(I22,Presupuesto!$B$11:$C$566,2,0)</f>
        <v>PRODUCTOS PAPEL Y CARTON</v>
      </c>
      <c r="K22" s="100" t="str">
        <f t="shared" si="1"/>
        <v>Gestión Administrativa y  financiera en apoyo al Desarrollo Académico</v>
      </c>
      <c r="L22" s="118" t="s">
        <v>401</v>
      </c>
      <c r="N22" s="155"/>
    </row>
    <row r="23" spans="2:14" ht="15.75" thickBot="1" x14ac:dyDescent="0.3">
      <c r="B23" s="95"/>
      <c r="C23" s="101" t="s">
        <v>130</v>
      </c>
      <c r="D23" s="576"/>
      <c r="E23" s="203">
        <v>1</v>
      </c>
      <c r="F23" s="102">
        <v>36</v>
      </c>
      <c r="G23" s="99">
        <f t="shared" si="0"/>
        <v>36</v>
      </c>
      <c r="H23" s="163" t="s">
        <v>1480</v>
      </c>
      <c r="I23" s="100" t="s">
        <v>951</v>
      </c>
      <c r="J23" s="100" t="str">
        <f>VLOOKUP(I23,Presupuesto!$B$11:$C$566,2,0)</f>
        <v>UTILES DE ESCRITORIO, OFICINA Y ENSE¥ANZA</v>
      </c>
      <c r="K23" s="100" t="str">
        <f t="shared" si="1"/>
        <v>Gestión Administrativa y  financiera en apoyo al Desarrollo Académico</v>
      </c>
      <c r="L23" s="118" t="s">
        <v>401</v>
      </c>
      <c r="N23" s="155"/>
    </row>
    <row r="24" spans="2:14" ht="15.75" thickBot="1" x14ac:dyDescent="0.3">
      <c r="B24" s="95"/>
      <c r="C24" s="101" t="s">
        <v>34</v>
      </c>
      <c r="D24" s="576"/>
      <c r="E24" s="203">
        <v>1</v>
      </c>
      <c r="F24" s="102">
        <v>80</v>
      </c>
      <c r="G24" s="99">
        <f t="shared" si="0"/>
        <v>80</v>
      </c>
      <c r="H24" s="163" t="s">
        <v>1480</v>
      </c>
      <c r="I24" s="100" t="s">
        <v>951</v>
      </c>
      <c r="J24" s="100" t="str">
        <f>VLOOKUP(I24,Presupuesto!$B$11:$C$566,2,0)</f>
        <v>UTILES DE ESCRITORIO, OFICINA Y ENSE¥ANZA</v>
      </c>
      <c r="K24" s="100" t="str">
        <f t="shared" si="1"/>
        <v>Gestión Administrativa y  financiera en apoyo al Desarrollo Académico</v>
      </c>
      <c r="L24" s="118" t="s">
        <v>401</v>
      </c>
      <c r="N24" s="155"/>
    </row>
    <row r="25" spans="2:14" ht="15.75" thickBot="1" x14ac:dyDescent="0.3">
      <c r="B25" s="95"/>
      <c r="C25" s="111" t="s">
        <v>51</v>
      </c>
      <c r="D25" s="576"/>
      <c r="E25" s="221">
        <v>13</v>
      </c>
      <c r="F25" s="121">
        <v>25</v>
      </c>
      <c r="G25" s="99">
        <f t="shared" si="0"/>
        <v>325</v>
      </c>
      <c r="H25" s="163" t="s">
        <v>1480</v>
      </c>
      <c r="I25" s="100" t="s">
        <v>951</v>
      </c>
      <c r="J25" s="100" t="str">
        <f>VLOOKUP(I25,Presupuesto!$B$11:$C$566,2,0)</f>
        <v>UTILES DE ESCRITORIO, OFICINA Y ENSE¥ANZA</v>
      </c>
      <c r="K25" s="100" t="str">
        <f t="shared" si="1"/>
        <v>Gestión Administrativa y  financiera en apoyo al Desarrollo Académico</v>
      </c>
      <c r="L25" s="118" t="s">
        <v>401</v>
      </c>
      <c r="N25" s="155"/>
    </row>
    <row r="26" spans="2:14" ht="15.75" thickBot="1" x14ac:dyDescent="0.3">
      <c r="B26" s="95"/>
      <c r="C26" s="225" t="s">
        <v>430</v>
      </c>
      <c r="D26" s="226"/>
      <c r="E26" s="352">
        <v>0</v>
      </c>
      <c r="F26" s="106">
        <f>HLOOKUP(C26,$AH$2:$BU$3,2,0)</f>
        <v>1900</v>
      </c>
      <c r="G26" s="107">
        <f>D26*E26*F26</f>
        <v>0</v>
      </c>
      <c r="H26" s="353" t="s">
        <v>1480</v>
      </c>
      <c r="I26" s="354" t="s">
        <v>772</v>
      </c>
      <c r="J26" s="108" t="str">
        <f>VLOOKUP(I26,Presupuesto!$B$11:$C$566,2,0)</f>
        <v>VIATICOS NACIONALES</v>
      </c>
      <c r="K26" s="355" t="str">
        <f t="shared" si="1"/>
        <v>Gestión Administrativa y  financiera en apoyo al Desarrollo Académico</v>
      </c>
      <c r="L26" s="118" t="s">
        <v>401</v>
      </c>
    </row>
    <row r="27" spans="2:14" x14ac:dyDescent="0.25">
      <c r="B27" s="95"/>
      <c r="C27" s="95"/>
      <c r="E27" s="114"/>
      <c r="F27" s="114"/>
      <c r="G27" s="114"/>
      <c r="H27" s="177"/>
      <c r="I27" s="114"/>
      <c r="J27" s="114"/>
      <c r="K27" s="114"/>
    </row>
    <row r="28" spans="2:14" ht="15.75" thickBot="1" x14ac:dyDescent="0.3"/>
    <row r="29" spans="2:14" ht="15.75" thickBot="1" x14ac:dyDescent="0.3">
      <c r="C29" s="29" t="s">
        <v>42</v>
      </c>
      <c r="D29" s="30">
        <f>SUM(G36:G46)</f>
        <v>1623500</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7" t="s">
        <v>399</v>
      </c>
      <c r="D32" s="291">
        <v>12.3</v>
      </c>
      <c r="E32" s="95"/>
      <c r="F32" s="95"/>
      <c r="G32" s="95"/>
      <c r="H32" s="76"/>
      <c r="I32" s="76"/>
      <c r="J32" s="76"/>
      <c r="K32" s="114"/>
    </row>
    <row r="33" spans="3:12" ht="18.75" x14ac:dyDescent="0.25">
      <c r="C33" s="217"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Graduados'!$E:$F,2,FALSE),IFERROR(VLOOKUP(D32,'11. Gestion Administrativa'!$E:$F,2,FALSE),IFERROR(VLOOKUP(D32,'Gestión Académica'!$E:$F,2,FALSE),IFERROR(VLOOKUP(D32,'Aseguramiento de la Calidad'!$E:$F,2,FALSE),IFERROR(VLOOKUP(D32,'Gestión del Conocimiento'!$E:$F,2,FALSE),IFERROR(VLOOKUP(D32,'Gobernabilidad y Procesos...'!$E:$F,2,FALSE),IFERROR(VLOOKUP(D32,'12. Gestión del Talento Humano'!$E:$F,2,FALSE),IFERROR(VLOOKUP(D32,'Internacionalización de la E.S.'!$E:$F,2,FALSE),IFERROR(VLOOKUP(D32,Posgrado!$E:$F,2,FALSE),IFERROR(VLOOKUP(D32,'Cultura de Innovación Insti...'!$E:$F,2,FALSE),VLOOKUP(D32,'Lo Esencial de la Reforma Univ.'!$E:$F,2,0)))))))))))))))</f>
        <v>Mejorar la efectividad del talento humano, a través de la formación (Programa de Becas), entrenamiento y capacitación del personal universitario, valorando su desempeño para gozar de estos beneficios</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43</v>
      </c>
      <c r="D35" s="131" t="s">
        <v>44</v>
      </c>
      <c r="E35" s="130" t="s">
        <v>54</v>
      </c>
      <c r="F35" s="130" t="s">
        <v>56</v>
      </c>
      <c r="G35" s="129" t="s">
        <v>27</v>
      </c>
      <c r="H35" s="135" t="s">
        <v>137</v>
      </c>
      <c r="I35" s="130" t="s">
        <v>45</v>
      </c>
      <c r="J35" s="130" t="s">
        <v>138</v>
      </c>
      <c r="K35" s="130" t="s">
        <v>417</v>
      </c>
      <c r="L35" s="130" t="s">
        <v>418</v>
      </c>
    </row>
    <row r="36" spans="3:12" ht="15.75" thickBot="1" x14ac:dyDescent="0.3">
      <c r="C36" s="347" t="s">
        <v>46</v>
      </c>
      <c r="D36" s="439">
        <v>460</v>
      </c>
      <c r="E36" s="348">
        <v>10</v>
      </c>
      <c r="F36" s="117">
        <v>12000</v>
      </c>
      <c r="G36" s="349">
        <f>E36*F36</f>
        <v>120000</v>
      </c>
      <c r="H36" s="350" t="s">
        <v>1480</v>
      </c>
      <c r="I36" s="118" t="s">
        <v>708</v>
      </c>
      <c r="J36" s="118" t="str">
        <f>VLOOKUP(I36,Presupuesto!$B$11:$C$566,2,0)</f>
        <v>SERVICIOS DE CAPACITACION.</v>
      </c>
      <c r="K36" s="351" t="s">
        <v>1383</v>
      </c>
      <c r="L36" s="118" t="s">
        <v>401</v>
      </c>
    </row>
    <row r="37" spans="3:12" ht="15.75" hidden="1" customHeight="1" thickBot="1" x14ac:dyDescent="0.3">
      <c r="C37" s="101" t="s">
        <v>47</v>
      </c>
      <c r="D37" s="440"/>
      <c r="E37" s="203"/>
      <c r="F37" s="102">
        <v>50</v>
      </c>
      <c r="G37" s="99">
        <f t="shared" ref="G37:G44" si="2">E37*F37</f>
        <v>0</v>
      </c>
      <c r="H37" s="163"/>
      <c r="I37" s="100" t="s">
        <v>726</v>
      </c>
      <c r="J37" s="100" t="str">
        <f>VLOOKUP(I37,Presupuesto!$B$11:$C$566,2,0)</f>
        <v>SERVICIOS DE IMPRENTA PUBLIC.Y REPRODUCCION</v>
      </c>
      <c r="K37" s="100" t="str">
        <f t="shared" ref="K37:K46" si="3">$K$17</f>
        <v>Gestión Administrativa y  financiera en apoyo al Desarrollo Académico</v>
      </c>
      <c r="L37" s="100" t="s">
        <v>404</v>
      </c>
    </row>
    <row r="38" spans="3:12" ht="15.75" hidden="1" customHeight="1" thickBot="1" x14ac:dyDescent="0.3">
      <c r="C38" s="101" t="s">
        <v>48</v>
      </c>
      <c r="D38" s="440"/>
      <c r="E38" s="203"/>
      <c r="F38" s="102">
        <v>150</v>
      </c>
      <c r="G38" s="99">
        <f t="shared" si="2"/>
        <v>0</v>
      </c>
      <c r="H38" s="163"/>
      <c r="I38" s="100" t="s">
        <v>801</v>
      </c>
      <c r="J38" s="100" t="str">
        <f>VLOOKUP(I38,Presupuesto!$B$11:$C$566,2,0)</f>
        <v>ALIMENTOS B EBIDAS PARA PERSONAS</v>
      </c>
      <c r="K38" s="100" t="str">
        <f t="shared" si="3"/>
        <v>Gestión Administrativa y  financiera en apoyo al Desarrollo Académico</v>
      </c>
      <c r="L38" s="100" t="s">
        <v>405</v>
      </c>
    </row>
    <row r="39" spans="3:12" ht="15.75" hidden="1" customHeight="1" thickBot="1" x14ac:dyDescent="0.3">
      <c r="C39" s="101" t="s">
        <v>49</v>
      </c>
      <c r="D39" s="440"/>
      <c r="E39" s="153">
        <v>0</v>
      </c>
      <c r="F39" s="120">
        <v>10000</v>
      </c>
      <c r="G39" s="99">
        <f t="shared" si="2"/>
        <v>0</v>
      </c>
      <c r="H39" s="163" t="s">
        <v>1480</v>
      </c>
      <c r="I39" s="339" t="s">
        <v>764</v>
      </c>
      <c r="J39" s="100" t="str">
        <f>VLOOKUP(I39,Presupuesto!$B$11:$C$566,2,0)</f>
        <v>PASAJES AL EXTERIOR</v>
      </c>
      <c r="K39" s="100" t="str">
        <f t="shared" si="3"/>
        <v>Gestión Administrativa y  financiera en apoyo al Desarrollo Académico</v>
      </c>
      <c r="L39" s="100" t="s">
        <v>419</v>
      </c>
    </row>
    <row r="40" spans="3:12" ht="15.75" thickBot="1" x14ac:dyDescent="0.3">
      <c r="C40" s="101" t="s">
        <v>426</v>
      </c>
      <c r="D40" s="439">
        <v>460</v>
      </c>
      <c r="E40" s="444">
        <v>300</v>
      </c>
      <c r="F40" s="120">
        <v>1048</v>
      </c>
      <c r="G40" s="99">
        <f>E40*F40</f>
        <v>314400</v>
      </c>
      <c r="H40" s="163" t="s">
        <v>1480</v>
      </c>
      <c r="I40" s="100" t="s">
        <v>830</v>
      </c>
      <c r="J40" s="100" t="str">
        <f>VLOOKUP(I40,Presupuesto!$B$11:$C$566,2,0)</f>
        <v>PRODUCTOS PAPEL Y CARTON</v>
      </c>
      <c r="K40" s="100" t="str">
        <f t="shared" si="3"/>
        <v>Gestión Administrativa y  financiera en apoyo al Desarrollo Académico</v>
      </c>
      <c r="L40" s="118" t="s">
        <v>401</v>
      </c>
    </row>
    <row r="41" spans="3:12" ht="15.75" hidden="1" customHeight="1" thickBot="1" x14ac:dyDescent="0.3">
      <c r="C41" s="101" t="s">
        <v>50</v>
      </c>
      <c r="D41" s="441"/>
      <c r="E41" s="203"/>
      <c r="F41" s="102">
        <v>85</v>
      </c>
      <c r="G41" s="99">
        <f t="shared" si="2"/>
        <v>0</v>
      </c>
      <c r="H41" s="163"/>
      <c r="I41" s="100" t="s">
        <v>830</v>
      </c>
      <c r="J41" s="100" t="str">
        <f>VLOOKUP(I41,Presupuesto!$B$11:$C$566,2,0)</f>
        <v>PRODUCTOS PAPEL Y CARTON</v>
      </c>
      <c r="K41" s="100" t="str">
        <f t="shared" si="3"/>
        <v>Gestión Administrativa y  financiera en apoyo al Desarrollo Académico</v>
      </c>
      <c r="L41" s="118" t="s">
        <v>401</v>
      </c>
    </row>
    <row r="42" spans="3:12" ht="15.75" hidden="1" customHeight="1" thickBot="1" x14ac:dyDescent="0.3">
      <c r="C42" s="101" t="s">
        <v>130</v>
      </c>
      <c r="D42" s="441"/>
      <c r="E42" s="203"/>
      <c r="F42" s="102">
        <v>36</v>
      </c>
      <c r="G42" s="99">
        <f t="shared" si="2"/>
        <v>0</v>
      </c>
      <c r="H42" s="163"/>
      <c r="I42" s="100" t="s">
        <v>951</v>
      </c>
      <c r="J42" s="100" t="str">
        <f>VLOOKUP(I42,Presupuesto!$B$11:$C$566,2,0)</f>
        <v>UTILES DE ESCRITORIO, OFICINA Y ENSE¥ANZA</v>
      </c>
      <c r="K42" s="100" t="str">
        <f t="shared" si="3"/>
        <v>Gestión Administrativa y  financiera en apoyo al Desarrollo Académico</v>
      </c>
      <c r="L42" s="118" t="s">
        <v>401</v>
      </c>
    </row>
    <row r="43" spans="3:12" ht="15.75" hidden="1" customHeight="1" thickBot="1" x14ac:dyDescent="0.3">
      <c r="C43" s="101" t="s">
        <v>34</v>
      </c>
      <c r="D43" s="441"/>
      <c r="E43" s="203"/>
      <c r="F43" s="102">
        <v>80</v>
      </c>
      <c r="G43" s="99">
        <f t="shared" si="2"/>
        <v>0</v>
      </c>
      <c r="H43" s="163"/>
      <c r="I43" s="100" t="s">
        <v>951</v>
      </c>
      <c r="J43" s="100" t="str">
        <f>VLOOKUP(I43,Presupuesto!$B$11:$C$566,2,0)</f>
        <v>UTILES DE ESCRITORIO, OFICINA Y ENSE¥ANZA</v>
      </c>
      <c r="K43" s="100" t="str">
        <f t="shared" si="3"/>
        <v>Gestión Administrativa y  financiera en apoyo al Desarrollo Académico</v>
      </c>
      <c r="L43" s="118" t="s">
        <v>401</v>
      </c>
    </row>
    <row r="44" spans="3:12" ht="15.75" hidden="1" customHeight="1" thickBot="1" x14ac:dyDescent="0.3">
      <c r="C44" s="111"/>
      <c r="D44" s="441"/>
      <c r="E44" s="221">
        <v>0</v>
      </c>
      <c r="F44" s="121">
        <v>25</v>
      </c>
      <c r="G44" s="99">
        <f t="shared" si="2"/>
        <v>0</v>
      </c>
      <c r="H44" s="163"/>
      <c r="I44" s="100"/>
      <c r="J44" s="100"/>
      <c r="K44" s="100"/>
      <c r="L44" s="118" t="s">
        <v>401</v>
      </c>
    </row>
    <row r="45" spans="3:12" ht="15.75" thickBot="1" x14ac:dyDescent="0.3">
      <c r="C45" s="111" t="s">
        <v>1529</v>
      </c>
      <c r="D45" s="435">
        <v>10</v>
      </c>
      <c r="E45" s="221">
        <v>10</v>
      </c>
      <c r="F45" s="121">
        <v>160</v>
      </c>
      <c r="G45" s="99">
        <f>E45*F45</f>
        <v>1600</v>
      </c>
      <c r="H45" s="163" t="s">
        <v>1480</v>
      </c>
      <c r="I45" s="100" t="s">
        <v>951</v>
      </c>
      <c r="J45" s="100" t="str">
        <f>VLOOKUP(I45,Presupuesto!$B$11:$C$566,2,0)</f>
        <v>UTILES DE ESCRITORIO, OFICINA Y ENSE¥ANZA</v>
      </c>
      <c r="K45" s="100" t="str">
        <f t="shared" si="3"/>
        <v>Gestión Administrativa y  financiera en apoyo al Desarrollo Académico</v>
      </c>
      <c r="L45" s="118" t="s">
        <v>401</v>
      </c>
    </row>
    <row r="46" spans="3:12" ht="15.75" thickBot="1" x14ac:dyDescent="0.3">
      <c r="C46" s="225" t="s">
        <v>457</v>
      </c>
      <c r="D46" s="442"/>
      <c r="E46" s="184">
        <v>1</v>
      </c>
      <c r="F46" s="443">
        <v>1187500</v>
      </c>
      <c r="G46" s="99">
        <f>E46*F46</f>
        <v>1187500</v>
      </c>
      <c r="H46" s="353" t="s">
        <v>1480</v>
      </c>
      <c r="I46" s="354" t="s">
        <v>315</v>
      </c>
      <c r="J46" s="108" t="str">
        <f>VLOOKUP(I46,Presupuesto!$B$11:$C$566,2,0)</f>
        <v>VIATICOS AL EXTERIOR</v>
      </c>
      <c r="K46" s="355" t="str">
        <f t="shared" si="3"/>
        <v>Gestión Administrativa y  financiera en apoyo al Desarrollo Académico</v>
      </c>
      <c r="L46" s="118" t="s">
        <v>401</v>
      </c>
    </row>
    <row r="48" spans="3:12" x14ac:dyDescent="0.25">
      <c r="C48" s="111"/>
    </row>
    <row r="49" spans="3:12" ht="15.75" thickBot="1" x14ac:dyDescent="0.3"/>
    <row r="50" spans="3:12" ht="15.75" thickBot="1" x14ac:dyDescent="0.3">
      <c r="C50" s="29" t="s">
        <v>42</v>
      </c>
      <c r="D50" s="30">
        <f>SUM(G57:G67)</f>
        <v>134525</v>
      </c>
      <c r="E50" s="95"/>
      <c r="F50" s="95"/>
      <c r="G50" s="95"/>
      <c r="H50" s="76"/>
      <c r="I50" s="76"/>
      <c r="J50" s="76"/>
      <c r="K50" s="114"/>
    </row>
    <row r="51" spans="3:12" x14ac:dyDescent="0.25">
      <c r="C51" s="70"/>
      <c r="D51" s="31"/>
      <c r="E51" s="95"/>
      <c r="F51" s="95"/>
      <c r="G51" s="95"/>
      <c r="H51" s="76"/>
      <c r="I51" s="76"/>
      <c r="J51" s="76"/>
      <c r="K51" s="114"/>
    </row>
    <row r="52" spans="3:12" x14ac:dyDescent="0.25">
      <c r="C52" s="70"/>
      <c r="D52" s="31"/>
      <c r="E52" s="95"/>
      <c r="F52" s="95"/>
      <c r="G52" s="95"/>
      <c r="H52" s="76"/>
      <c r="I52" s="76"/>
      <c r="J52" s="76"/>
      <c r="K52" s="114"/>
    </row>
    <row r="53" spans="3:12" ht="15.75" x14ac:dyDescent="0.25">
      <c r="C53" s="207" t="s">
        <v>399</v>
      </c>
      <c r="D53" s="456">
        <v>12.4</v>
      </c>
      <c r="E53" s="95"/>
      <c r="F53" s="95"/>
      <c r="G53" s="95"/>
      <c r="H53" s="76"/>
      <c r="I53" s="76"/>
      <c r="J53" s="76"/>
      <c r="K53" s="114"/>
    </row>
    <row r="54" spans="3:12" ht="18.75" x14ac:dyDescent="0.25">
      <c r="C54" s="217" t="str">
        <f>IFERROR(VLOOKUP(D53,'Desarrollo e Innov. Curricular'!$E:$F,2,FALSE),IFERROR(VLOOKUP(D53,'Investigación Científica'!$E:$F,2,FALSE),IFERROR(VLOOKUP(D53,'Vinculación Univ. Sociedad'!$E:$F,2,FALSE),IFERROR(VLOOKUP(D53,'Docencia y Profesorado Universi'!$E:$F,2,FALSE),IFERROR(VLOOKUP(D53,'Estudiantes y Graduados'!$E:$F,2,FALSE),IFERROR(VLOOKUP(D53,'11. Gestion Administrativa'!$E:$F,2,FALSE),IFERROR(VLOOKUP(D53,'Gestión Académica'!$E:$F,2,FALSE),IFERROR(VLOOKUP(D53,'Aseguramiento de la Calidad'!$E:$F,2,FALSE),IFERROR(VLOOKUP(D53,'Gestión del Conocimiento'!$E:$F,2,FALSE),IFERROR(VLOOKUP(D53,'Gobernabilidad y Procesos...'!$E:$F,2,FALSE),IFERROR(VLOOKUP(D53,'12. Gestión del Talento Humano'!$E:$F,2,FALSE),IFERROR(VLOOKUP(D53,'Internacionalización de la E.S.'!$E:$F,2,FALSE),IFERROR(VLOOKUP(D53,Posgrado!$E:$F,2,FALSE),IFERROR(VLOOKUP(D53,'Cultura de Innovación Insti...'!$E:$F,2,FALSE),VLOOKUP(D53,'Lo Esencial de la Reforma Univ.'!$E:$F,2,0)))))))))))))))</f>
        <v>Ejecución de talleres para la mejora en el  desempeño del talento humano universitario como base de la mejora continúa para lograr la Misión, Visión Institucional.</v>
      </c>
      <c r="D54" s="31"/>
      <c r="E54" s="95"/>
      <c r="F54" s="95"/>
      <c r="G54" s="95"/>
      <c r="H54" s="76"/>
      <c r="I54" s="76"/>
      <c r="J54" s="76"/>
      <c r="K54" s="114"/>
    </row>
    <row r="55" spans="3:12" ht="15.75" thickBot="1" x14ac:dyDescent="0.3">
      <c r="C55" s="70"/>
      <c r="D55" s="31"/>
      <c r="E55" s="95"/>
      <c r="F55" s="95"/>
      <c r="G55" s="95"/>
      <c r="H55" s="76"/>
      <c r="I55" s="76"/>
      <c r="J55" s="76"/>
      <c r="K55" s="114"/>
    </row>
    <row r="56" spans="3:12" ht="30.75" thickBot="1" x14ac:dyDescent="0.3">
      <c r="C56" s="128" t="s">
        <v>43</v>
      </c>
      <c r="D56" s="131" t="s">
        <v>44</v>
      </c>
      <c r="E56" s="130" t="s">
        <v>54</v>
      </c>
      <c r="F56" s="130" t="s">
        <v>56</v>
      </c>
      <c r="G56" s="129" t="s">
        <v>27</v>
      </c>
      <c r="H56" s="135" t="s">
        <v>137</v>
      </c>
      <c r="I56" s="130" t="s">
        <v>45</v>
      </c>
      <c r="J56" s="130" t="s">
        <v>138</v>
      </c>
      <c r="K56" s="130" t="s">
        <v>417</v>
      </c>
      <c r="L56" s="130" t="s">
        <v>418</v>
      </c>
    </row>
    <row r="57" spans="3:12" hidden="1" x14ac:dyDescent="0.25">
      <c r="C57" s="347" t="s">
        <v>1545</v>
      </c>
      <c r="D57" s="457">
        <v>2300</v>
      </c>
      <c r="E57" s="348"/>
      <c r="F57" s="117">
        <v>12000</v>
      </c>
      <c r="G57" s="349">
        <f t="shared" ref="G57:G65" si="4">E57*F57</f>
        <v>0</v>
      </c>
      <c r="H57" s="350" t="s">
        <v>1480</v>
      </c>
      <c r="I57" s="118" t="s">
        <v>708</v>
      </c>
      <c r="J57" s="118" t="str">
        <f>VLOOKUP(I57,[1]Presupuesto!$B$11:$C$566,2,0)</f>
        <v>SERVICIOS DE CAPACITACION.</v>
      </c>
      <c r="K57" s="351" t="s">
        <v>1492</v>
      </c>
      <c r="L57" s="118" t="s">
        <v>401</v>
      </c>
    </row>
    <row r="58" spans="3:12" x14ac:dyDescent="0.25">
      <c r="C58" s="101" t="s">
        <v>47</v>
      </c>
      <c r="D58" s="435">
        <v>2300</v>
      </c>
      <c r="E58" s="203">
        <v>1000</v>
      </c>
      <c r="F58" s="102">
        <v>50</v>
      </c>
      <c r="G58" s="99">
        <f t="shared" si="4"/>
        <v>50000</v>
      </c>
      <c r="H58" s="163" t="s">
        <v>1480</v>
      </c>
      <c r="I58" s="100" t="s">
        <v>726</v>
      </c>
      <c r="J58" s="100" t="str">
        <f>VLOOKUP(I58,[1]Presupuesto!$B$11:$C$566,2,0)</f>
        <v>SERVICIOS DE IMPRENTA PUBLIC.Y REPRODUCCION</v>
      </c>
      <c r="K58" s="100" t="str">
        <f t="shared" ref="K58:K67" si="5">$K$17</f>
        <v>Gestión Administrativa y  financiera en apoyo al Desarrollo Académico</v>
      </c>
      <c r="L58" s="100" t="s">
        <v>419</v>
      </c>
    </row>
    <row r="59" spans="3:12" hidden="1" x14ac:dyDescent="0.25">
      <c r="C59" s="101" t="s">
        <v>48</v>
      </c>
      <c r="D59" s="458"/>
      <c r="E59" s="203"/>
      <c r="F59" s="102">
        <v>150</v>
      </c>
      <c r="G59" s="99">
        <f t="shared" si="4"/>
        <v>0</v>
      </c>
      <c r="H59" s="163"/>
      <c r="I59" s="100" t="s">
        <v>801</v>
      </c>
      <c r="J59" s="100" t="str">
        <f>VLOOKUP(I59,[1]Presupuesto!$B$11:$C$566,2,0)</f>
        <v>ALIMENTOS B EBIDAS PARA PERSONAS</v>
      </c>
      <c r="K59" s="100" t="str">
        <f t="shared" si="5"/>
        <v>Gestión Administrativa y  financiera en apoyo al Desarrollo Académico</v>
      </c>
      <c r="L59" s="100" t="s">
        <v>403</v>
      </c>
    </row>
    <row r="60" spans="3:12" hidden="1" x14ac:dyDescent="0.25">
      <c r="C60" s="101" t="s">
        <v>49</v>
      </c>
      <c r="D60" s="435">
        <v>2300</v>
      </c>
      <c r="E60" s="153"/>
      <c r="F60" s="120">
        <v>10000</v>
      </c>
      <c r="G60" s="99">
        <f t="shared" si="4"/>
        <v>0</v>
      </c>
      <c r="H60" s="163"/>
      <c r="I60" s="339" t="s">
        <v>307</v>
      </c>
      <c r="J60" s="100" t="str">
        <f>VLOOKUP(I60,[1]Presupuesto!$B$11:$C$566,2,0)</f>
        <v>PASAJES (26100-00)</v>
      </c>
      <c r="K60" s="100" t="str">
        <f t="shared" si="5"/>
        <v>Gestión Administrativa y  financiera en apoyo al Desarrollo Académico</v>
      </c>
      <c r="L60" s="100" t="s">
        <v>419</v>
      </c>
    </row>
    <row r="61" spans="3:12" hidden="1" x14ac:dyDescent="0.25">
      <c r="C61" s="101" t="s">
        <v>1546</v>
      </c>
      <c r="D61" s="435">
        <v>2300</v>
      </c>
      <c r="E61" s="459"/>
      <c r="F61" s="120">
        <v>1048</v>
      </c>
      <c r="G61" s="99">
        <f t="shared" si="4"/>
        <v>0</v>
      </c>
      <c r="H61" s="163"/>
      <c r="I61" s="100" t="s">
        <v>830</v>
      </c>
      <c r="J61" s="100" t="str">
        <f>VLOOKUP(I61,[1]Presupuesto!$B$11:$C$566,2,0)</f>
        <v>PRODUCTOS PAPEL Y CARTON</v>
      </c>
      <c r="K61" s="100" t="str">
        <f t="shared" si="5"/>
        <v>Gestión Administrativa y  financiera en apoyo al Desarrollo Académico</v>
      </c>
      <c r="L61" s="100" t="s">
        <v>419</v>
      </c>
    </row>
    <row r="62" spans="3:12" x14ac:dyDescent="0.25">
      <c r="C62" s="101" t="s">
        <v>50</v>
      </c>
      <c r="D62" s="458"/>
      <c r="E62" s="203">
        <v>5</v>
      </c>
      <c r="F62" s="102">
        <v>85</v>
      </c>
      <c r="G62" s="99">
        <f t="shared" si="4"/>
        <v>425</v>
      </c>
      <c r="H62" s="163" t="s">
        <v>1480</v>
      </c>
      <c r="I62" s="100" t="s">
        <v>830</v>
      </c>
      <c r="J62" s="100" t="str">
        <f>VLOOKUP(I62,[1]Presupuesto!$B$11:$C$566,2,0)</f>
        <v>PRODUCTOS PAPEL Y CARTON</v>
      </c>
      <c r="K62" s="100" t="str">
        <f t="shared" si="5"/>
        <v>Gestión Administrativa y  financiera en apoyo al Desarrollo Académico</v>
      </c>
      <c r="L62" s="100" t="s">
        <v>419</v>
      </c>
    </row>
    <row r="63" spans="3:12" x14ac:dyDescent="0.25">
      <c r="C63" s="101" t="s">
        <v>130</v>
      </c>
      <c r="D63" s="458"/>
      <c r="E63" s="203">
        <v>50</v>
      </c>
      <c r="F63" s="102">
        <v>36</v>
      </c>
      <c r="G63" s="99">
        <f t="shared" si="4"/>
        <v>1800</v>
      </c>
      <c r="H63" s="163" t="s">
        <v>1480</v>
      </c>
      <c r="I63" s="100" t="s">
        <v>951</v>
      </c>
      <c r="J63" s="100" t="str">
        <f>VLOOKUP(I63,[1]Presupuesto!$B$11:$C$566,2,0)</f>
        <v>UTILES DE ESCRITORIO, OFICINA Y ENSE¥ANZA</v>
      </c>
      <c r="K63" s="100" t="str">
        <f t="shared" si="5"/>
        <v>Gestión Administrativa y  financiera en apoyo al Desarrollo Académico</v>
      </c>
      <c r="L63" s="100" t="s">
        <v>419</v>
      </c>
    </row>
    <row r="64" spans="3:12" x14ac:dyDescent="0.25">
      <c r="C64" s="101" t="s">
        <v>34</v>
      </c>
      <c r="D64" s="458"/>
      <c r="E64" s="203">
        <v>50</v>
      </c>
      <c r="F64" s="102">
        <v>80</v>
      </c>
      <c r="G64" s="99">
        <f t="shared" si="4"/>
        <v>4000</v>
      </c>
      <c r="H64" s="163" t="s">
        <v>1480</v>
      </c>
      <c r="I64" s="100" t="s">
        <v>951</v>
      </c>
      <c r="J64" s="100" t="str">
        <f>VLOOKUP(I64,[1]Presupuesto!$B$11:$C$566,2,0)</f>
        <v>UTILES DE ESCRITORIO, OFICINA Y ENSE¥ANZA</v>
      </c>
      <c r="K64" s="100" t="str">
        <f t="shared" si="5"/>
        <v>Gestión Administrativa y  financiera en apoyo al Desarrollo Académico</v>
      </c>
      <c r="L64" s="100" t="s">
        <v>419</v>
      </c>
    </row>
    <row r="65" spans="3:12" hidden="1" x14ac:dyDescent="0.25">
      <c r="C65" s="111" t="s">
        <v>51</v>
      </c>
      <c r="D65" s="458"/>
      <c r="E65" s="221">
        <v>0</v>
      </c>
      <c r="F65" s="121">
        <v>25</v>
      </c>
      <c r="G65" s="99">
        <f t="shared" si="4"/>
        <v>0</v>
      </c>
      <c r="H65" s="163"/>
      <c r="I65" s="100" t="s">
        <v>951</v>
      </c>
      <c r="J65" s="100" t="str">
        <f>VLOOKUP(I65,[1]Presupuesto!$B$11:$C$566,2,0)</f>
        <v>UTILES DE ESCRITORIO, OFICINA Y ENSE¥ANZA</v>
      </c>
      <c r="K65" s="100" t="str">
        <f t="shared" si="5"/>
        <v>Gestión Administrativa y  financiera en apoyo al Desarrollo Académico</v>
      </c>
      <c r="L65" s="100" t="s">
        <v>419</v>
      </c>
    </row>
    <row r="66" spans="3:12" x14ac:dyDescent="0.25">
      <c r="C66" s="111" t="s">
        <v>1529</v>
      </c>
      <c r="D66" s="435">
        <v>2300</v>
      </c>
      <c r="E66" s="221"/>
      <c r="F66" s="121">
        <v>160</v>
      </c>
      <c r="G66" s="122">
        <f>D66*E66*F66</f>
        <v>0</v>
      </c>
      <c r="H66" s="460"/>
      <c r="I66" s="448"/>
      <c r="J66" s="448"/>
      <c r="K66" s="448"/>
      <c r="L66" s="448"/>
    </row>
    <row r="67" spans="3:12" ht="15.75" thickBot="1" x14ac:dyDescent="0.3">
      <c r="C67" s="225" t="s">
        <v>437</v>
      </c>
      <c r="D67" s="226" t="s">
        <v>1547</v>
      </c>
      <c r="E67" s="352">
        <v>1</v>
      </c>
      <c r="F67" s="106">
        <v>78300</v>
      </c>
      <c r="G67" s="461">
        <f>E67*F67</f>
        <v>78300</v>
      </c>
      <c r="H67" s="353" t="s">
        <v>1480</v>
      </c>
      <c r="I67" s="354" t="s">
        <v>770</v>
      </c>
      <c r="J67" s="108" t="str">
        <f>VLOOKUP(I67,[1]Presupuesto!$B$11:$C$566,2,0)</f>
        <v>VIATICOS NACIONALES</v>
      </c>
      <c r="K67" s="355" t="str">
        <f t="shared" si="5"/>
        <v>Gestión Administrativa y  financiera en apoyo al Desarrollo Académico</v>
      </c>
      <c r="L67" s="355" t="s">
        <v>419</v>
      </c>
    </row>
  </sheetData>
  <mergeCells count="1">
    <mergeCell ref="D17:D25"/>
  </mergeCells>
  <dataValidations count="5">
    <dataValidation type="list" allowBlank="1" showInputMessage="1" showErrorMessage="1" sqref="C26 C46 C67">
      <formula1>$AH$2:$BU$2</formula1>
    </dataValidation>
    <dataValidation type="list" allowBlank="1" showInputMessage="1" showErrorMessage="1" errorTitle="¡Ingreso Inválido!" error="Seleccione una opción de la lista" promptTitle="Mes Requerido" prompt="Seleccione el mes en el que requiere el recurso." sqref="L57:L67 L36:L46 L17:L26">
      <formula1>$U$2:$AF$2</formula1>
    </dataValidation>
    <dataValidation type="list" allowBlank="1" showInputMessage="1" showErrorMessage="1" errorTitle="¡Ingreso Inválido!" error="Seleccione una opción de la lista." promptTitle="Dimensión Estratégica" prompt="Seleccione una opción de la lista." sqref="K17:K26 K36:K46 K57:K67">
      <formula1>$A$2:$O$2</formula1>
    </dataValidation>
    <dataValidation type="list" allowBlank="1" showInputMessage="1" showErrorMessage="1" errorTitle="¡Ingreso no valido!" error="Favor ingrese un elemento de la lista." promptTitle="Tipo de Presupuesto" prompt="Seleccione una opción de la lista." sqref="H17:H26 H36:H46 H57:H67">
      <formula1>$S$2:$T$2</formula1>
    </dataValidation>
    <dataValidation type="list" allowBlank="1" showInputMessage="1" showErrorMessage="1" errorTitle="¡Ingreso Inválido!" error="Verifique el valor ingresado._x000a_" sqref="I17:I26 I36:I46 I57:I6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95"/>
  <sheetViews>
    <sheetView showGridLines="0" topLeftCell="A4" zoomScale="60" zoomScaleNormal="60" workbookViewId="0">
      <selection activeCell="D62" sqref="D62"/>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9.140625" style="87"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62" t="s">
        <v>1377</v>
      </c>
      <c r="E2" s="124" t="s">
        <v>1379</v>
      </c>
      <c r="F2" s="124" t="s">
        <v>481</v>
      </c>
      <c r="G2" s="124" t="s">
        <v>1380</v>
      </c>
      <c r="H2" s="162"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c r="BZ2" s="87" t="s">
        <v>491</v>
      </c>
      <c r="CA2" s="87" t="s">
        <v>492</v>
      </c>
      <c r="CB2" s="87" t="s">
        <v>493</v>
      </c>
      <c r="CC2" s="87" t="s">
        <v>494</v>
      </c>
      <c r="CD2" s="87" t="s">
        <v>495</v>
      </c>
      <c r="CE2" s="87" t="s">
        <v>496</v>
      </c>
      <c r="CF2" s="87" t="s">
        <v>497</v>
      </c>
      <c r="CG2" s="87" t="s">
        <v>498</v>
      </c>
      <c r="CH2" s="87" t="s">
        <v>499</v>
      </c>
      <c r="CI2" s="87" t="s">
        <v>500</v>
      </c>
      <c r="CJ2" s="87" t="s">
        <v>501</v>
      </c>
      <c r="CK2" s="87" t="s">
        <v>502</v>
      </c>
      <c r="CL2" s="87" t="s">
        <v>503</v>
      </c>
      <c r="CM2" s="87" t="s">
        <v>504</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0">
        <v>41436.800000000003</v>
      </c>
      <c r="CA3" s="320">
        <v>37669.82</v>
      </c>
      <c r="CB3" s="320">
        <v>33902.839999999997</v>
      </c>
      <c r="CC3" s="320">
        <v>30135.85</v>
      </c>
      <c r="CD3" s="320">
        <v>28252.36</v>
      </c>
      <c r="CE3" s="320">
        <v>26368.87</v>
      </c>
      <c r="CF3" s="320">
        <v>17893.16</v>
      </c>
      <c r="CG3" s="320">
        <v>16951.419999999998</v>
      </c>
      <c r="CH3" s="320">
        <v>13184.44</v>
      </c>
      <c r="CI3" s="320">
        <v>15032.56</v>
      </c>
      <c r="CJ3" s="320">
        <v>13264.02</v>
      </c>
      <c r="CK3" s="320">
        <v>12379.75</v>
      </c>
      <c r="CL3" s="320">
        <v>439.49</v>
      </c>
      <c r="CM3" s="320">
        <v>1904.46</v>
      </c>
    </row>
    <row r="5" spans="1:555" ht="52.5" x14ac:dyDescent="0.25">
      <c r="C5" s="198" t="s">
        <v>1571</v>
      </c>
      <c r="D5" s="503">
        <f>SUMIF(C:C,$C$10,D:D)</f>
        <v>3215167.02</v>
      </c>
      <c r="CA5" s="320"/>
    </row>
    <row r="6" spans="1:555" x14ac:dyDescent="0.25">
      <c r="CA6" s="320"/>
    </row>
    <row r="7" spans="1:555" x14ac:dyDescent="0.25">
      <c r="CA7" s="320"/>
    </row>
    <row r="8" spans="1:555" x14ac:dyDescent="0.25">
      <c r="C8" s="70" t="s">
        <v>53</v>
      </c>
      <c r="D8" s="79"/>
      <c r="E8" s="70"/>
      <c r="F8" s="70"/>
      <c r="G8" s="70"/>
      <c r="H8" s="79"/>
      <c r="I8" s="70"/>
      <c r="J8" s="70"/>
      <c r="CA8" s="320"/>
    </row>
    <row r="9" spans="1:555" ht="15.75" thickBot="1" x14ac:dyDescent="0.3">
      <c r="C9" s="96"/>
      <c r="D9" s="79"/>
      <c r="E9" s="96"/>
      <c r="F9" s="96"/>
      <c r="G9" s="96"/>
      <c r="H9" s="79"/>
      <c r="I9" s="96"/>
      <c r="J9" s="123"/>
      <c r="CA9" s="320"/>
    </row>
    <row r="10" spans="1:555" ht="15.75" thickBot="1" x14ac:dyDescent="0.3">
      <c r="C10" s="69" t="s">
        <v>42</v>
      </c>
      <c r="D10" s="30">
        <f>SUM(G17:G70)</f>
        <v>1618427.52</v>
      </c>
      <c r="E10" s="95"/>
      <c r="F10" s="95"/>
      <c r="G10" s="95"/>
      <c r="H10" s="76"/>
      <c r="I10" s="76"/>
      <c r="J10" s="76"/>
      <c r="CA10" s="320"/>
    </row>
    <row r="11" spans="1:555" x14ac:dyDescent="0.25">
      <c r="B11" s="180"/>
      <c r="D11" s="31"/>
      <c r="E11" s="95"/>
      <c r="F11" s="95"/>
      <c r="G11" s="95"/>
      <c r="H11" s="76"/>
      <c r="I11" s="76"/>
      <c r="J11" s="76"/>
      <c r="CA11" s="320"/>
    </row>
    <row r="12" spans="1:555" x14ac:dyDescent="0.25">
      <c r="B12" s="180"/>
      <c r="D12" s="31"/>
      <c r="E12" s="95"/>
      <c r="F12" s="95"/>
      <c r="G12" s="95"/>
      <c r="H12" s="76"/>
      <c r="I12" s="76"/>
      <c r="J12" s="76"/>
      <c r="CA12" s="320"/>
    </row>
    <row r="13" spans="1:555" ht="15.75" x14ac:dyDescent="0.25">
      <c r="C13" s="207" t="s">
        <v>399</v>
      </c>
      <c r="D13" s="526">
        <v>11.2</v>
      </c>
      <c r="E13" s="95"/>
      <c r="F13" s="95"/>
      <c r="G13" s="95"/>
      <c r="H13" s="76"/>
      <c r="I13" s="76"/>
      <c r="J13" s="76"/>
      <c r="CA13" s="320"/>
    </row>
    <row r="14" spans="1:555" ht="18.75" x14ac:dyDescent="0.2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Fortalecimiento en la gestión administrativa a través de la contratación de personal calificado</v>
      </c>
      <c r="D14" s="31"/>
      <c r="E14" s="95"/>
      <c r="F14" s="95"/>
      <c r="G14" s="95"/>
      <c r="H14" s="76"/>
      <c r="I14" s="76"/>
      <c r="J14" s="76"/>
      <c r="CA14" s="320"/>
    </row>
    <row r="15" spans="1:555" ht="15.75" thickBot="1" x14ac:dyDescent="0.3">
      <c r="C15" s="96"/>
      <c r="D15" s="31"/>
      <c r="E15" s="95"/>
      <c r="F15" s="95"/>
      <c r="G15" s="95"/>
      <c r="H15" s="76"/>
      <c r="I15" s="76"/>
      <c r="J15" s="76"/>
      <c r="CA15" s="320"/>
    </row>
    <row r="16" spans="1:555" ht="30.75" thickBot="1" x14ac:dyDescent="0.3">
      <c r="C16" s="136" t="s">
        <v>43</v>
      </c>
      <c r="D16" s="140" t="s">
        <v>54</v>
      </c>
      <c r="E16" s="173" t="s">
        <v>55</v>
      </c>
      <c r="F16" s="140" t="s">
        <v>56</v>
      </c>
      <c r="G16" s="137" t="s">
        <v>27</v>
      </c>
      <c r="H16" s="135" t="s">
        <v>137</v>
      </c>
      <c r="I16" s="138" t="s">
        <v>45</v>
      </c>
      <c r="J16" s="138" t="s">
        <v>138</v>
      </c>
      <c r="K16" s="138" t="s">
        <v>417</v>
      </c>
      <c r="L16" s="138" t="s">
        <v>418</v>
      </c>
      <c r="CA16" s="320"/>
    </row>
    <row r="17" spans="3:79" ht="15.75" hidden="1" thickBot="1" x14ac:dyDescent="0.3">
      <c r="C17" s="139" t="s">
        <v>491</v>
      </c>
      <c r="D17" s="202"/>
      <c r="E17" s="154">
        <v>12</v>
      </c>
      <c r="F17" s="321">
        <f>HLOOKUP($C17,$BZ$2:$CM$3,2,0)</f>
        <v>41436.800000000003</v>
      </c>
      <c r="G17" s="115">
        <f>D17*E17*F17</f>
        <v>0</v>
      </c>
      <c r="H17" s="168"/>
      <c r="I17" s="116" t="s">
        <v>505</v>
      </c>
      <c r="J17" s="116" t="str">
        <f>VLOOKUP(I17,Presupuesto!$B$11:$C$565,2,0)</f>
        <v>SUELDOS Y SALARIOS PERMANENTES</v>
      </c>
      <c r="K17" s="227" t="s">
        <v>1384</v>
      </c>
      <c r="L17" s="100" t="s">
        <v>401</v>
      </c>
      <c r="CA17" s="320"/>
    </row>
    <row r="18" spans="3:79" hidden="1" x14ac:dyDescent="0.25">
      <c r="C18" s="174" t="s">
        <v>57</v>
      </c>
      <c r="D18" s="165"/>
      <c r="E18" s="156">
        <v>0</v>
      </c>
      <c r="F18" s="102">
        <f>IF(E17=0,"",(G17/E17)/12*E17)</f>
        <v>0</v>
      </c>
      <c r="G18" s="99">
        <f>F18</f>
        <v>0</v>
      </c>
      <c r="H18" s="166" t="s">
        <v>1480</v>
      </c>
      <c r="I18" s="118" t="s">
        <v>525</v>
      </c>
      <c r="J18" s="118" t="str">
        <f>VLOOKUP(I18,Presupuesto!$B$11:$C$565,2,0)</f>
        <v>AGUINALDO Y DECIMO CUARTO MES</v>
      </c>
      <c r="K18" s="100" t="str">
        <f>$K$17</f>
        <v>Gestión del Talento Humano, Administrativo y Docente</v>
      </c>
      <c r="L18" s="100" t="s">
        <v>419</v>
      </c>
      <c r="CA18" s="320"/>
    </row>
    <row r="19" spans="3:79" ht="15.75" hidden="1" thickBot="1" x14ac:dyDescent="0.3">
      <c r="C19" s="175" t="s">
        <v>58</v>
      </c>
      <c r="D19" s="165"/>
      <c r="E19" s="156">
        <v>0</v>
      </c>
      <c r="F19" s="119">
        <f>IF(E17&lt;6,"",((E17-6)/12)*(G17/E17))</f>
        <v>0</v>
      </c>
      <c r="G19" s="99">
        <f>F19</f>
        <v>0</v>
      </c>
      <c r="H19" s="166"/>
      <c r="I19" s="103" t="s">
        <v>528</v>
      </c>
      <c r="J19" s="103" t="str">
        <f>VLOOKUP(I19,Presupuesto!$B$11:$C$565,2,0)</f>
        <v>DECIMOCUARTO MES</v>
      </c>
      <c r="K19" s="100" t="str">
        <f t="shared" ref="K19:K61" si="0">$K$17</f>
        <v>Gestión del Talento Humano, Administrativo y Docente</v>
      </c>
      <c r="L19" s="100" t="s">
        <v>402</v>
      </c>
      <c r="CA19" s="320"/>
    </row>
    <row r="20" spans="3:79" ht="15.75" hidden="1" thickBot="1" x14ac:dyDescent="0.3">
      <c r="C20" s="139" t="s">
        <v>492</v>
      </c>
      <c r="D20" s="202"/>
      <c r="E20" s="154">
        <v>12</v>
      </c>
      <c r="F20" s="321">
        <f>HLOOKUP($C20,$BZ$2:$CM$3,2,0)</f>
        <v>37669.82</v>
      </c>
      <c r="G20" s="115">
        <f>D20*E20*F20</f>
        <v>0</v>
      </c>
      <c r="H20" s="168"/>
      <c r="I20" s="116" t="s">
        <v>505</v>
      </c>
      <c r="J20" s="116" t="str">
        <f>VLOOKUP(I20,Presupuesto!$B$11:$C$565,2,0)</f>
        <v>SUELDOS Y SALARIOS PERMANENTES</v>
      </c>
      <c r="K20" s="100" t="str">
        <f t="shared" si="0"/>
        <v>Gestión del Talento Humano, Administrativo y Docente</v>
      </c>
      <c r="L20" s="100" t="s">
        <v>402</v>
      </c>
    </row>
    <row r="21" spans="3:79" hidden="1" x14ac:dyDescent="0.25">
      <c r="C21" s="174" t="s">
        <v>57</v>
      </c>
      <c r="D21" s="165"/>
      <c r="E21" s="156">
        <v>0</v>
      </c>
      <c r="F21" s="102">
        <f>IF(E20=0,"",(G20/E20)/12*E20)</f>
        <v>0</v>
      </c>
      <c r="G21" s="99">
        <f>F21</f>
        <v>0</v>
      </c>
      <c r="H21" s="166"/>
      <c r="I21" s="118" t="s">
        <v>525</v>
      </c>
      <c r="J21" s="118" t="str">
        <f>VLOOKUP(I21,Presupuesto!$B$11:$C$565,2,0)</f>
        <v>AGUINALDO Y DECIMO CUARTO MES</v>
      </c>
      <c r="K21" s="100" t="str">
        <f t="shared" si="0"/>
        <v>Gestión del Talento Humano, Administrativo y Docente</v>
      </c>
      <c r="L21" s="100" t="s">
        <v>402</v>
      </c>
    </row>
    <row r="22" spans="3:79" ht="15.75" hidden="1" thickBot="1" x14ac:dyDescent="0.3">
      <c r="C22" s="175" t="s">
        <v>58</v>
      </c>
      <c r="D22" s="165"/>
      <c r="E22" s="156">
        <v>0</v>
      </c>
      <c r="F22" s="119">
        <f>IF(E20&lt;6,"",((E20-6)/12)*(G20/E20))</f>
        <v>0</v>
      </c>
      <c r="G22" s="99">
        <f>F22</f>
        <v>0</v>
      </c>
      <c r="H22" s="166"/>
      <c r="I22" s="103" t="s">
        <v>528</v>
      </c>
      <c r="J22" s="103" t="str">
        <f>VLOOKUP(I22,Presupuesto!$B$11:$C$565,2,0)</f>
        <v>DECIMOCUARTO MES</v>
      </c>
      <c r="K22" s="100" t="str">
        <f t="shared" si="0"/>
        <v>Gestión del Talento Humano, Administrativo y Docente</v>
      </c>
      <c r="L22" s="100" t="s">
        <v>402</v>
      </c>
    </row>
    <row r="23" spans="3:79" ht="15.75" hidden="1" thickBot="1" x14ac:dyDescent="0.3">
      <c r="C23" s="139" t="s">
        <v>493</v>
      </c>
      <c r="D23" s="202"/>
      <c r="E23" s="154">
        <v>12</v>
      </c>
      <c r="F23" s="321">
        <f>HLOOKUP($C23,$BZ$2:$CM$3,2,0)</f>
        <v>33902.839999999997</v>
      </c>
      <c r="G23" s="115">
        <f>D23*E23*F23</f>
        <v>0</v>
      </c>
      <c r="H23" s="168"/>
      <c r="I23" s="116" t="s">
        <v>505</v>
      </c>
      <c r="J23" s="116" t="str">
        <f>VLOOKUP(I23,Presupuesto!$B$11:$C$565,2,0)</f>
        <v>SUELDOS Y SALARIOS PERMANENTES</v>
      </c>
      <c r="K23" s="100" t="str">
        <f t="shared" si="0"/>
        <v>Gestión del Talento Humano, Administrativo y Docente</v>
      </c>
      <c r="L23" s="100" t="s">
        <v>402</v>
      </c>
    </row>
    <row r="24" spans="3:79" hidden="1" x14ac:dyDescent="0.25">
      <c r="C24" s="174" t="s">
        <v>57</v>
      </c>
      <c r="D24" s="165"/>
      <c r="E24" s="156">
        <v>0</v>
      </c>
      <c r="F24" s="102">
        <f>IF(E23=0,"",(G23/E23)/12*E23)</f>
        <v>0</v>
      </c>
      <c r="G24" s="99">
        <f>F24</f>
        <v>0</v>
      </c>
      <c r="H24" s="166"/>
      <c r="I24" s="118" t="s">
        <v>525</v>
      </c>
      <c r="J24" s="118" t="str">
        <f>VLOOKUP(I24,Presupuesto!$B$11:$C$565,2,0)</f>
        <v>AGUINALDO Y DECIMO CUARTO MES</v>
      </c>
      <c r="K24" s="100" t="str">
        <f t="shared" si="0"/>
        <v>Gestión del Talento Humano, Administrativo y Docente</v>
      </c>
      <c r="L24" s="100" t="s">
        <v>402</v>
      </c>
    </row>
    <row r="25" spans="3:79" ht="15.75" hidden="1" thickBot="1" x14ac:dyDescent="0.3">
      <c r="C25" s="175" t="s">
        <v>58</v>
      </c>
      <c r="D25" s="165"/>
      <c r="E25" s="156">
        <v>0</v>
      </c>
      <c r="F25" s="119">
        <f>IF(E23&lt;6,"",((E23-6)/12)*(G23/E23))</f>
        <v>0</v>
      </c>
      <c r="G25" s="99">
        <f>F25</f>
        <v>0</v>
      </c>
      <c r="H25" s="166"/>
      <c r="I25" s="103" t="s">
        <v>528</v>
      </c>
      <c r="J25" s="103" t="str">
        <f>VLOOKUP(I25,Presupuesto!$B$11:$C$565,2,0)</f>
        <v>DECIMOCUARTO MES</v>
      </c>
      <c r="K25" s="100" t="str">
        <f t="shared" si="0"/>
        <v>Gestión del Talento Humano, Administrativo y Docente</v>
      </c>
      <c r="L25" s="100" t="s">
        <v>402</v>
      </c>
    </row>
    <row r="26" spans="3:79" ht="15.75" hidden="1" thickBot="1" x14ac:dyDescent="0.3">
      <c r="C26" s="139" t="s">
        <v>494</v>
      </c>
      <c r="D26" s="202"/>
      <c r="E26" s="154">
        <v>12</v>
      </c>
      <c r="F26" s="321">
        <f>HLOOKUP($C26,$BZ$2:$CM$3,2,0)</f>
        <v>30135.85</v>
      </c>
      <c r="G26" s="115">
        <f>D26*E26*F26</f>
        <v>0</v>
      </c>
      <c r="H26" s="168"/>
      <c r="I26" s="116" t="s">
        <v>505</v>
      </c>
      <c r="J26" s="116" t="str">
        <f>VLOOKUP(I26,Presupuesto!$B$11:$C$565,2,0)</f>
        <v>SUELDOS Y SALARIOS PERMANENTES</v>
      </c>
      <c r="K26" s="100" t="str">
        <f t="shared" si="0"/>
        <v>Gestión del Talento Humano, Administrativo y Docente</v>
      </c>
      <c r="L26" s="100" t="s">
        <v>402</v>
      </c>
    </row>
    <row r="27" spans="3:79" hidden="1" x14ac:dyDescent="0.25">
      <c r="C27" s="174" t="s">
        <v>57</v>
      </c>
      <c r="D27" s="165"/>
      <c r="E27" s="156">
        <v>0</v>
      </c>
      <c r="F27" s="102">
        <f>IF(E26=0,"",(G26/E26)/12*E26)</f>
        <v>0</v>
      </c>
      <c r="G27" s="99">
        <f>F27</f>
        <v>0</v>
      </c>
      <c r="H27" s="166"/>
      <c r="I27" s="118" t="s">
        <v>525</v>
      </c>
      <c r="J27" s="118" t="str">
        <f>VLOOKUP(I27,Presupuesto!$B$11:$C$565,2,0)</f>
        <v>AGUINALDO Y DECIMO CUARTO MES</v>
      </c>
      <c r="K27" s="100" t="str">
        <f t="shared" si="0"/>
        <v>Gestión del Talento Humano, Administrativo y Docente</v>
      </c>
      <c r="L27" s="100" t="s">
        <v>402</v>
      </c>
    </row>
    <row r="28" spans="3:79" ht="15.75" hidden="1" thickBot="1" x14ac:dyDescent="0.3">
      <c r="C28" s="175" t="s">
        <v>58</v>
      </c>
      <c r="D28" s="165"/>
      <c r="E28" s="156">
        <v>0</v>
      </c>
      <c r="F28" s="119">
        <f>IF(E26&lt;6,"",((E26-6)/12)*(G26/E26))</f>
        <v>0</v>
      </c>
      <c r="G28" s="99">
        <f>F28</f>
        <v>0</v>
      </c>
      <c r="H28" s="166"/>
      <c r="I28" s="103" t="s">
        <v>528</v>
      </c>
      <c r="J28" s="103" t="str">
        <f>VLOOKUP(I28,Presupuesto!$B$11:$C$565,2,0)</f>
        <v>DECIMOCUARTO MES</v>
      </c>
      <c r="K28" s="100" t="str">
        <f t="shared" si="0"/>
        <v>Gestión del Talento Humano, Administrativo y Docente</v>
      </c>
      <c r="L28" s="100" t="s">
        <v>402</v>
      </c>
    </row>
    <row r="29" spans="3:79" ht="15.75" hidden="1" thickBot="1" x14ac:dyDescent="0.3">
      <c r="C29" s="139" t="s">
        <v>495</v>
      </c>
      <c r="D29" s="202"/>
      <c r="E29" s="154">
        <v>12</v>
      </c>
      <c r="F29" s="321">
        <f>HLOOKUP($C29,$BZ$2:$CM$3,2,0)</f>
        <v>28252.36</v>
      </c>
      <c r="G29" s="115">
        <f>D29*E29*F29</f>
        <v>0</v>
      </c>
      <c r="H29" s="168"/>
      <c r="I29" s="116" t="s">
        <v>505</v>
      </c>
      <c r="J29" s="116" t="str">
        <f>VLOOKUP(I29,Presupuesto!$B$11:$C$565,2,0)</f>
        <v>SUELDOS Y SALARIOS PERMANENTES</v>
      </c>
      <c r="K29" s="100" t="str">
        <f t="shared" si="0"/>
        <v>Gestión del Talento Humano, Administrativo y Docente</v>
      </c>
      <c r="L29" s="100" t="s">
        <v>402</v>
      </c>
    </row>
    <row r="30" spans="3:79" hidden="1" x14ac:dyDescent="0.25">
      <c r="C30" s="174" t="s">
        <v>57</v>
      </c>
      <c r="D30" s="165"/>
      <c r="E30" s="156">
        <v>0</v>
      </c>
      <c r="F30" s="102">
        <f>IF(E29=0,"",(G29/E29)/12*E29)</f>
        <v>0</v>
      </c>
      <c r="G30" s="99">
        <f>F30</f>
        <v>0</v>
      </c>
      <c r="H30" s="166"/>
      <c r="I30" s="118" t="s">
        <v>525</v>
      </c>
      <c r="J30" s="118" t="str">
        <f>VLOOKUP(I30,Presupuesto!$B$11:$C$565,2,0)</f>
        <v>AGUINALDO Y DECIMO CUARTO MES</v>
      </c>
      <c r="K30" s="100" t="str">
        <f t="shared" si="0"/>
        <v>Gestión del Talento Humano, Administrativo y Docente</v>
      </c>
      <c r="L30" s="100" t="s">
        <v>402</v>
      </c>
    </row>
    <row r="31" spans="3:79" ht="15.75" hidden="1" thickBot="1" x14ac:dyDescent="0.3">
      <c r="C31" s="175" t="s">
        <v>58</v>
      </c>
      <c r="D31" s="165"/>
      <c r="E31" s="156">
        <v>0</v>
      </c>
      <c r="F31" s="119">
        <f>IF(E29&lt;6,"",((E29-6)/12)*(G29/E29))</f>
        <v>0</v>
      </c>
      <c r="G31" s="99">
        <f>F31</f>
        <v>0</v>
      </c>
      <c r="H31" s="166"/>
      <c r="I31" s="103" t="s">
        <v>528</v>
      </c>
      <c r="J31" s="103" t="str">
        <f>VLOOKUP(I31,Presupuesto!$B$11:$C$565,2,0)</f>
        <v>DECIMOCUARTO MES</v>
      </c>
      <c r="K31" s="100" t="str">
        <f t="shared" si="0"/>
        <v>Gestión del Talento Humano, Administrativo y Docente</v>
      </c>
      <c r="L31" s="100" t="s">
        <v>402</v>
      </c>
    </row>
    <row r="32" spans="3:79" ht="15.75" hidden="1" thickBot="1" x14ac:dyDescent="0.3">
      <c r="C32" s="139" t="s">
        <v>496</v>
      </c>
      <c r="D32" s="202"/>
      <c r="E32" s="154">
        <v>12</v>
      </c>
      <c r="F32" s="321">
        <f>HLOOKUP($C32,$BZ$2:$CM$3,2,0)</f>
        <v>26368.87</v>
      </c>
      <c r="G32" s="115">
        <f>D32*E32*F32</f>
        <v>0</v>
      </c>
      <c r="H32" s="168"/>
      <c r="I32" s="116" t="s">
        <v>505</v>
      </c>
      <c r="J32" s="116" t="str">
        <f>VLOOKUP(I32,Presupuesto!$B$11:$C$565,2,0)</f>
        <v>SUELDOS Y SALARIOS PERMANENTES</v>
      </c>
      <c r="K32" s="100" t="str">
        <f t="shared" si="0"/>
        <v>Gestión del Talento Humano, Administrativo y Docente</v>
      </c>
      <c r="L32" s="100" t="s">
        <v>402</v>
      </c>
    </row>
    <row r="33" spans="3:12" hidden="1" x14ac:dyDescent="0.25">
      <c r="C33" s="174" t="s">
        <v>57</v>
      </c>
      <c r="D33" s="165"/>
      <c r="E33" s="156">
        <v>0</v>
      </c>
      <c r="F33" s="102">
        <f>IF(E32=0,"",(G32/E32)/12*E32)</f>
        <v>0</v>
      </c>
      <c r="G33" s="99">
        <f>F33</f>
        <v>0</v>
      </c>
      <c r="H33" s="166"/>
      <c r="I33" s="118" t="s">
        <v>525</v>
      </c>
      <c r="J33" s="118" t="str">
        <f>VLOOKUP(I33,Presupuesto!$B$11:$C$565,2,0)</f>
        <v>AGUINALDO Y DECIMO CUARTO MES</v>
      </c>
      <c r="K33" s="100" t="str">
        <f t="shared" si="0"/>
        <v>Gestión del Talento Humano, Administrativo y Docente</v>
      </c>
      <c r="L33" s="100" t="s">
        <v>402</v>
      </c>
    </row>
    <row r="34" spans="3:12" ht="15.75" hidden="1" thickBot="1" x14ac:dyDescent="0.3">
      <c r="C34" s="175" t="s">
        <v>58</v>
      </c>
      <c r="D34" s="165"/>
      <c r="E34" s="156">
        <v>0</v>
      </c>
      <c r="F34" s="119">
        <f>IF(E32&lt;6,"",((E32-6)/12)*(G32/E32))</f>
        <v>0</v>
      </c>
      <c r="G34" s="99">
        <f>F34</f>
        <v>0</v>
      </c>
      <c r="H34" s="166"/>
      <c r="I34" s="103" t="s">
        <v>528</v>
      </c>
      <c r="J34" s="103" t="str">
        <f>VLOOKUP(I34,Presupuesto!$B$11:$C$565,2,0)</f>
        <v>DECIMOCUARTO MES</v>
      </c>
      <c r="K34" s="100" t="str">
        <f t="shared" si="0"/>
        <v>Gestión del Talento Humano, Administrativo y Docente</v>
      </c>
      <c r="L34" s="100" t="s">
        <v>402</v>
      </c>
    </row>
    <row r="35" spans="3:12" ht="15.75" hidden="1" thickBot="1" x14ac:dyDescent="0.3">
      <c r="C35" s="139" t="s">
        <v>497</v>
      </c>
      <c r="D35" s="202"/>
      <c r="E35" s="154">
        <v>12</v>
      </c>
      <c r="F35" s="321">
        <f>HLOOKUP($C35,$BZ$2:$CM$3,2,0)</f>
        <v>17893.16</v>
      </c>
      <c r="G35" s="115">
        <f>D35*E35*F35</f>
        <v>0</v>
      </c>
      <c r="H35" s="168"/>
      <c r="I35" s="116" t="s">
        <v>505</v>
      </c>
      <c r="J35" s="116" t="str">
        <f>VLOOKUP(I35,Presupuesto!$B$11:$C$565,2,0)</f>
        <v>SUELDOS Y SALARIOS PERMANENTES</v>
      </c>
      <c r="K35" s="100" t="str">
        <f t="shared" si="0"/>
        <v>Gestión del Talento Humano, Administrativo y Docente</v>
      </c>
      <c r="L35" s="100" t="s">
        <v>402</v>
      </c>
    </row>
    <row r="36" spans="3:12" hidden="1" x14ac:dyDescent="0.25">
      <c r="C36" s="174" t="s">
        <v>57</v>
      </c>
      <c r="D36" s="165"/>
      <c r="E36" s="156">
        <v>0</v>
      </c>
      <c r="F36" s="102">
        <f>IF(E35=0,"",(G35/E35)/12*E35)</f>
        <v>0</v>
      </c>
      <c r="G36" s="99">
        <f>F36</f>
        <v>0</v>
      </c>
      <c r="H36" s="166"/>
      <c r="I36" s="118" t="s">
        <v>525</v>
      </c>
      <c r="J36" s="118" t="str">
        <f>VLOOKUP(I36,Presupuesto!$B$11:$C$565,2,0)</f>
        <v>AGUINALDO Y DECIMO CUARTO MES</v>
      </c>
      <c r="K36" s="100" t="str">
        <f t="shared" si="0"/>
        <v>Gestión del Talento Humano, Administrativo y Docente</v>
      </c>
      <c r="L36" s="100" t="s">
        <v>402</v>
      </c>
    </row>
    <row r="37" spans="3:12" ht="15.75" hidden="1" thickBot="1" x14ac:dyDescent="0.3">
      <c r="C37" s="175" t="s">
        <v>58</v>
      </c>
      <c r="D37" s="165"/>
      <c r="E37" s="156">
        <v>0</v>
      </c>
      <c r="F37" s="119">
        <f>IF(E35&lt;6,"",((E35-6)/12)*(G35/E35))</f>
        <v>0</v>
      </c>
      <c r="G37" s="99">
        <f>F37</f>
        <v>0</v>
      </c>
      <c r="H37" s="166"/>
      <c r="I37" s="103" t="s">
        <v>528</v>
      </c>
      <c r="J37" s="103" t="str">
        <f>VLOOKUP(I37,Presupuesto!$B$11:$C$565,2,0)</f>
        <v>DECIMOCUARTO MES</v>
      </c>
      <c r="K37" s="100" t="str">
        <f t="shared" si="0"/>
        <v>Gestión del Talento Humano, Administrativo y Docente</v>
      </c>
      <c r="L37" s="100" t="s">
        <v>402</v>
      </c>
    </row>
    <row r="38" spans="3:12" ht="15.75" hidden="1" thickBot="1" x14ac:dyDescent="0.3">
      <c r="C38" s="139" t="s">
        <v>498</v>
      </c>
      <c r="D38" s="202"/>
      <c r="E38" s="154">
        <v>12</v>
      </c>
      <c r="F38" s="321">
        <f>HLOOKUP($C38,$BZ$2:$CM$3,2,0)</f>
        <v>16951.419999999998</v>
      </c>
      <c r="G38" s="115">
        <f>D38*E38*F38</f>
        <v>0</v>
      </c>
      <c r="H38" s="168"/>
      <c r="I38" s="116" t="s">
        <v>505</v>
      </c>
      <c r="J38" s="116" t="str">
        <f>VLOOKUP(I38,Presupuesto!$B$11:$C$565,2,0)</f>
        <v>SUELDOS Y SALARIOS PERMANENTES</v>
      </c>
      <c r="K38" s="100" t="str">
        <f t="shared" si="0"/>
        <v>Gestión del Talento Humano, Administrativo y Docente</v>
      </c>
      <c r="L38" s="100" t="s">
        <v>402</v>
      </c>
    </row>
    <row r="39" spans="3:12" hidden="1" x14ac:dyDescent="0.25">
      <c r="C39" s="174" t="s">
        <v>57</v>
      </c>
      <c r="D39" s="165"/>
      <c r="E39" s="156">
        <v>0</v>
      </c>
      <c r="F39" s="102">
        <f>IF(E38=0,"",(G38/E38)/12*E38)</f>
        <v>0</v>
      </c>
      <c r="G39" s="99">
        <f>F39</f>
        <v>0</v>
      </c>
      <c r="H39" s="166"/>
      <c r="I39" s="118" t="s">
        <v>525</v>
      </c>
      <c r="J39" s="118" t="str">
        <f>VLOOKUP(I39,Presupuesto!$B$11:$C$565,2,0)</f>
        <v>AGUINALDO Y DECIMO CUARTO MES</v>
      </c>
      <c r="K39" s="100" t="str">
        <f t="shared" si="0"/>
        <v>Gestión del Talento Humano, Administrativo y Docente</v>
      </c>
      <c r="L39" s="100" t="s">
        <v>402</v>
      </c>
    </row>
    <row r="40" spans="3:12" ht="15.75" hidden="1" thickBot="1" x14ac:dyDescent="0.3">
      <c r="C40" s="175" t="s">
        <v>58</v>
      </c>
      <c r="D40" s="165"/>
      <c r="E40" s="156">
        <v>0</v>
      </c>
      <c r="F40" s="119">
        <f>IF(E38&lt;6,"",((E38-6)/12)*(G38/E38))</f>
        <v>0</v>
      </c>
      <c r="G40" s="99">
        <f>F40</f>
        <v>0</v>
      </c>
      <c r="H40" s="166"/>
      <c r="I40" s="103" t="s">
        <v>528</v>
      </c>
      <c r="J40" s="103" t="str">
        <f>VLOOKUP(I40,Presupuesto!$B$11:$C$565,2,0)</f>
        <v>DECIMOCUARTO MES</v>
      </c>
      <c r="K40" s="100" t="str">
        <f t="shared" si="0"/>
        <v>Gestión del Talento Humano, Administrativo y Docente</v>
      </c>
      <c r="L40" s="100" t="s">
        <v>402</v>
      </c>
    </row>
    <row r="41" spans="3:12" ht="15.75" hidden="1" thickBot="1" x14ac:dyDescent="0.3">
      <c r="C41" s="139" t="s">
        <v>499</v>
      </c>
      <c r="D41" s="202"/>
      <c r="E41" s="154">
        <v>12</v>
      </c>
      <c r="F41" s="321">
        <f>HLOOKUP($C41,$BZ$2:$CM$3,2,0)</f>
        <v>13184.44</v>
      </c>
      <c r="G41" s="115">
        <f>D41*E41*F41</f>
        <v>0</v>
      </c>
      <c r="H41" s="168"/>
      <c r="I41" s="116" t="s">
        <v>505</v>
      </c>
      <c r="J41" s="116" t="str">
        <f>VLOOKUP(I41,Presupuesto!$B$11:$C$565,2,0)</f>
        <v>SUELDOS Y SALARIOS PERMANENTES</v>
      </c>
      <c r="K41" s="100" t="str">
        <f t="shared" si="0"/>
        <v>Gestión del Talento Humano, Administrativo y Docente</v>
      </c>
      <c r="L41" s="100" t="s">
        <v>402</v>
      </c>
    </row>
    <row r="42" spans="3:12" hidden="1" x14ac:dyDescent="0.25">
      <c r="C42" s="174" t="s">
        <v>57</v>
      </c>
      <c r="D42" s="165"/>
      <c r="E42" s="156">
        <v>0</v>
      </c>
      <c r="F42" s="102">
        <f>IF(E41=0,"",(G41/E41)/12*E41)</f>
        <v>0</v>
      </c>
      <c r="G42" s="99">
        <f>F42</f>
        <v>0</v>
      </c>
      <c r="H42" s="166"/>
      <c r="I42" s="118" t="s">
        <v>525</v>
      </c>
      <c r="J42" s="118" t="str">
        <f>VLOOKUP(I42,Presupuesto!$B$11:$C$565,2,0)</f>
        <v>AGUINALDO Y DECIMO CUARTO MES</v>
      </c>
      <c r="K42" s="100" t="str">
        <f t="shared" si="0"/>
        <v>Gestión del Talento Humano, Administrativo y Docente</v>
      </c>
      <c r="L42" s="100" t="s">
        <v>402</v>
      </c>
    </row>
    <row r="43" spans="3:12" ht="15.75" hidden="1" thickBot="1" x14ac:dyDescent="0.3">
      <c r="C43" s="175" t="s">
        <v>58</v>
      </c>
      <c r="D43" s="165"/>
      <c r="E43" s="156">
        <v>0</v>
      </c>
      <c r="F43" s="119">
        <f>IF(E41&lt;6,"",((E41-6)/12)*(G41/E41))</f>
        <v>0</v>
      </c>
      <c r="G43" s="99">
        <f>F43</f>
        <v>0</v>
      </c>
      <c r="H43" s="166"/>
      <c r="I43" s="103" t="s">
        <v>528</v>
      </c>
      <c r="J43" s="103" t="str">
        <f>VLOOKUP(I43,Presupuesto!$B$11:$C$565,2,0)</f>
        <v>DECIMOCUARTO MES</v>
      </c>
      <c r="K43" s="100" t="str">
        <f t="shared" si="0"/>
        <v>Gestión del Talento Humano, Administrativo y Docente</v>
      </c>
      <c r="L43" s="100" t="s">
        <v>402</v>
      </c>
    </row>
    <row r="44" spans="3:12" ht="15.75" hidden="1" thickBot="1" x14ac:dyDescent="0.3">
      <c r="C44" s="139" t="s">
        <v>500</v>
      </c>
      <c r="D44" s="202"/>
      <c r="E44" s="154">
        <v>12</v>
      </c>
      <c r="F44" s="321">
        <f>HLOOKUP($C44,$BZ$2:$CM$3,2,0)</f>
        <v>15032.56</v>
      </c>
      <c r="G44" s="115">
        <f>D44*E44*F44</f>
        <v>0</v>
      </c>
      <c r="H44" s="168"/>
      <c r="I44" s="116" t="s">
        <v>505</v>
      </c>
      <c r="J44" s="116" t="str">
        <f>VLOOKUP(I44,Presupuesto!$B$11:$C$565,2,0)</f>
        <v>SUELDOS Y SALARIOS PERMANENTES</v>
      </c>
      <c r="K44" s="100" t="str">
        <f t="shared" si="0"/>
        <v>Gestión del Talento Humano, Administrativo y Docente</v>
      </c>
      <c r="L44" s="100" t="s">
        <v>402</v>
      </c>
    </row>
    <row r="45" spans="3:12" hidden="1" x14ac:dyDescent="0.25">
      <c r="C45" s="174" t="s">
        <v>57</v>
      </c>
      <c r="D45" s="165"/>
      <c r="E45" s="156">
        <v>0</v>
      </c>
      <c r="F45" s="102">
        <f>IF(E44=0,"",(G44/E44)/12*E44)</f>
        <v>0</v>
      </c>
      <c r="G45" s="99">
        <f>F45</f>
        <v>0</v>
      </c>
      <c r="H45" s="166"/>
      <c r="I45" s="118" t="s">
        <v>525</v>
      </c>
      <c r="J45" s="118" t="str">
        <f>VLOOKUP(I45,Presupuesto!$B$11:$C$565,2,0)</f>
        <v>AGUINALDO Y DECIMO CUARTO MES</v>
      </c>
      <c r="K45" s="100" t="str">
        <f t="shared" si="0"/>
        <v>Gestión del Talento Humano, Administrativo y Docente</v>
      </c>
      <c r="L45" s="100" t="s">
        <v>402</v>
      </c>
    </row>
    <row r="46" spans="3:12" ht="15.75" hidden="1" thickBot="1" x14ac:dyDescent="0.3">
      <c r="C46" s="175" t="s">
        <v>58</v>
      </c>
      <c r="D46" s="165"/>
      <c r="E46" s="156">
        <v>0</v>
      </c>
      <c r="F46" s="119">
        <f>IF(E44&lt;6,"",((E44-6)/12)*(G44/E44))</f>
        <v>0</v>
      </c>
      <c r="G46" s="99">
        <f>F46</f>
        <v>0</v>
      </c>
      <c r="H46" s="166"/>
      <c r="I46" s="103" t="s">
        <v>528</v>
      </c>
      <c r="J46" s="103" t="str">
        <f>VLOOKUP(I46,Presupuesto!$B$11:$C$565,2,0)</f>
        <v>DECIMOCUARTO MES</v>
      </c>
      <c r="K46" s="100" t="str">
        <f t="shared" si="0"/>
        <v>Gestión del Talento Humano, Administrativo y Docente</v>
      </c>
      <c r="L46" s="100" t="s">
        <v>402</v>
      </c>
    </row>
    <row r="47" spans="3:12" ht="15.75" hidden="1" thickBot="1" x14ac:dyDescent="0.3">
      <c r="C47" s="139" t="s">
        <v>501</v>
      </c>
      <c r="D47" s="202"/>
      <c r="E47" s="154">
        <v>12</v>
      </c>
      <c r="F47" s="321">
        <f>HLOOKUP($C47,$BZ$2:$CM$3,2,0)</f>
        <v>13264.02</v>
      </c>
      <c r="G47" s="115">
        <f>D47*E47*F47</f>
        <v>0</v>
      </c>
      <c r="H47" s="168"/>
      <c r="I47" s="116" t="s">
        <v>505</v>
      </c>
      <c r="J47" s="116" t="str">
        <f>VLOOKUP(I47,Presupuesto!$B$11:$C$565,2,0)</f>
        <v>SUELDOS Y SALARIOS PERMANENTES</v>
      </c>
      <c r="K47" s="100" t="str">
        <f t="shared" si="0"/>
        <v>Gestión del Talento Humano, Administrativo y Docente</v>
      </c>
      <c r="L47" s="100" t="s">
        <v>402</v>
      </c>
    </row>
    <row r="48" spans="3:12" hidden="1" x14ac:dyDescent="0.25">
      <c r="C48" s="174" t="s">
        <v>57</v>
      </c>
      <c r="D48" s="165"/>
      <c r="E48" s="156">
        <v>0</v>
      </c>
      <c r="F48" s="102">
        <f>IF(E47=0,"",(G47/E47)/12*E47)</f>
        <v>0</v>
      </c>
      <c r="G48" s="99">
        <f>F48</f>
        <v>0</v>
      </c>
      <c r="H48" s="166"/>
      <c r="I48" s="118" t="s">
        <v>525</v>
      </c>
      <c r="J48" s="118" t="str">
        <f>VLOOKUP(I48,Presupuesto!$B$11:$C$565,2,0)</f>
        <v>AGUINALDO Y DECIMO CUARTO MES</v>
      </c>
      <c r="K48" s="100" t="str">
        <f t="shared" si="0"/>
        <v>Gestión del Talento Humano, Administrativo y Docente</v>
      </c>
      <c r="L48" s="100" t="s">
        <v>402</v>
      </c>
    </row>
    <row r="49" spans="3:12" ht="15.75" hidden="1" thickBot="1" x14ac:dyDescent="0.3">
      <c r="C49" s="175" t="s">
        <v>58</v>
      </c>
      <c r="D49" s="165"/>
      <c r="E49" s="156">
        <v>0</v>
      </c>
      <c r="F49" s="119">
        <f>IF(E47&lt;6,"",((E47-6)/12)*(G47/E47))</f>
        <v>0</v>
      </c>
      <c r="G49" s="99">
        <f>F49</f>
        <v>0</v>
      </c>
      <c r="H49" s="166"/>
      <c r="I49" s="103" t="s">
        <v>528</v>
      </c>
      <c r="J49" s="103" t="str">
        <f>VLOOKUP(I49,Presupuesto!$B$11:$C$565,2,0)</f>
        <v>DECIMOCUARTO MES</v>
      </c>
      <c r="K49" s="100" t="str">
        <f t="shared" si="0"/>
        <v>Gestión del Talento Humano, Administrativo y Docente</v>
      </c>
      <c r="L49" s="100" t="s">
        <v>402</v>
      </c>
    </row>
    <row r="50" spans="3:12" ht="15.75" hidden="1" thickBot="1" x14ac:dyDescent="0.3">
      <c r="C50" s="139" t="s">
        <v>502</v>
      </c>
      <c r="D50" s="202"/>
      <c r="E50" s="154">
        <v>12</v>
      </c>
      <c r="F50" s="321">
        <f>HLOOKUP($C50,$BZ$2:$CM$3,2,0)</f>
        <v>12379.75</v>
      </c>
      <c r="G50" s="115">
        <f>D50*E50*F50</f>
        <v>0</v>
      </c>
      <c r="H50" s="168"/>
      <c r="I50" s="116" t="s">
        <v>505</v>
      </c>
      <c r="J50" s="116" t="str">
        <f>VLOOKUP(I50,Presupuesto!$B$11:$C$565,2,0)</f>
        <v>SUELDOS Y SALARIOS PERMANENTES</v>
      </c>
      <c r="K50" s="100" t="str">
        <f t="shared" si="0"/>
        <v>Gestión del Talento Humano, Administrativo y Docente</v>
      </c>
      <c r="L50" s="100" t="s">
        <v>402</v>
      </c>
    </row>
    <row r="51" spans="3:12" hidden="1" x14ac:dyDescent="0.25">
      <c r="C51" s="174" t="s">
        <v>57</v>
      </c>
      <c r="D51" s="165"/>
      <c r="E51" s="156">
        <v>0</v>
      </c>
      <c r="F51" s="102">
        <f>IF(E50=0,"",(G50/E50)/12*E50)</f>
        <v>0</v>
      </c>
      <c r="G51" s="99">
        <f>F51</f>
        <v>0</v>
      </c>
      <c r="H51" s="166"/>
      <c r="I51" s="118" t="s">
        <v>525</v>
      </c>
      <c r="J51" s="118" t="str">
        <f>VLOOKUP(I51,Presupuesto!$B$11:$C$565,2,0)</f>
        <v>AGUINALDO Y DECIMO CUARTO MES</v>
      </c>
      <c r="K51" s="100" t="str">
        <f t="shared" si="0"/>
        <v>Gestión del Talento Humano, Administrativo y Docente</v>
      </c>
      <c r="L51" s="100" t="s">
        <v>402</v>
      </c>
    </row>
    <row r="52" spans="3:12" ht="15.75" hidden="1" thickBot="1" x14ac:dyDescent="0.3">
      <c r="C52" s="175" t="s">
        <v>58</v>
      </c>
      <c r="D52" s="165"/>
      <c r="E52" s="156">
        <v>0</v>
      </c>
      <c r="F52" s="119">
        <f>IF(E50&lt;6,"",((E50-6)/12)*(G50/E50))</f>
        <v>0</v>
      </c>
      <c r="G52" s="99">
        <f>F52</f>
        <v>0</v>
      </c>
      <c r="H52" s="166"/>
      <c r="I52" s="103" t="s">
        <v>528</v>
      </c>
      <c r="J52" s="103" t="str">
        <f>VLOOKUP(I52,Presupuesto!$B$11:$C$565,2,0)</f>
        <v>DECIMOCUARTO MES</v>
      </c>
      <c r="K52" s="100" t="str">
        <f t="shared" si="0"/>
        <v>Gestión del Talento Humano, Administrativo y Docente</v>
      </c>
      <c r="L52" s="100" t="s">
        <v>402</v>
      </c>
    </row>
    <row r="53" spans="3:12" ht="15.75" hidden="1" thickBot="1" x14ac:dyDescent="0.3">
      <c r="C53" s="139" t="s">
        <v>503</v>
      </c>
      <c r="D53" s="202"/>
      <c r="E53" s="154">
        <v>12</v>
      </c>
      <c r="F53" s="321">
        <f>HLOOKUP($C53,$BZ$2:$CM$3,2,0)</f>
        <v>439.49</v>
      </c>
      <c r="G53" s="115">
        <f>D53*E53*F53</f>
        <v>0</v>
      </c>
      <c r="H53" s="168"/>
      <c r="I53" s="116" t="s">
        <v>505</v>
      </c>
      <c r="J53" s="116" t="str">
        <f>VLOOKUP(I53,Presupuesto!$B$11:$C$565,2,0)</f>
        <v>SUELDOS Y SALARIOS PERMANENTES</v>
      </c>
      <c r="K53" s="100" t="str">
        <f t="shared" si="0"/>
        <v>Gestión del Talento Humano, Administrativo y Docente</v>
      </c>
      <c r="L53" s="100" t="s">
        <v>402</v>
      </c>
    </row>
    <row r="54" spans="3:12" hidden="1" x14ac:dyDescent="0.25">
      <c r="C54" s="174" t="s">
        <v>57</v>
      </c>
      <c r="D54" s="165"/>
      <c r="E54" s="156">
        <v>0</v>
      </c>
      <c r="F54" s="102">
        <f>IF(E53=0,"",(G53/E53)/12*E53)</f>
        <v>0</v>
      </c>
      <c r="G54" s="99">
        <f>F54</f>
        <v>0</v>
      </c>
      <c r="H54" s="166"/>
      <c r="I54" s="118" t="s">
        <v>525</v>
      </c>
      <c r="J54" s="118" t="str">
        <f>VLOOKUP(I54,Presupuesto!$B$11:$C$565,2,0)</f>
        <v>AGUINALDO Y DECIMO CUARTO MES</v>
      </c>
      <c r="K54" s="100" t="str">
        <f t="shared" si="0"/>
        <v>Gestión del Talento Humano, Administrativo y Docente</v>
      </c>
      <c r="L54" s="100" t="s">
        <v>402</v>
      </c>
    </row>
    <row r="55" spans="3:12" ht="15.75" hidden="1" thickBot="1" x14ac:dyDescent="0.3">
      <c r="C55" s="175" t="s">
        <v>58</v>
      </c>
      <c r="D55" s="165"/>
      <c r="E55" s="156">
        <v>0</v>
      </c>
      <c r="F55" s="119">
        <f>IF(E53&lt;6,"",((E53-6)/12)*(G53/E53))</f>
        <v>0</v>
      </c>
      <c r="G55" s="99">
        <f>F55</f>
        <v>0</v>
      </c>
      <c r="H55" s="166"/>
      <c r="I55" s="103" t="s">
        <v>528</v>
      </c>
      <c r="J55" s="103" t="str">
        <f>VLOOKUP(I55,Presupuesto!$B$11:$C$565,2,0)</f>
        <v>DECIMOCUARTO MES</v>
      </c>
      <c r="K55" s="100" t="str">
        <f t="shared" si="0"/>
        <v>Gestión del Talento Humano, Administrativo y Docente</v>
      </c>
      <c r="L55" s="100" t="s">
        <v>402</v>
      </c>
    </row>
    <row r="56" spans="3:12" ht="15.75" hidden="1" thickBot="1" x14ac:dyDescent="0.3">
      <c r="C56" s="139" t="s">
        <v>504</v>
      </c>
      <c r="D56" s="202"/>
      <c r="E56" s="154">
        <v>12</v>
      </c>
      <c r="F56" s="321">
        <f>HLOOKUP($C56,$BZ$2:$CM$3,2,0)</f>
        <v>1904.46</v>
      </c>
      <c r="G56" s="115">
        <f>D56*E56*F56</f>
        <v>0</v>
      </c>
      <c r="H56" s="168"/>
      <c r="I56" s="116" t="s">
        <v>505</v>
      </c>
      <c r="J56" s="116" t="str">
        <f>VLOOKUP(I56,Presupuesto!$B$11:$C$565,2,0)</f>
        <v>SUELDOS Y SALARIOS PERMANENTES</v>
      </c>
      <c r="K56" s="100" t="str">
        <f t="shared" si="0"/>
        <v>Gestión del Talento Humano, Administrativo y Docente</v>
      </c>
      <c r="L56" s="100" t="s">
        <v>402</v>
      </c>
    </row>
    <row r="57" spans="3:12" hidden="1" x14ac:dyDescent="0.25">
      <c r="C57" s="174" t="s">
        <v>57</v>
      </c>
      <c r="D57" s="165"/>
      <c r="E57" s="156">
        <v>0</v>
      </c>
      <c r="F57" s="102">
        <f>IF(E56=0,"",(G56/E56)/12*E56)</f>
        <v>0</v>
      </c>
      <c r="G57" s="99">
        <f>F57</f>
        <v>0</v>
      </c>
      <c r="H57" s="166"/>
      <c r="I57" s="118" t="s">
        <v>525</v>
      </c>
      <c r="J57" s="118" t="str">
        <f>VLOOKUP(I57,Presupuesto!$B$11:$C$565,2,0)</f>
        <v>AGUINALDO Y DECIMO CUARTO MES</v>
      </c>
      <c r="K57" s="100" t="str">
        <f t="shared" si="0"/>
        <v>Gestión del Talento Humano, Administrativo y Docente</v>
      </c>
      <c r="L57" s="100" t="s">
        <v>402</v>
      </c>
    </row>
    <row r="58" spans="3:12" ht="15.75" hidden="1" thickBot="1" x14ac:dyDescent="0.3">
      <c r="C58" s="175" t="s">
        <v>58</v>
      </c>
      <c r="D58" s="165"/>
      <c r="E58" s="156">
        <v>0</v>
      </c>
      <c r="F58" s="119">
        <f>IF(E56&lt;6,"",((E56-6)/12)*(G56/E56))</f>
        <v>0</v>
      </c>
      <c r="G58" s="99">
        <f>F58</f>
        <v>0</v>
      </c>
      <c r="H58" s="166"/>
      <c r="I58" s="103" t="s">
        <v>528</v>
      </c>
      <c r="J58" s="103" t="str">
        <f>VLOOKUP(I58,Presupuesto!$B$11:$C$565,2,0)</f>
        <v>DECIMOCUARTO MES</v>
      </c>
      <c r="K58" s="100" t="str">
        <f t="shared" si="0"/>
        <v>Gestión del Talento Humano, Administrativo y Docente</v>
      </c>
      <c r="L58" s="100" t="s">
        <v>402</v>
      </c>
    </row>
    <row r="59" spans="3:12" ht="15.75" hidden="1" thickBot="1" x14ac:dyDescent="0.3">
      <c r="C59" s="142" t="s">
        <v>1530</v>
      </c>
      <c r="D59" s="202"/>
      <c r="E59" s="154">
        <v>12</v>
      </c>
      <c r="F59" s="141">
        <v>26369</v>
      </c>
      <c r="G59" s="115">
        <f>D59*E59*F59</f>
        <v>0</v>
      </c>
      <c r="H59" s="168" t="s">
        <v>1480</v>
      </c>
      <c r="I59" s="116" t="s">
        <v>505</v>
      </c>
      <c r="J59" s="116" t="str">
        <f>VLOOKUP(I59,Presupuesto!$B$11:$C$565,2,0)</f>
        <v>SUELDOS Y SALARIOS PERMANENTES</v>
      </c>
      <c r="K59" s="100" t="str">
        <f t="shared" si="0"/>
        <v>Gestión del Talento Humano, Administrativo y Docente</v>
      </c>
      <c r="L59" s="100" t="s">
        <v>402</v>
      </c>
    </row>
    <row r="60" spans="3:12" hidden="1" x14ac:dyDescent="0.25">
      <c r="C60" s="174" t="s">
        <v>57</v>
      </c>
      <c r="D60" s="165"/>
      <c r="E60" s="156">
        <v>0</v>
      </c>
      <c r="F60" s="119">
        <f>IF(E59=0,"",(G59/E59)/12*E59)</f>
        <v>0</v>
      </c>
      <c r="G60" s="99">
        <f>F60</f>
        <v>0</v>
      </c>
      <c r="H60" s="166" t="s">
        <v>1480</v>
      </c>
      <c r="I60" s="103" t="s">
        <v>525</v>
      </c>
      <c r="J60" s="103" t="str">
        <f>VLOOKUP(I60,Presupuesto!$B$11:$C$565,2,0)</f>
        <v>AGUINALDO Y DECIMO CUARTO MES</v>
      </c>
      <c r="K60" s="100" t="str">
        <f t="shared" si="0"/>
        <v>Gestión del Talento Humano, Administrativo y Docente</v>
      </c>
      <c r="L60" s="100" t="s">
        <v>401</v>
      </c>
    </row>
    <row r="61" spans="3:12" ht="15.75" hidden="1" thickBot="1" x14ac:dyDescent="0.3">
      <c r="C61" s="176" t="s">
        <v>58</v>
      </c>
      <c r="D61" s="165"/>
      <c r="E61" s="156">
        <v>0</v>
      </c>
      <c r="F61" s="102">
        <f>IF(E59&lt;6,"",((E59-6)/12)*(G59/E59))</f>
        <v>0</v>
      </c>
      <c r="G61" s="99">
        <f>F61</f>
        <v>0</v>
      </c>
      <c r="H61" s="166" t="s">
        <v>1480</v>
      </c>
      <c r="I61" s="103" t="s">
        <v>573</v>
      </c>
      <c r="J61" s="103" t="str">
        <f>VLOOKUP(I61,Presupuesto!$B$11:$C$565,2,0)</f>
        <v>CONTRATOS ESPECIALES</v>
      </c>
      <c r="K61" s="100" t="str">
        <f t="shared" si="0"/>
        <v>Gestión del Talento Humano, Administrativo y Docente</v>
      </c>
      <c r="L61" s="100" t="s">
        <v>406</v>
      </c>
    </row>
    <row r="62" spans="3:12" ht="15.75" thickBot="1" x14ac:dyDescent="0.3">
      <c r="C62" s="142" t="s">
        <v>1520</v>
      </c>
      <c r="D62" s="202">
        <v>5</v>
      </c>
      <c r="E62" s="154">
        <v>12</v>
      </c>
      <c r="F62" s="120">
        <v>9000</v>
      </c>
      <c r="G62" s="115">
        <f>D62*E62*F62</f>
        <v>540000</v>
      </c>
      <c r="H62" s="168" t="s">
        <v>1480</v>
      </c>
      <c r="I62" s="116" t="s">
        <v>507</v>
      </c>
      <c r="J62" s="116" t="str">
        <f>VLOOKUP(I62,Presupuesto!$B$11:$C$565,2,0)</f>
        <v>PAGOS A PERSONAL NO CLASIFICADO</v>
      </c>
      <c r="K62" s="100" t="s">
        <v>1383</v>
      </c>
      <c r="L62" s="100" t="s">
        <v>401</v>
      </c>
    </row>
    <row r="63" spans="3:12" x14ac:dyDescent="0.25">
      <c r="C63" s="174" t="s">
        <v>57</v>
      </c>
      <c r="D63" s="165"/>
      <c r="E63" s="156">
        <v>0</v>
      </c>
      <c r="F63" s="102">
        <f>IF(E62=0,"",(G62/E62)/12*E62)</f>
        <v>45000</v>
      </c>
      <c r="G63" s="99">
        <f>F63</f>
        <v>45000</v>
      </c>
      <c r="H63" s="166" t="s">
        <v>1480</v>
      </c>
      <c r="I63" s="103" t="s">
        <v>525</v>
      </c>
      <c r="J63" s="103" t="str">
        <f>VLOOKUP(I63,Presupuesto!$B$11:$C$565,2,0)</f>
        <v>AGUINALDO Y DECIMO CUARTO MES</v>
      </c>
      <c r="K63" s="100" t="s">
        <v>1383</v>
      </c>
      <c r="L63" s="100" t="s">
        <v>401</v>
      </c>
    </row>
    <row r="64" spans="3:12" ht="15.75" thickBot="1" x14ac:dyDescent="0.3">
      <c r="C64" s="175" t="s">
        <v>58</v>
      </c>
      <c r="D64" s="165"/>
      <c r="E64" s="156">
        <v>0</v>
      </c>
      <c r="F64" s="102">
        <f>IF(E62&lt;6,"",((E62-6)/12)*(G62/E62))</f>
        <v>22500</v>
      </c>
      <c r="G64" s="99">
        <f>F64</f>
        <v>22500</v>
      </c>
      <c r="H64" s="166" t="s">
        <v>1480</v>
      </c>
      <c r="I64" s="108" t="s">
        <v>528</v>
      </c>
      <c r="J64" s="103" t="str">
        <f>VLOOKUP(I64,Presupuesto!$B$11:$C$565,2,0)</f>
        <v>DECIMOCUARTO MES</v>
      </c>
      <c r="K64" s="100" t="s">
        <v>1383</v>
      </c>
      <c r="L64" s="100" t="s">
        <v>401</v>
      </c>
    </row>
    <row r="65" spans="3:12" ht="15.75" thickBot="1" x14ac:dyDescent="0.3">
      <c r="C65" s="142" t="s">
        <v>1521</v>
      </c>
      <c r="D65" s="202">
        <v>1</v>
      </c>
      <c r="E65" s="154">
        <v>12</v>
      </c>
      <c r="F65" s="120">
        <v>12000</v>
      </c>
      <c r="G65" s="115">
        <f>D65*E65*F65</f>
        <v>144000</v>
      </c>
      <c r="H65" s="168" t="s">
        <v>1480</v>
      </c>
      <c r="I65" s="116" t="s">
        <v>507</v>
      </c>
      <c r="J65" s="116" t="str">
        <f>VLOOKUP(I65,Presupuesto!$B$11:$C$565,2,0)</f>
        <v>PAGOS A PERSONAL NO CLASIFICADO</v>
      </c>
      <c r="K65" s="100" t="s">
        <v>1383</v>
      </c>
      <c r="L65" s="100" t="s">
        <v>401</v>
      </c>
    </row>
    <row r="66" spans="3:12" x14ac:dyDescent="0.25">
      <c r="C66" s="174" t="s">
        <v>57</v>
      </c>
      <c r="D66" s="172"/>
      <c r="E66" s="133">
        <v>0</v>
      </c>
      <c r="F66" s="102">
        <f>IF(E65=0,"",(G65/E65)/12*E65)</f>
        <v>12000</v>
      </c>
      <c r="G66" s="122">
        <f>F66</f>
        <v>12000</v>
      </c>
      <c r="H66" s="166" t="s">
        <v>1480</v>
      </c>
      <c r="I66" s="103" t="s">
        <v>525</v>
      </c>
      <c r="J66" s="103" t="str">
        <f>VLOOKUP(I66,Presupuesto!$B$11:$C$565,2,0)</f>
        <v>AGUINALDO Y DECIMO CUARTO MES</v>
      </c>
      <c r="K66" s="100" t="s">
        <v>1383</v>
      </c>
      <c r="L66" s="100" t="s">
        <v>401</v>
      </c>
    </row>
    <row r="67" spans="3:12" ht="15.75" thickBot="1" x14ac:dyDescent="0.3">
      <c r="C67" s="176" t="s">
        <v>58</v>
      </c>
      <c r="D67" s="164"/>
      <c r="E67" s="134">
        <v>0</v>
      </c>
      <c r="F67" s="107">
        <f>IF(E65&lt;6,"",((E65-6)/12)*(G65/E65))</f>
        <v>6000</v>
      </c>
      <c r="G67" s="107">
        <f>F67</f>
        <v>6000</v>
      </c>
      <c r="H67" s="164" t="s">
        <v>1480</v>
      </c>
      <c r="I67" s="108" t="s">
        <v>528</v>
      </c>
      <c r="J67" s="126" t="str">
        <f>VLOOKUP(I67,Presupuesto!$B$11:$C$565,2,0)</f>
        <v>DECIMOCUARTO MES</v>
      </c>
      <c r="K67" s="100" t="s">
        <v>1383</v>
      </c>
      <c r="L67" s="126" t="s">
        <v>401</v>
      </c>
    </row>
    <row r="68" spans="3:12" ht="15.75" thickBot="1" x14ac:dyDescent="0.3">
      <c r="C68" s="142" t="s">
        <v>60</v>
      </c>
      <c r="D68" s="202">
        <v>8</v>
      </c>
      <c r="E68" s="154">
        <v>12</v>
      </c>
      <c r="F68" s="120">
        <v>7860.44</v>
      </c>
      <c r="G68" s="115">
        <f>D68*E68*F68</f>
        <v>754602.24</v>
      </c>
      <c r="H68" s="168" t="s">
        <v>1480</v>
      </c>
      <c r="I68" s="116" t="s">
        <v>505</v>
      </c>
      <c r="J68" s="116" t="str">
        <f>VLOOKUP(I68,[2]Presupuesto!$B$11:$C$565,2,0)</f>
        <v>SUELDOS Y SALARIOS PERMANENTES</v>
      </c>
      <c r="K68" s="100" t="s">
        <v>1383</v>
      </c>
      <c r="L68" s="100" t="s">
        <v>401</v>
      </c>
    </row>
    <row r="69" spans="3:12" x14ac:dyDescent="0.25">
      <c r="C69" s="174" t="s">
        <v>57</v>
      </c>
      <c r="D69" s="172"/>
      <c r="E69" s="133">
        <v>0</v>
      </c>
      <c r="F69" s="121">
        <f>IF(E68=0,"",(G68/E68)/12*E68)</f>
        <v>62883.519999999997</v>
      </c>
      <c r="G69" s="122">
        <f>F69</f>
        <v>62883.519999999997</v>
      </c>
      <c r="H69" s="166" t="s">
        <v>1480</v>
      </c>
      <c r="I69" s="103" t="s">
        <v>525</v>
      </c>
      <c r="J69" s="103" t="str">
        <f>VLOOKUP(I69,[2]Presupuesto!$B$11:$C$565,2,0)</f>
        <v>AGUINALDO Y DECIMO CUARTO MES</v>
      </c>
      <c r="K69" s="100" t="s">
        <v>1383</v>
      </c>
      <c r="L69" s="100" t="s">
        <v>401</v>
      </c>
    </row>
    <row r="70" spans="3:12" ht="15.75" thickBot="1" x14ac:dyDescent="0.3">
      <c r="C70" s="176" t="s">
        <v>58</v>
      </c>
      <c r="D70" s="164"/>
      <c r="E70" s="134">
        <v>0</v>
      </c>
      <c r="F70" s="107">
        <f>IF(E68&lt;6,"",((E68-6)/12)*(G68/E68))</f>
        <v>31441.759999999998</v>
      </c>
      <c r="G70" s="107">
        <f>F70</f>
        <v>31441.759999999998</v>
      </c>
      <c r="H70" s="164" t="s">
        <v>1480</v>
      </c>
      <c r="I70" s="108" t="s">
        <v>528</v>
      </c>
      <c r="J70" s="126" t="str">
        <f>VLOOKUP(I70,[2]Presupuesto!$B$11:$C$565,2,0)</f>
        <v>DECIMOCUARTO MES</v>
      </c>
      <c r="K70" s="108" t="s">
        <v>1383</v>
      </c>
      <c r="L70" s="126" t="s">
        <v>401</v>
      </c>
    </row>
    <row r="73" spans="3:12" ht="15.75" thickBot="1" x14ac:dyDescent="0.3"/>
    <row r="74" spans="3:12" ht="15.75" thickBot="1" x14ac:dyDescent="0.3">
      <c r="C74" s="69" t="s">
        <v>42</v>
      </c>
      <c r="D74" s="30">
        <f>SUM(G81:G131)</f>
        <v>1423926</v>
      </c>
      <c r="E74" s="95"/>
      <c r="F74" s="95"/>
      <c r="G74" s="95"/>
      <c r="H74" s="76"/>
      <c r="I74" s="76"/>
      <c r="J74" s="76"/>
    </row>
    <row r="75" spans="3:12" x14ac:dyDescent="0.25">
      <c r="D75" s="31"/>
      <c r="E75" s="95"/>
      <c r="F75" s="95"/>
      <c r="G75" s="95"/>
      <c r="H75" s="76"/>
      <c r="I75" s="76"/>
      <c r="J75" s="76"/>
    </row>
    <row r="76" spans="3:12" x14ac:dyDescent="0.25">
      <c r="D76" s="31"/>
      <c r="E76" s="95"/>
      <c r="F76" s="95"/>
      <c r="G76" s="95"/>
      <c r="H76" s="76"/>
      <c r="I76" s="76"/>
      <c r="J76" s="76"/>
    </row>
    <row r="77" spans="3:12" ht="15.75" x14ac:dyDescent="0.25">
      <c r="C77" s="207" t="s">
        <v>399</v>
      </c>
      <c r="D77" s="509">
        <v>12.3</v>
      </c>
      <c r="E77" s="95"/>
      <c r="F77" s="95"/>
      <c r="G77" s="95"/>
      <c r="H77" s="76"/>
      <c r="I77" s="76"/>
      <c r="J77" s="76"/>
    </row>
    <row r="78" spans="3:12" ht="18.75" x14ac:dyDescent="0.25">
      <c r="C78" s="217" t="str">
        <f>IFERROR(VLOOKUP(D77,'Desarrollo e Innov. Curricular'!$E:$F,2,FALSE),IFERROR(VLOOKUP(D77,'Investigación Científica'!$E:$F,2,FALSE),IFERROR(VLOOKUP(D77,'Vinculación Univ. Sociedad'!$E:$F,2,FALSE),IFERROR(VLOOKUP(D77,'Docencia y Profesorado Universi'!$E:$F,2,FALSE),IFERROR(VLOOKUP(D77,'Estudiantes y Graduados'!$E:$F,2,FALSE),IFERROR(VLOOKUP(D77,'11. Gestion Administrativa'!$E:$F,2,FALSE),IFERROR(VLOOKUP(D77,'Gestión Académica'!$E:$F,2,FALSE),IFERROR(VLOOKUP(D77,'Aseguramiento de la Calidad'!$E:$F,2,FALSE),IFERROR(VLOOKUP(D77,'Gestión del Conocimiento'!$E:$F,2,FALSE),IFERROR(VLOOKUP(D77,'Gobernabilidad y Procesos...'!$E:$F,2,FALSE),IFERROR(VLOOKUP(D77,'12. Gestión del Talento Humano'!$E:$F,2,FALSE),IFERROR(VLOOKUP(D77,'Internacionalización de la E.S.'!$E:$F,2,FALSE),IFERROR(VLOOKUP(D77,Posgrado!$E:$F,2,FALSE),IFERROR(VLOOKUP(D77,'Cultura de Innovación Insti...'!$E:$F,2,FALSE),VLOOKUP(D77,'Lo Esencial de la Reforma Univ.'!$E:$F,2,0)))))))))))))))</f>
        <v>Mejorar la efectividad del talento humano, a través de la formación (Programa de Becas), entrenamiento y capacitación del personal universitario, valorando su desempeño para gozar de estos beneficios</v>
      </c>
      <c r="D78" s="31"/>
      <c r="E78" s="95"/>
      <c r="F78" s="95"/>
      <c r="G78" s="95"/>
      <c r="H78" s="76"/>
      <c r="I78" s="76"/>
      <c r="J78" s="76"/>
    </row>
    <row r="79" spans="3:12" ht="15.75" thickBot="1" x14ac:dyDescent="0.3">
      <c r="C79" s="180"/>
      <c r="D79" s="31"/>
      <c r="E79" s="95"/>
      <c r="F79" s="95"/>
      <c r="G79" s="95"/>
      <c r="H79" s="76"/>
      <c r="I79" s="76"/>
      <c r="J79" s="76"/>
    </row>
    <row r="80" spans="3:12" ht="30.75" thickBot="1" x14ac:dyDescent="0.3">
      <c r="C80" s="136" t="s">
        <v>43</v>
      </c>
      <c r="D80" s="140" t="s">
        <v>54</v>
      </c>
      <c r="E80" s="173" t="s">
        <v>55</v>
      </c>
      <c r="F80" s="140" t="s">
        <v>56</v>
      </c>
      <c r="G80" s="137" t="s">
        <v>27</v>
      </c>
      <c r="H80" s="135" t="s">
        <v>137</v>
      </c>
      <c r="I80" s="138" t="s">
        <v>45</v>
      </c>
      <c r="J80" s="138" t="s">
        <v>138</v>
      </c>
      <c r="K80" s="138" t="s">
        <v>417</v>
      </c>
      <c r="L80" s="138" t="s">
        <v>418</v>
      </c>
    </row>
    <row r="81" spans="3:12" ht="15.75" hidden="1" thickBot="1" x14ac:dyDescent="0.3">
      <c r="C81" s="139" t="s">
        <v>491</v>
      </c>
      <c r="D81" s="202"/>
      <c r="E81" s="154">
        <v>12</v>
      </c>
      <c r="F81" s="321">
        <f>HLOOKUP($C81,$BZ$2:$CM$3,2,0)</f>
        <v>41436.800000000003</v>
      </c>
      <c r="G81" s="115">
        <f>D81*E81*F81</f>
        <v>0</v>
      </c>
      <c r="H81" s="168"/>
      <c r="I81" s="116" t="s">
        <v>505</v>
      </c>
      <c r="J81" s="116" t="str">
        <f>VLOOKUP(I81,[1]Presupuesto!$B$11:$C$565,2,0)</f>
        <v>SUELDOS Y SALARIOS PERMANENTES</v>
      </c>
      <c r="K81" s="227" t="s">
        <v>1384</v>
      </c>
      <c r="L81" s="100" t="s">
        <v>401</v>
      </c>
    </row>
    <row r="82" spans="3:12" hidden="1" x14ac:dyDescent="0.25">
      <c r="C82" s="174" t="s">
        <v>57</v>
      </c>
      <c r="D82" s="165"/>
      <c r="E82" s="156">
        <v>0</v>
      </c>
      <c r="F82" s="102">
        <f>IF(E81=0,"",(G81/E81)/12*E81)</f>
        <v>0</v>
      </c>
      <c r="G82" s="99">
        <f>F82</f>
        <v>0</v>
      </c>
      <c r="H82" s="166" t="s">
        <v>1480</v>
      </c>
      <c r="I82" s="118" t="s">
        <v>525</v>
      </c>
      <c r="J82" s="118" t="str">
        <f>VLOOKUP(I82,[1]Presupuesto!$B$11:$C$565,2,0)</f>
        <v>AGUINALDO Y DECIMO CUARTO MES</v>
      </c>
      <c r="K82" s="227" t="s">
        <v>1384</v>
      </c>
      <c r="L82" s="100" t="s">
        <v>419</v>
      </c>
    </row>
    <row r="83" spans="3:12" ht="15.75" hidden="1" thickBot="1" x14ac:dyDescent="0.3">
      <c r="C83" s="175" t="s">
        <v>58</v>
      </c>
      <c r="D83" s="165"/>
      <c r="E83" s="156">
        <v>0</v>
      </c>
      <c r="F83" s="119">
        <f>IF(E81&lt;6,"",((E81-6)/12)*(G81/E81))</f>
        <v>0</v>
      </c>
      <c r="G83" s="99">
        <f>F83</f>
        <v>0</v>
      </c>
      <c r="H83" s="166"/>
      <c r="I83" s="103" t="s">
        <v>528</v>
      </c>
      <c r="J83" s="103" t="str">
        <f>VLOOKUP(I83,[1]Presupuesto!$B$11:$C$565,2,0)</f>
        <v>DECIMOCUARTO MES</v>
      </c>
      <c r="K83" s="227" t="s">
        <v>1384</v>
      </c>
      <c r="L83" s="100" t="s">
        <v>402</v>
      </c>
    </row>
    <row r="84" spans="3:12" ht="15.75" hidden="1" thickBot="1" x14ac:dyDescent="0.3">
      <c r="C84" s="139" t="s">
        <v>492</v>
      </c>
      <c r="D84" s="202"/>
      <c r="E84" s="154">
        <v>12</v>
      </c>
      <c r="F84" s="321">
        <f>HLOOKUP($C84,$BZ$2:$CM$3,2,0)</f>
        <v>37669.82</v>
      </c>
      <c r="G84" s="115">
        <f>D84*E84*F84</f>
        <v>0</v>
      </c>
      <c r="H84" s="168"/>
      <c r="I84" s="116" t="s">
        <v>505</v>
      </c>
      <c r="J84" s="116" t="str">
        <f>VLOOKUP(I84,[1]Presupuesto!$B$11:$C$565,2,0)</f>
        <v>SUELDOS Y SALARIOS PERMANENTES</v>
      </c>
      <c r="K84" s="227" t="s">
        <v>1384</v>
      </c>
      <c r="L84" s="100" t="s">
        <v>402</v>
      </c>
    </row>
    <row r="85" spans="3:12" hidden="1" x14ac:dyDescent="0.25">
      <c r="C85" s="174" t="s">
        <v>57</v>
      </c>
      <c r="D85" s="165"/>
      <c r="E85" s="156">
        <v>0</v>
      </c>
      <c r="F85" s="102">
        <f>IF(E84=0,"",(G84/E84)/12*E84)</f>
        <v>0</v>
      </c>
      <c r="G85" s="99">
        <f>F85</f>
        <v>0</v>
      </c>
      <c r="H85" s="166"/>
      <c r="I85" s="118" t="s">
        <v>525</v>
      </c>
      <c r="J85" s="118" t="str">
        <f>VLOOKUP(I85,[1]Presupuesto!$B$11:$C$565,2,0)</f>
        <v>AGUINALDO Y DECIMO CUARTO MES</v>
      </c>
      <c r="K85" s="227" t="s">
        <v>1384</v>
      </c>
      <c r="L85" s="100" t="s">
        <v>402</v>
      </c>
    </row>
    <row r="86" spans="3:12" ht="15.75" hidden="1" thickBot="1" x14ac:dyDescent="0.3">
      <c r="C86" s="175" t="s">
        <v>58</v>
      </c>
      <c r="D86" s="165"/>
      <c r="E86" s="156">
        <v>0</v>
      </c>
      <c r="F86" s="119">
        <f>IF(E84&lt;6,"",((E84-6)/12)*(G84/E84))</f>
        <v>0</v>
      </c>
      <c r="G86" s="99">
        <f>F86</f>
        <v>0</v>
      </c>
      <c r="H86" s="166"/>
      <c r="I86" s="103" t="s">
        <v>528</v>
      </c>
      <c r="J86" s="103" t="str">
        <f>VLOOKUP(I86,[1]Presupuesto!$B$11:$C$565,2,0)</f>
        <v>DECIMOCUARTO MES</v>
      </c>
      <c r="K86" s="227" t="s">
        <v>1384</v>
      </c>
      <c r="L86" s="100" t="s">
        <v>402</v>
      </c>
    </row>
    <row r="87" spans="3:12" ht="15.75" hidden="1" thickBot="1" x14ac:dyDescent="0.3">
      <c r="C87" s="139" t="s">
        <v>493</v>
      </c>
      <c r="D87" s="202"/>
      <c r="E87" s="154">
        <v>12</v>
      </c>
      <c r="F87" s="321">
        <f>HLOOKUP($C87,$BZ$2:$CM$3,2,0)</f>
        <v>33902.839999999997</v>
      </c>
      <c r="G87" s="115">
        <f>D87*E87*F87</f>
        <v>0</v>
      </c>
      <c r="H87" s="168"/>
      <c r="I87" s="116" t="s">
        <v>505</v>
      </c>
      <c r="J87" s="116" t="str">
        <f>VLOOKUP(I87,[1]Presupuesto!$B$11:$C$565,2,0)</f>
        <v>SUELDOS Y SALARIOS PERMANENTES</v>
      </c>
      <c r="K87" s="227" t="s">
        <v>1384</v>
      </c>
      <c r="L87" s="100" t="s">
        <v>402</v>
      </c>
    </row>
    <row r="88" spans="3:12" hidden="1" x14ac:dyDescent="0.25">
      <c r="C88" s="174" t="s">
        <v>57</v>
      </c>
      <c r="D88" s="165"/>
      <c r="E88" s="156">
        <v>0</v>
      </c>
      <c r="F88" s="102">
        <f>IF(E87=0,"",(G87/E87)/12*E87)</f>
        <v>0</v>
      </c>
      <c r="G88" s="99">
        <f>F88</f>
        <v>0</v>
      </c>
      <c r="H88" s="166"/>
      <c r="I88" s="118" t="s">
        <v>525</v>
      </c>
      <c r="J88" s="118" t="str">
        <f>VLOOKUP(I88,[1]Presupuesto!$B$11:$C$565,2,0)</f>
        <v>AGUINALDO Y DECIMO CUARTO MES</v>
      </c>
      <c r="K88" s="227" t="s">
        <v>1384</v>
      </c>
      <c r="L88" s="100" t="s">
        <v>402</v>
      </c>
    </row>
    <row r="89" spans="3:12" ht="15.75" hidden="1" thickBot="1" x14ac:dyDescent="0.3">
      <c r="C89" s="175" t="s">
        <v>58</v>
      </c>
      <c r="D89" s="165"/>
      <c r="E89" s="156">
        <v>0</v>
      </c>
      <c r="F89" s="119">
        <f>IF(E87&lt;6,"",((E87-6)/12)*(G87/E87))</f>
        <v>0</v>
      </c>
      <c r="G89" s="99">
        <f>F89</f>
        <v>0</v>
      </c>
      <c r="H89" s="166"/>
      <c r="I89" s="103" t="s">
        <v>528</v>
      </c>
      <c r="J89" s="103" t="str">
        <f>VLOOKUP(I89,[1]Presupuesto!$B$11:$C$565,2,0)</f>
        <v>DECIMOCUARTO MES</v>
      </c>
      <c r="K89" s="227" t="s">
        <v>1384</v>
      </c>
      <c r="L89" s="100" t="s">
        <v>402</v>
      </c>
    </row>
    <row r="90" spans="3:12" ht="15.75" hidden="1" thickBot="1" x14ac:dyDescent="0.3">
      <c r="C90" s="139" t="s">
        <v>494</v>
      </c>
      <c r="D90" s="202"/>
      <c r="E90" s="154">
        <v>12</v>
      </c>
      <c r="F90" s="321">
        <f>HLOOKUP($C90,$BZ$2:$CM$3,2,0)</f>
        <v>30135.85</v>
      </c>
      <c r="G90" s="115">
        <f>D90*E90*F90</f>
        <v>0</v>
      </c>
      <c r="H90" s="168"/>
      <c r="I90" s="116" t="s">
        <v>505</v>
      </c>
      <c r="J90" s="116" t="str">
        <f>VLOOKUP(I90,[1]Presupuesto!$B$11:$C$565,2,0)</f>
        <v>SUELDOS Y SALARIOS PERMANENTES</v>
      </c>
      <c r="K90" s="227" t="s">
        <v>1384</v>
      </c>
      <c r="L90" s="100" t="s">
        <v>402</v>
      </c>
    </row>
    <row r="91" spans="3:12" hidden="1" x14ac:dyDescent="0.25">
      <c r="C91" s="174" t="s">
        <v>57</v>
      </c>
      <c r="D91" s="165"/>
      <c r="E91" s="156">
        <v>0</v>
      </c>
      <c r="F91" s="102">
        <f>IF(E90=0,"",(G90/E90)/12*E90)</f>
        <v>0</v>
      </c>
      <c r="G91" s="99">
        <f>F91</f>
        <v>0</v>
      </c>
      <c r="H91" s="166"/>
      <c r="I91" s="118" t="s">
        <v>525</v>
      </c>
      <c r="J91" s="118" t="str">
        <f>VLOOKUP(I91,[1]Presupuesto!$B$11:$C$565,2,0)</f>
        <v>AGUINALDO Y DECIMO CUARTO MES</v>
      </c>
      <c r="K91" s="227" t="s">
        <v>1384</v>
      </c>
      <c r="L91" s="100" t="s">
        <v>402</v>
      </c>
    </row>
    <row r="92" spans="3:12" ht="15.75" hidden="1" thickBot="1" x14ac:dyDescent="0.3">
      <c r="C92" s="175" t="s">
        <v>58</v>
      </c>
      <c r="D92" s="165"/>
      <c r="E92" s="156">
        <v>0</v>
      </c>
      <c r="F92" s="119">
        <f>IF(E90&lt;6,"",((E90-6)/12)*(G90/E90))</f>
        <v>0</v>
      </c>
      <c r="G92" s="99">
        <f>F92</f>
        <v>0</v>
      </c>
      <c r="H92" s="166"/>
      <c r="I92" s="103" t="s">
        <v>528</v>
      </c>
      <c r="J92" s="103" t="str">
        <f>VLOOKUP(I92,[1]Presupuesto!$B$11:$C$565,2,0)</f>
        <v>DECIMOCUARTO MES</v>
      </c>
      <c r="K92" s="227" t="s">
        <v>1384</v>
      </c>
      <c r="L92" s="100" t="s">
        <v>402</v>
      </c>
    </row>
    <row r="93" spans="3:12" ht="15.75" hidden="1" thickBot="1" x14ac:dyDescent="0.3">
      <c r="C93" s="139" t="s">
        <v>495</v>
      </c>
      <c r="D93" s="202"/>
      <c r="E93" s="154">
        <v>12</v>
      </c>
      <c r="F93" s="321">
        <f>HLOOKUP($C93,$BZ$2:$CM$3,2,0)</f>
        <v>28252.36</v>
      </c>
      <c r="G93" s="115">
        <f>D93*E93*F93</f>
        <v>0</v>
      </c>
      <c r="H93" s="168"/>
      <c r="I93" s="116" t="s">
        <v>505</v>
      </c>
      <c r="J93" s="116" t="str">
        <f>VLOOKUP(I93,[1]Presupuesto!$B$11:$C$565,2,0)</f>
        <v>SUELDOS Y SALARIOS PERMANENTES</v>
      </c>
      <c r="K93" s="227" t="s">
        <v>1384</v>
      </c>
      <c r="L93" s="100" t="s">
        <v>402</v>
      </c>
    </row>
    <row r="94" spans="3:12" hidden="1" x14ac:dyDescent="0.25">
      <c r="C94" s="174" t="s">
        <v>57</v>
      </c>
      <c r="D94" s="165"/>
      <c r="E94" s="156">
        <v>0</v>
      </c>
      <c r="F94" s="102">
        <f>IF(E93=0,"",(G93/E93)/12*E93)</f>
        <v>0</v>
      </c>
      <c r="G94" s="99">
        <f>F94</f>
        <v>0</v>
      </c>
      <c r="H94" s="166"/>
      <c r="I94" s="118" t="s">
        <v>525</v>
      </c>
      <c r="J94" s="118" t="str">
        <f>VLOOKUP(I94,[1]Presupuesto!$B$11:$C$565,2,0)</f>
        <v>AGUINALDO Y DECIMO CUARTO MES</v>
      </c>
      <c r="K94" s="227" t="s">
        <v>1384</v>
      </c>
      <c r="L94" s="100" t="s">
        <v>402</v>
      </c>
    </row>
    <row r="95" spans="3:12" ht="15.75" hidden="1" thickBot="1" x14ac:dyDescent="0.3">
      <c r="C95" s="175" t="s">
        <v>58</v>
      </c>
      <c r="D95" s="165"/>
      <c r="E95" s="156">
        <v>0</v>
      </c>
      <c r="F95" s="119">
        <f>IF(E93&lt;6,"",((E93-6)/12)*(G93/E93))</f>
        <v>0</v>
      </c>
      <c r="G95" s="99">
        <f>F95</f>
        <v>0</v>
      </c>
      <c r="H95" s="166"/>
      <c r="I95" s="103" t="s">
        <v>528</v>
      </c>
      <c r="J95" s="103" t="str">
        <f>VLOOKUP(I95,[1]Presupuesto!$B$11:$C$565,2,0)</f>
        <v>DECIMOCUARTO MES</v>
      </c>
      <c r="K95" s="227" t="s">
        <v>1384</v>
      </c>
      <c r="L95" s="100" t="s">
        <v>402</v>
      </c>
    </row>
    <row r="96" spans="3:12" ht="15.75" hidden="1" thickBot="1" x14ac:dyDescent="0.3">
      <c r="C96" s="139" t="s">
        <v>496</v>
      </c>
      <c r="D96" s="202"/>
      <c r="E96" s="154">
        <v>12</v>
      </c>
      <c r="F96" s="321">
        <f>HLOOKUP($C96,$BZ$2:$CM$3,2,0)</f>
        <v>26368.87</v>
      </c>
      <c r="G96" s="115">
        <f>D96*E96*F96</f>
        <v>0</v>
      </c>
      <c r="H96" s="168"/>
      <c r="I96" s="116" t="s">
        <v>505</v>
      </c>
      <c r="J96" s="116" t="str">
        <f>VLOOKUP(I96,[1]Presupuesto!$B$11:$C$565,2,0)</f>
        <v>SUELDOS Y SALARIOS PERMANENTES</v>
      </c>
      <c r="K96" s="227" t="s">
        <v>1384</v>
      </c>
      <c r="L96" s="100" t="s">
        <v>402</v>
      </c>
    </row>
    <row r="97" spans="3:12" hidden="1" x14ac:dyDescent="0.25">
      <c r="C97" s="174" t="s">
        <v>57</v>
      </c>
      <c r="D97" s="165"/>
      <c r="E97" s="156">
        <v>0</v>
      </c>
      <c r="F97" s="102">
        <f>IF(E96=0,"",(G96/E96)/12*E96)</f>
        <v>0</v>
      </c>
      <c r="G97" s="99">
        <f>F97</f>
        <v>0</v>
      </c>
      <c r="H97" s="166"/>
      <c r="I97" s="118" t="s">
        <v>525</v>
      </c>
      <c r="J97" s="118" t="str">
        <f>VLOOKUP(I97,[1]Presupuesto!$B$11:$C$565,2,0)</f>
        <v>AGUINALDO Y DECIMO CUARTO MES</v>
      </c>
      <c r="K97" s="227" t="s">
        <v>1384</v>
      </c>
      <c r="L97" s="100" t="s">
        <v>402</v>
      </c>
    </row>
    <row r="98" spans="3:12" ht="15.75" hidden="1" thickBot="1" x14ac:dyDescent="0.3">
      <c r="C98" s="175" t="s">
        <v>58</v>
      </c>
      <c r="D98" s="165"/>
      <c r="E98" s="156">
        <v>0</v>
      </c>
      <c r="F98" s="119">
        <f>IF(E96&lt;6,"",((E96-6)/12)*(G96/E96))</f>
        <v>0</v>
      </c>
      <c r="G98" s="99">
        <f>F98</f>
        <v>0</v>
      </c>
      <c r="H98" s="166"/>
      <c r="I98" s="103" t="s">
        <v>528</v>
      </c>
      <c r="J98" s="103" t="str">
        <f>VLOOKUP(I98,[1]Presupuesto!$B$11:$C$565,2,0)</f>
        <v>DECIMOCUARTO MES</v>
      </c>
      <c r="K98" s="227" t="s">
        <v>1384</v>
      </c>
      <c r="L98" s="100" t="s">
        <v>402</v>
      </c>
    </row>
    <row r="99" spans="3:12" ht="15.75" hidden="1" thickBot="1" x14ac:dyDescent="0.3">
      <c r="C99" s="139" t="s">
        <v>497</v>
      </c>
      <c r="D99" s="202"/>
      <c r="E99" s="154">
        <v>12</v>
      </c>
      <c r="F99" s="321">
        <f>HLOOKUP($C99,$BZ$2:$CM$3,2,0)</f>
        <v>17893.16</v>
      </c>
      <c r="G99" s="115">
        <f>D99*E99*F99</f>
        <v>0</v>
      </c>
      <c r="H99" s="168"/>
      <c r="I99" s="116" t="s">
        <v>505</v>
      </c>
      <c r="J99" s="116" t="str">
        <f>VLOOKUP(I99,[1]Presupuesto!$B$11:$C$565,2,0)</f>
        <v>SUELDOS Y SALARIOS PERMANENTES</v>
      </c>
      <c r="K99" s="227" t="s">
        <v>1384</v>
      </c>
      <c r="L99" s="100" t="s">
        <v>402</v>
      </c>
    </row>
    <row r="100" spans="3:12" hidden="1" x14ac:dyDescent="0.25">
      <c r="C100" s="174" t="s">
        <v>57</v>
      </c>
      <c r="D100" s="165"/>
      <c r="E100" s="156">
        <v>0</v>
      </c>
      <c r="F100" s="102">
        <f>IF(E99=0,"",(G99/E99)/12*E99)</f>
        <v>0</v>
      </c>
      <c r="G100" s="99">
        <f>F100</f>
        <v>0</v>
      </c>
      <c r="H100" s="166"/>
      <c r="I100" s="118" t="s">
        <v>525</v>
      </c>
      <c r="J100" s="118" t="str">
        <f>VLOOKUP(I100,[1]Presupuesto!$B$11:$C$565,2,0)</f>
        <v>AGUINALDO Y DECIMO CUARTO MES</v>
      </c>
      <c r="K100" s="227" t="s">
        <v>1384</v>
      </c>
      <c r="L100" s="100" t="s">
        <v>402</v>
      </c>
    </row>
    <row r="101" spans="3:12" ht="15.75" hidden="1" thickBot="1" x14ac:dyDescent="0.3">
      <c r="C101" s="175" t="s">
        <v>58</v>
      </c>
      <c r="D101" s="165"/>
      <c r="E101" s="156">
        <v>0</v>
      </c>
      <c r="F101" s="119">
        <f>IF(E99&lt;6,"",((E99-6)/12)*(G99/E99))</f>
        <v>0</v>
      </c>
      <c r="G101" s="99">
        <f>F101</f>
        <v>0</v>
      </c>
      <c r="H101" s="166"/>
      <c r="I101" s="103" t="s">
        <v>528</v>
      </c>
      <c r="J101" s="103" t="str">
        <f>VLOOKUP(I101,[1]Presupuesto!$B$11:$C$565,2,0)</f>
        <v>DECIMOCUARTO MES</v>
      </c>
      <c r="K101" s="227" t="s">
        <v>1384</v>
      </c>
      <c r="L101" s="100" t="s">
        <v>402</v>
      </c>
    </row>
    <row r="102" spans="3:12" ht="15.75" hidden="1" thickBot="1" x14ac:dyDescent="0.3">
      <c r="C102" s="139" t="s">
        <v>498</v>
      </c>
      <c r="D102" s="202"/>
      <c r="E102" s="154">
        <v>12</v>
      </c>
      <c r="F102" s="321">
        <f>HLOOKUP($C102,$BZ$2:$CM$3,2,0)</f>
        <v>16951.419999999998</v>
      </c>
      <c r="G102" s="115">
        <f>D102*E102*F102</f>
        <v>0</v>
      </c>
      <c r="H102" s="168"/>
      <c r="I102" s="116" t="s">
        <v>505</v>
      </c>
      <c r="J102" s="116" t="str">
        <f>VLOOKUP(I102,[1]Presupuesto!$B$11:$C$565,2,0)</f>
        <v>SUELDOS Y SALARIOS PERMANENTES</v>
      </c>
      <c r="K102" s="227" t="s">
        <v>1384</v>
      </c>
      <c r="L102" s="100" t="s">
        <v>402</v>
      </c>
    </row>
    <row r="103" spans="3:12" hidden="1" x14ac:dyDescent="0.25">
      <c r="C103" s="174" t="s">
        <v>57</v>
      </c>
      <c r="D103" s="165"/>
      <c r="E103" s="156">
        <v>0</v>
      </c>
      <c r="F103" s="102">
        <f>IF(E102=0,"",(G102/E102)/12*E102)</f>
        <v>0</v>
      </c>
      <c r="G103" s="99">
        <f>F103</f>
        <v>0</v>
      </c>
      <c r="H103" s="166"/>
      <c r="I103" s="118" t="s">
        <v>525</v>
      </c>
      <c r="J103" s="118" t="str">
        <f>VLOOKUP(I103,[1]Presupuesto!$B$11:$C$565,2,0)</f>
        <v>AGUINALDO Y DECIMO CUARTO MES</v>
      </c>
      <c r="K103" s="227" t="s">
        <v>1384</v>
      </c>
      <c r="L103" s="100" t="s">
        <v>402</v>
      </c>
    </row>
    <row r="104" spans="3:12" ht="15.75" hidden="1" thickBot="1" x14ac:dyDescent="0.3">
      <c r="C104" s="175" t="s">
        <v>58</v>
      </c>
      <c r="D104" s="165"/>
      <c r="E104" s="156">
        <v>0</v>
      </c>
      <c r="F104" s="119">
        <f>IF(E102&lt;6,"",((E102-6)/12)*(G102/E102))</f>
        <v>0</v>
      </c>
      <c r="G104" s="99">
        <f>F104</f>
        <v>0</v>
      </c>
      <c r="H104" s="166"/>
      <c r="I104" s="103" t="s">
        <v>528</v>
      </c>
      <c r="J104" s="103" t="str">
        <f>VLOOKUP(I104,[1]Presupuesto!$B$11:$C$565,2,0)</f>
        <v>DECIMOCUARTO MES</v>
      </c>
      <c r="K104" s="227" t="s">
        <v>1384</v>
      </c>
      <c r="L104" s="100" t="s">
        <v>402</v>
      </c>
    </row>
    <row r="105" spans="3:12" ht="15.75" hidden="1" thickBot="1" x14ac:dyDescent="0.3">
      <c r="C105" s="139" t="s">
        <v>499</v>
      </c>
      <c r="D105" s="202"/>
      <c r="E105" s="154">
        <v>12</v>
      </c>
      <c r="F105" s="321">
        <f>HLOOKUP($C105,$BZ$2:$CM$3,2,0)</f>
        <v>13184.44</v>
      </c>
      <c r="G105" s="115">
        <f>D105*E105*F105</f>
        <v>0</v>
      </c>
      <c r="H105" s="168"/>
      <c r="I105" s="116" t="s">
        <v>505</v>
      </c>
      <c r="J105" s="116" t="str">
        <f>VLOOKUP(I105,[1]Presupuesto!$B$11:$C$565,2,0)</f>
        <v>SUELDOS Y SALARIOS PERMANENTES</v>
      </c>
      <c r="K105" s="227" t="s">
        <v>1384</v>
      </c>
      <c r="L105" s="100" t="s">
        <v>402</v>
      </c>
    </row>
    <row r="106" spans="3:12" hidden="1" x14ac:dyDescent="0.25">
      <c r="C106" s="174" t="s">
        <v>57</v>
      </c>
      <c r="D106" s="165"/>
      <c r="E106" s="156">
        <v>0</v>
      </c>
      <c r="F106" s="102">
        <f>IF(E105=0,"",(G105/E105)/12*E105)</f>
        <v>0</v>
      </c>
      <c r="G106" s="99">
        <f>F106</f>
        <v>0</v>
      </c>
      <c r="H106" s="166"/>
      <c r="I106" s="118" t="s">
        <v>525</v>
      </c>
      <c r="J106" s="118" t="str">
        <f>VLOOKUP(I106,[1]Presupuesto!$B$11:$C$565,2,0)</f>
        <v>AGUINALDO Y DECIMO CUARTO MES</v>
      </c>
      <c r="K106" s="227" t="s">
        <v>1384</v>
      </c>
      <c r="L106" s="100" t="s">
        <v>402</v>
      </c>
    </row>
    <row r="107" spans="3:12" ht="15.75" hidden="1" thickBot="1" x14ac:dyDescent="0.3">
      <c r="C107" s="175" t="s">
        <v>58</v>
      </c>
      <c r="D107" s="165"/>
      <c r="E107" s="156">
        <v>0</v>
      </c>
      <c r="F107" s="119">
        <f>IF(E105&lt;6,"",((E105-6)/12)*(G105/E105))</f>
        <v>0</v>
      </c>
      <c r="G107" s="99">
        <f>F107</f>
        <v>0</v>
      </c>
      <c r="H107" s="166"/>
      <c r="I107" s="103" t="s">
        <v>528</v>
      </c>
      <c r="J107" s="103" t="str">
        <f>VLOOKUP(I107,[1]Presupuesto!$B$11:$C$565,2,0)</f>
        <v>DECIMOCUARTO MES</v>
      </c>
      <c r="K107" s="227" t="s">
        <v>1384</v>
      </c>
      <c r="L107" s="100" t="s">
        <v>402</v>
      </c>
    </row>
    <row r="108" spans="3:12" ht="15.75" hidden="1" thickBot="1" x14ac:dyDescent="0.3">
      <c r="C108" s="139" t="s">
        <v>500</v>
      </c>
      <c r="D108" s="202"/>
      <c r="E108" s="154">
        <v>12</v>
      </c>
      <c r="F108" s="321">
        <f>HLOOKUP($C108,$BZ$2:$CM$3,2,0)</f>
        <v>15032.56</v>
      </c>
      <c r="G108" s="115">
        <f>D108*E108*F108</f>
        <v>0</v>
      </c>
      <c r="H108" s="168"/>
      <c r="I108" s="116" t="s">
        <v>505</v>
      </c>
      <c r="J108" s="116" t="str">
        <f>VLOOKUP(I108,[1]Presupuesto!$B$11:$C$565,2,0)</f>
        <v>SUELDOS Y SALARIOS PERMANENTES</v>
      </c>
      <c r="K108" s="227" t="s">
        <v>1384</v>
      </c>
      <c r="L108" s="100" t="s">
        <v>402</v>
      </c>
    </row>
    <row r="109" spans="3:12" hidden="1" x14ac:dyDescent="0.25">
      <c r="C109" s="174" t="s">
        <v>57</v>
      </c>
      <c r="D109" s="165"/>
      <c r="E109" s="156">
        <v>0</v>
      </c>
      <c r="F109" s="102">
        <f>IF(E108=0,"",(G108/E108)/12*E108)</f>
        <v>0</v>
      </c>
      <c r="G109" s="99">
        <f>F109</f>
        <v>0</v>
      </c>
      <c r="H109" s="166"/>
      <c r="I109" s="118" t="s">
        <v>525</v>
      </c>
      <c r="J109" s="118" t="str">
        <f>VLOOKUP(I109,[1]Presupuesto!$B$11:$C$565,2,0)</f>
        <v>AGUINALDO Y DECIMO CUARTO MES</v>
      </c>
      <c r="K109" s="227" t="s">
        <v>1384</v>
      </c>
      <c r="L109" s="100" t="s">
        <v>402</v>
      </c>
    </row>
    <row r="110" spans="3:12" ht="15.75" hidden="1" thickBot="1" x14ac:dyDescent="0.3">
      <c r="C110" s="175" t="s">
        <v>58</v>
      </c>
      <c r="D110" s="165"/>
      <c r="E110" s="156">
        <v>0</v>
      </c>
      <c r="F110" s="119">
        <f>IF(E108&lt;6,"",((E108-6)/12)*(G108/E108))</f>
        <v>0</v>
      </c>
      <c r="G110" s="99">
        <f>F110</f>
        <v>0</v>
      </c>
      <c r="H110" s="166"/>
      <c r="I110" s="103" t="s">
        <v>528</v>
      </c>
      <c r="J110" s="103" t="str">
        <f>VLOOKUP(I110,[1]Presupuesto!$B$11:$C$565,2,0)</f>
        <v>DECIMOCUARTO MES</v>
      </c>
      <c r="K110" s="227" t="s">
        <v>1384</v>
      </c>
      <c r="L110" s="100" t="s">
        <v>402</v>
      </c>
    </row>
    <row r="111" spans="3:12" ht="15.75" hidden="1" thickBot="1" x14ac:dyDescent="0.3">
      <c r="C111" s="139" t="s">
        <v>501</v>
      </c>
      <c r="D111" s="202"/>
      <c r="E111" s="154">
        <v>12</v>
      </c>
      <c r="F111" s="321">
        <f>HLOOKUP($C111,$BZ$2:$CM$3,2,0)</f>
        <v>13264.02</v>
      </c>
      <c r="G111" s="115">
        <f>D111*E111*F111</f>
        <v>0</v>
      </c>
      <c r="H111" s="168"/>
      <c r="I111" s="116" t="s">
        <v>505</v>
      </c>
      <c r="J111" s="116" t="str">
        <f>VLOOKUP(I111,[1]Presupuesto!$B$11:$C$565,2,0)</f>
        <v>SUELDOS Y SALARIOS PERMANENTES</v>
      </c>
      <c r="K111" s="227" t="s">
        <v>1384</v>
      </c>
      <c r="L111" s="100" t="s">
        <v>402</v>
      </c>
    </row>
    <row r="112" spans="3:12" hidden="1" x14ac:dyDescent="0.25">
      <c r="C112" s="174" t="s">
        <v>57</v>
      </c>
      <c r="D112" s="165"/>
      <c r="E112" s="156">
        <v>0</v>
      </c>
      <c r="F112" s="102">
        <f>IF(E111=0,"",(G111/E111)/12*E111)</f>
        <v>0</v>
      </c>
      <c r="G112" s="99">
        <f>F112</f>
        <v>0</v>
      </c>
      <c r="H112" s="166"/>
      <c r="I112" s="118" t="s">
        <v>525</v>
      </c>
      <c r="J112" s="118" t="str">
        <f>VLOOKUP(I112,[1]Presupuesto!$B$11:$C$565,2,0)</f>
        <v>AGUINALDO Y DECIMO CUARTO MES</v>
      </c>
      <c r="K112" s="227" t="s">
        <v>1384</v>
      </c>
      <c r="L112" s="100" t="s">
        <v>402</v>
      </c>
    </row>
    <row r="113" spans="3:12" ht="15.75" hidden="1" thickBot="1" x14ac:dyDescent="0.3">
      <c r="C113" s="175" t="s">
        <v>58</v>
      </c>
      <c r="D113" s="165"/>
      <c r="E113" s="156">
        <v>0</v>
      </c>
      <c r="F113" s="119">
        <f>IF(E111&lt;6,"",((E111-6)/12)*(G111/E111))</f>
        <v>0</v>
      </c>
      <c r="G113" s="99">
        <f>F113</f>
        <v>0</v>
      </c>
      <c r="H113" s="166"/>
      <c r="I113" s="103" t="s">
        <v>528</v>
      </c>
      <c r="J113" s="103" t="str">
        <f>VLOOKUP(I113,[1]Presupuesto!$B$11:$C$565,2,0)</f>
        <v>DECIMOCUARTO MES</v>
      </c>
      <c r="K113" s="227" t="s">
        <v>1384</v>
      </c>
      <c r="L113" s="100" t="s">
        <v>402</v>
      </c>
    </row>
    <row r="114" spans="3:12" ht="15.75" hidden="1" thickBot="1" x14ac:dyDescent="0.3">
      <c r="C114" s="139" t="s">
        <v>502</v>
      </c>
      <c r="D114" s="202"/>
      <c r="E114" s="154">
        <v>12</v>
      </c>
      <c r="F114" s="321">
        <f>HLOOKUP($C114,$BZ$2:$CM$3,2,0)</f>
        <v>12379.75</v>
      </c>
      <c r="G114" s="115">
        <f>D114*E114*F114</f>
        <v>0</v>
      </c>
      <c r="H114" s="168"/>
      <c r="I114" s="116" t="s">
        <v>505</v>
      </c>
      <c r="J114" s="116" t="str">
        <f>VLOOKUP(I114,[1]Presupuesto!$B$11:$C$565,2,0)</f>
        <v>SUELDOS Y SALARIOS PERMANENTES</v>
      </c>
      <c r="K114" s="227" t="s">
        <v>1384</v>
      </c>
      <c r="L114" s="100" t="s">
        <v>402</v>
      </c>
    </row>
    <row r="115" spans="3:12" hidden="1" x14ac:dyDescent="0.25">
      <c r="C115" s="174" t="s">
        <v>57</v>
      </c>
      <c r="D115" s="165"/>
      <c r="E115" s="156">
        <v>0</v>
      </c>
      <c r="F115" s="102">
        <f>IF(E114=0,"",(G114/E114)/12*E114)</f>
        <v>0</v>
      </c>
      <c r="G115" s="99">
        <f>F115</f>
        <v>0</v>
      </c>
      <c r="H115" s="166"/>
      <c r="I115" s="118" t="s">
        <v>525</v>
      </c>
      <c r="J115" s="118" t="str">
        <f>VLOOKUP(I115,[1]Presupuesto!$B$11:$C$565,2,0)</f>
        <v>AGUINALDO Y DECIMO CUARTO MES</v>
      </c>
      <c r="K115" s="227" t="s">
        <v>1384</v>
      </c>
      <c r="L115" s="100" t="s">
        <v>402</v>
      </c>
    </row>
    <row r="116" spans="3:12" ht="15.75" hidden="1" thickBot="1" x14ac:dyDescent="0.3">
      <c r="C116" s="175" t="s">
        <v>58</v>
      </c>
      <c r="D116" s="165"/>
      <c r="E116" s="156">
        <v>0</v>
      </c>
      <c r="F116" s="119">
        <f>IF(E114&lt;6,"",((E114-6)/12)*(G114/E114))</f>
        <v>0</v>
      </c>
      <c r="G116" s="99">
        <f>F116</f>
        <v>0</v>
      </c>
      <c r="H116" s="166"/>
      <c r="I116" s="103" t="s">
        <v>528</v>
      </c>
      <c r="J116" s="103" t="str">
        <f>VLOOKUP(I116,[1]Presupuesto!$B$11:$C$565,2,0)</f>
        <v>DECIMOCUARTO MES</v>
      </c>
      <c r="K116" s="227" t="s">
        <v>1384</v>
      </c>
      <c r="L116" s="100" t="s">
        <v>402</v>
      </c>
    </row>
    <row r="117" spans="3:12" ht="15.75" hidden="1" thickBot="1" x14ac:dyDescent="0.3">
      <c r="C117" s="139" t="s">
        <v>503</v>
      </c>
      <c r="D117" s="202"/>
      <c r="E117" s="154">
        <v>12</v>
      </c>
      <c r="F117" s="321">
        <f>HLOOKUP($C117,$BZ$2:$CM$3,2,0)</f>
        <v>439.49</v>
      </c>
      <c r="G117" s="115">
        <f>D117*E117*F117</f>
        <v>0</v>
      </c>
      <c r="H117" s="168"/>
      <c r="I117" s="116" t="s">
        <v>505</v>
      </c>
      <c r="J117" s="116" t="str">
        <f>VLOOKUP(I117,[1]Presupuesto!$B$11:$C$565,2,0)</f>
        <v>SUELDOS Y SALARIOS PERMANENTES</v>
      </c>
      <c r="K117" s="227" t="s">
        <v>1384</v>
      </c>
      <c r="L117" s="100" t="s">
        <v>402</v>
      </c>
    </row>
    <row r="118" spans="3:12" hidden="1" x14ac:dyDescent="0.25">
      <c r="C118" s="174" t="s">
        <v>57</v>
      </c>
      <c r="D118" s="165"/>
      <c r="E118" s="156">
        <v>0</v>
      </c>
      <c r="F118" s="102">
        <f>IF(E117=0,"",(G117/E117)/12*E117)</f>
        <v>0</v>
      </c>
      <c r="G118" s="99">
        <f>F118</f>
        <v>0</v>
      </c>
      <c r="H118" s="166"/>
      <c r="I118" s="118" t="s">
        <v>525</v>
      </c>
      <c r="J118" s="118" t="str">
        <f>VLOOKUP(I118,[1]Presupuesto!$B$11:$C$565,2,0)</f>
        <v>AGUINALDO Y DECIMO CUARTO MES</v>
      </c>
      <c r="K118" s="227" t="s">
        <v>1384</v>
      </c>
      <c r="L118" s="100" t="s">
        <v>402</v>
      </c>
    </row>
    <row r="119" spans="3:12" ht="15.75" hidden="1" thickBot="1" x14ac:dyDescent="0.3">
      <c r="C119" s="175" t="s">
        <v>58</v>
      </c>
      <c r="D119" s="165"/>
      <c r="E119" s="156">
        <v>0</v>
      </c>
      <c r="F119" s="119">
        <f>IF(E117&lt;6,"",((E117-6)/12)*(G117/E117))</f>
        <v>0</v>
      </c>
      <c r="G119" s="99">
        <f>F119</f>
        <v>0</v>
      </c>
      <c r="H119" s="166"/>
      <c r="I119" s="103" t="s">
        <v>528</v>
      </c>
      <c r="J119" s="103" t="str">
        <f>VLOOKUP(I119,[1]Presupuesto!$B$11:$C$565,2,0)</f>
        <v>DECIMOCUARTO MES</v>
      </c>
      <c r="K119" s="227" t="s">
        <v>1384</v>
      </c>
      <c r="L119" s="100" t="s">
        <v>402</v>
      </c>
    </row>
    <row r="120" spans="3:12" ht="15.75" hidden="1" thickBot="1" x14ac:dyDescent="0.3">
      <c r="C120" s="139" t="s">
        <v>504</v>
      </c>
      <c r="D120" s="202"/>
      <c r="E120" s="154">
        <v>12</v>
      </c>
      <c r="F120" s="321">
        <f>HLOOKUP($C120,$BZ$2:$CM$3,2,0)</f>
        <v>1904.46</v>
      </c>
      <c r="G120" s="115">
        <f>D120*E120*F120</f>
        <v>0</v>
      </c>
      <c r="H120" s="168"/>
      <c r="I120" s="116" t="s">
        <v>505</v>
      </c>
      <c r="J120" s="116" t="str">
        <f>VLOOKUP(I120,[1]Presupuesto!$B$11:$C$565,2,0)</f>
        <v>SUELDOS Y SALARIOS PERMANENTES</v>
      </c>
      <c r="K120" s="227" t="s">
        <v>1384</v>
      </c>
      <c r="L120" s="100" t="s">
        <v>402</v>
      </c>
    </row>
    <row r="121" spans="3:12" hidden="1" x14ac:dyDescent="0.25">
      <c r="C121" s="174" t="s">
        <v>57</v>
      </c>
      <c r="D121" s="165"/>
      <c r="E121" s="156">
        <v>0</v>
      </c>
      <c r="F121" s="102">
        <f>IF(E120=0,"",(G120/E120)/12*E120)</f>
        <v>0</v>
      </c>
      <c r="G121" s="99">
        <f>F121</f>
        <v>0</v>
      </c>
      <c r="H121" s="166"/>
      <c r="I121" s="118" t="s">
        <v>525</v>
      </c>
      <c r="J121" s="118" t="str">
        <f>VLOOKUP(I121,[1]Presupuesto!$B$11:$C$565,2,0)</f>
        <v>AGUINALDO Y DECIMO CUARTO MES</v>
      </c>
      <c r="K121" s="227" t="s">
        <v>1384</v>
      </c>
      <c r="L121" s="100" t="s">
        <v>402</v>
      </c>
    </row>
    <row r="122" spans="3:12" ht="15.75" hidden="1" thickBot="1" x14ac:dyDescent="0.3">
      <c r="C122" s="175" t="s">
        <v>58</v>
      </c>
      <c r="D122" s="165"/>
      <c r="E122" s="156">
        <v>0</v>
      </c>
      <c r="F122" s="119">
        <f>IF(E120&lt;6,"",((E120-6)/12)*(G120/E120))</f>
        <v>0</v>
      </c>
      <c r="G122" s="99">
        <f>F122</f>
        <v>0</v>
      </c>
      <c r="H122" s="166"/>
      <c r="I122" s="103" t="s">
        <v>528</v>
      </c>
      <c r="J122" s="103" t="str">
        <f>VLOOKUP(I122,[1]Presupuesto!$B$11:$C$565,2,0)</f>
        <v>DECIMOCUARTO MES</v>
      </c>
      <c r="K122" s="227" t="s">
        <v>1384</v>
      </c>
      <c r="L122" s="100" t="s">
        <v>402</v>
      </c>
    </row>
    <row r="123" spans="3:12" ht="15.75" hidden="1" thickBot="1" x14ac:dyDescent="0.3">
      <c r="C123" s="142" t="s">
        <v>82</v>
      </c>
      <c r="D123" s="202"/>
      <c r="E123" s="154">
        <v>12</v>
      </c>
      <c r="F123" s="141">
        <v>30000</v>
      </c>
      <c r="G123" s="115">
        <f>D123*E123*F123</f>
        <v>0</v>
      </c>
      <c r="H123" s="168"/>
      <c r="I123" s="116" t="s">
        <v>573</v>
      </c>
      <c r="J123" s="116" t="str">
        <f>VLOOKUP(I123,[1]Presupuesto!$B$11:$C$565,2,0)</f>
        <v>CONTRATOS ESPECIALES</v>
      </c>
      <c r="K123" s="227" t="s">
        <v>1384</v>
      </c>
      <c r="L123" s="100" t="s">
        <v>402</v>
      </c>
    </row>
    <row r="124" spans="3:12" hidden="1" x14ac:dyDescent="0.25">
      <c r="C124" s="174" t="s">
        <v>57</v>
      </c>
      <c r="D124" s="165"/>
      <c r="E124" s="156">
        <v>0</v>
      </c>
      <c r="F124" s="119">
        <f>IF(E123=0,"",(G123/E123)/12*E123)</f>
        <v>0</v>
      </c>
      <c r="G124" s="99">
        <f>F124</f>
        <v>0</v>
      </c>
      <c r="H124" s="166"/>
      <c r="I124" s="103" t="s">
        <v>573</v>
      </c>
      <c r="J124" s="103" t="str">
        <f>VLOOKUP(I124,[1]Presupuesto!$B$11:$C$565,2,0)</f>
        <v>CONTRATOS ESPECIALES</v>
      </c>
      <c r="K124" s="227" t="s">
        <v>1384</v>
      </c>
      <c r="L124" s="100" t="s">
        <v>401</v>
      </c>
    </row>
    <row r="125" spans="3:12" ht="15.75" hidden="1" thickBot="1" x14ac:dyDescent="0.3">
      <c r="C125" s="175" t="s">
        <v>58</v>
      </c>
      <c r="D125" s="165"/>
      <c r="E125" s="156">
        <v>0</v>
      </c>
      <c r="F125" s="102">
        <f>IF(E123&lt;6,"",((E123-6)/12)*(G123/E123))</f>
        <v>0</v>
      </c>
      <c r="G125" s="99">
        <f>F125</f>
        <v>0</v>
      </c>
      <c r="H125" s="166"/>
      <c r="I125" s="103" t="s">
        <v>573</v>
      </c>
      <c r="J125" s="103" t="str">
        <f>VLOOKUP(I125,[1]Presupuesto!$B$11:$C$565,2,0)</f>
        <v>CONTRATOS ESPECIALES</v>
      </c>
      <c r="K125" s="227" t="s">
        <v>1384</v>
      </c>
      <c r="L125" s="100" t="s">
        <v>406</v>
      </c>
    </row>
    <row r="126" spans="3:12" ht="15.75" hidden="1" thickBot="1" x14ac:dyDescent="0.3">
      <c r="C126" s="142" t="s">
        <v>59</v>
      </c>
      <c r="D126" s="202"/>
      <c r="E126" s="154">
        <v>12</v>
      </c>
      <c r="F126" s="120">
        <v>30000</v>
      </c>
      <c r="G126" s="115">
        <f>D126*E126*F126</f>
        <v>0</v>
      </c>
      <c r="H126" s="168"/>
      <c r="I126" s="116" t="s">
        <v>714</v>
      </c>
      <c r="J126" s="116" t="str">
        <f>VLOOKUP(I126,[1]Presupuesto!$B$11:$C$565,2,0)</f>
        <v>OTROS SERVICIOS TECNICOS Y PROFESIONALES</v>
      </c>
      <c r="K126" s="227" t="s">
        <v>1384</v>
      </c>
      <c r="L126" s="100" t="s">
        <v>401</v>
      </c>
    </row>
    <row r="127" spans="3:12" hidden="1" x14ac:dyDescent="0.25">
      <c r="C127" s="174" t="s">
        <v>57</v>
      </c>
      <c r="D127" s="165"/>
      <c r="E127" s="156">
        <v>0</v>
      </c>
      <c r="F127" s="102">
        <v>0</v>
      </c>
      <c r="G127" s="99">
        <f>F127</f>
        <v>0</v>
      </c>
      <c r="H127" s="166"/>
      <c r="I127" s="103" t="s">
        <v>714</v>
      </c>
      <c r="J127" s="103" t="str">
        <f>VLOOKUP(I127,[1]Presupuesto!$B$11:$C$565,2,0)</f>
        <v>OTROS SERVICIOS TECNICOS Y PROFESIONALES</v>
      </c>
      <c r="K127" s="227" t="s">
        <v>1384</v>
      </c>
      <c r="L127" s="100" t="s">
        <v>401</v>
      </c>
    </row>
    <row r="128" spans="3:12" ht="15.75" hidden="1" thickBot="1" x14ac:dyDescent="0.3">
      <c r="C128" s="175" t="s">
        <v>58</v>
      </c>
      <c r="D128" s="165"/>
      <c r="E128" s="156">
        <v>0</v>
      </c>
      <c r="F128" s="102">
        <v>0</v>
      </c>
      <c r="G128" s="99">
        <f>F128</f>
        <v>0</v>
      </c>
      <c r="H128" s="166"/>
      <c r="I128" s="103" t="s">
        <v>714</v>
      </c>
      <c r="J128" s="103" t="str">
        <f>VLOOKUP(I128,[1]Presupuesto!$B$11:$C$565,2,0)</f>
        <v>OTROS SERVICIOS TECNICOS Y PROFESIONALES</v>
      </c>
      <c r="K128" s="227" t="s">
        <v>1384</v>
      </c>
      <c r="L128" s="100" t="s">
        <v>401</v>
      </c>
    </row>
    <row r="129" spans="3:12" ht="15.75" thickBot="1" x14ac:dyDescent="0.3">
      <c r="C129" s="142" t="s">
        <v>1530</v>
      </c>
      <c r="D129" s="202">
        <v>4</v>
      </c>
      <c r="E129" s="154">
        <v>12</v>
      </c>
      <c r="F129" s="120">
        <v>26369</v>
      </c>
      <c r="G129" s="115">
        <f>D129*E129*F129</f>
        <v>1265712</v>
      </c>
      <c r="H129" s="168" t="s">
        <v>1480</v>
      </c>
      <c r="I129" s="116" t="s">
        <v>505</v>
      </c>
      <c r="J129" s="116" t="str">
        <f>VLOOKUP(I129,[1]Presupuesto!$B$11:$C$565,2,0)</f>
        <v>SUELDOS Y SALARIOS PERMANENTES</v>
      </c>
      <c r="K129" s="227" t="s">
        <v>1384</v>
      </c>
      <c r="L129" s="100" t="s">
        <v>401</v>
      </c>
    </row>
    <row r="130" spans="3:12" x14ac:dyDescent="0.25">
      <c r="C130" s="174" t="s">
        <v>57</v>
      </c>
      <c r="D130" s="172"/>
      <c r="E130" s="133">
        <v>0</v>
      </c>
      <c r="F130" s="121">
        <f>IF(E129=0,"",(G129/E129)/12*E129)</f>
        <v>105476</v>
      </c>
      <c r="G130" s="122">
        <f>F130</f>
        <v>105476</v>
      </c>
      <c r="H130" s="166" t="s">
        <v>1480</v>
      </c>
      <c r="I130" s="103" t="s">
        <v>525</v>
      </c>
      <c r="J130" s="103" t="str">
        <f>VLOOKUP(I130,[1]Presupuesto!$B$11:$C$565,2,0)</f>
        <v>AGUINALDO Y DECIMO CUARTO MES</v>
      </c>
      <c r="K130" s="227" t="s">
        <v>1384</v>
      </c>
      <c r="L130" s="100" t="s">
        <v>401</v>
      </c>
    </row>
    <row r="131" spans="3:12" ht="15.75" thickBot="1" x14ac:dyDescent="0.3">
      <c r="C131" s="176" t="s">
        <v>58</v>
      </c>
      <c r="D131" s="164"/>
      <c r="E131" s="134">
        <v>0</v>
      </c>
      <c r="F131" s="107">
        <f>IF(E129&lt;6,"",((E129-6)/12)*(G129/E129))</f>
        <v>52738</v>
      </c>
      <c r="G131" s="107">
        <f>F131</f>
        <v>52738</v>
      </c>
      <c r="H131" s="164" t="s">
        <v>1480</v>
      </c>
      <c r="I131" s="108" t="s">
        <v>528</v>
      </c>
      <c r="J131" s="126" t="str">
        <f>VLOOKUP(I131,[1]Presupuesto!$B$11:$C$565,2,0)</f>
        <v>DECIMOCUARTO MES</v>
      </c>
      <c r="K131" s="227" t="s">
        <v>1384</v>
      </c>
      <c r="L131" s="126" t="s">
        <v>401</v>
      </c>
    </row>
    <row r="134" spans="3:12" ht="15.75" thickBot="1" x14ac:dyDescent="0.3"/>
    <row r="135" spans="3:12" ht="15.75" thickBot="1" x14ac:dyDescent="0.3">
      <c r="C135" s="69" t="s">
        <v>42</v>
      </c>
      <c r="D135" s="30">
        <f>SUM(G142:G195)</f>
        <v>172813.5</v>
      </c>
      <c r="E135" s="95"/>
      <c r="F135" s="95"/>
      <c r="G135" s="95"/>
      <c r="H135" s="76"/>
      <c r="I135" s="76"/>
      <c r="J135" s="76"/>
    </row>
    <row r="136" spans="3:12" x14ac:dyDescent="0.25">
      <c r="D136" s="31"/>
      <c r="E136" s="95"/>
      <c r="F136" s="95"/>
      <c r="G136" s="95"/>
      <c r="H136" s="76"/>
      <c r="I136" s="76"/>
      <c r="J136" s="76"/>
    </row>
    <row r="137" spans="3:12" x14ac:dyDescent="0.25">
      <c r="D137" s="31"/>
      <c r="E137" s="95"/>
      <c r="F137" s="95"/>
      <c r="G137" s="95"/>
      <c r="H137" s="76"/>
      <c r="I137" s="76"/>
      <c r="J137" s="76"/>
    </row>
    <row r="138" spans="3:12" ht="15.75" x14ac:dyDescent="0.25">
      <c r="C138" s="207" t="s">
        <v>399</v>
      </c>
      <c r="D138" s="491">
        <v>12.4</v>
      </c>
      <c r="E138" s="95"/>
      <c r="F138" s="95"/>
      <c r="G138" s="95"/>
      <c r="H138" s="76"/>
      <c r="I138" s="76"/>
      <c r="J138" s="76"/>
    </row>
    <row r="139" spans="3:12" ht="18.75" x14ac:dyDescent="0.25">
      <c r="C139" s="217" t="str">
        <f>IFERROR(VLOOKUP(D138,'Desarrollo e Innov. Curricular'!$E:$F,2,FALSE),IFERROR(VLOOKUP(D138,'Investigación Científica'!$E:$F,2,FALSE),IFERROR(VLOOKUP(D138,'Vinculación Univ. Sociedad'!$E:$F,2,FALSE),IFERROR(VLOOKUP(D138,'Docencia y Profesorado Universi'!$E:$F,2,FALSE),IFERROR(VLOOKUP(D138,'Estudiantes y Graduados'!$E:$F,2,FALSE),IFERROR(VLOOKUP(D138,'11. Gestion Administrativa'!$E:$F,2,FALSE),IFERROR(VLOOKUP(D138,'Gestión Académica'!$E:$F,2,FALSE),IFERROR(VLOOKUP(D138,'Aseguramiento de la Calidad'!$E:$F,2,FALSE),IFERROR(VLOOKUP(D138,'Gestión del Conocimiento'!$E:$F,2,FALSE),IFERROR(VLOOKUP(D138,'Gobernabilidad y Procesos...'!$E:$F,2,FALSE),IFERROR(VLOOKUP(D138,'12. Gestión del Talento Humano'!$E:$F,2,FALSE),IFERROR(VLOOKUP(D138,'Internacionalización de la E.S.'!$E:$F,2,FALSE),IFERROR(VLOOKUP(D138,Posgrado!$E:$F,2,FALSE),IFERROR(VLOOKUP(D138,'Cultura de Innovación Insti...'!$E:$F,2,FALSE),VLOOKUP(D138,'Lo Esencial de la Reforma Univ.'!$E:$F,2,0)))))))))))))))</f>
        <v>Ejecución de talleres para la mejora en el  desempeño del talento humano universitario como base de la mejora continúa para lograr la Misión, Visión Institucional.</v>
      </c>
      <c r="D139" s="31"/>
      <c r="E139" s="95"/>
      <c r="F139" s="95"/>
      <c r="G139" s="95"/>
      <c r="H139" s="76"/>
      <c r="I139" s="76"/>
      <c r="J139" s="76"/>
    </row>
    <row r="140" spans="3:12" ht="15.75" thickBot="1" x14ac:dyDescent="0.3">
      <c r="C140" s="180"/>
      <c r="D140" s="31"/>
      <c r="E140" s="95"/>
      <c r="F140" s="95"/>
      <c r="G140" s="95"/>
      <c r="H140" s="76"/>
      <c r="I140" s="76"/>
      <c r="J140" s="76"/>
    </row>
    <row r="141" spans="3:12" ht="30.75" thickBot="1" x14ac:dyDescent="0.3">
      <c r="C141" s="136" t="s">
        <v>43</v>
      </c>
      <c r="D141" s="140" t="s">
        <v>54</v>
      </c>
      <c r="E141" s="173" t="s">
        <v>55</v>
      </c>
      <c r="F141" s="140" t="s">
        <v>56</v>
      </c>
      <c r="G141" s="137" t="s">
        <v>27</v>
      </c>
      <c r="H141" s="135" t="s">
        <v>137</v>
      </c>
      <c r="I141" s="138" t="s">
        <v>45</v>
      </c>
      <c r="J141" s="138" t="s">
        <v>138</v>
      </c>
      <c r="K141" s="138" t="s">
        <v>417</v>
      </c>
      <c r="L141" s="138" t="s">
        <v>418</v>
      </c>
    </row>
    <row r="142" spans="3:12" ht="15.75" hidden="1" thickBot="1" x14ac:dyDescent="0.3">
      <c r="C142" s="139" t="s">
        <v>491</v>
      </c>
      <c r="D142" s="202"/>
      <c r="E142" s="154">
        <v>12</v>
      </c>
      <c r="F142" s="321">
        <f>HLOOKUP($C142,$BZ$2:$CM$3,2,0)</f>
        <v>41436.800000000003</v>
      </c>
      <c r="G142" s="115">
        <f>D142*E142*F142</f>
        <v>0</v>
      </c>
      <c r="H142" s="168"/>
      <c r="I142" s="116" t="s">
        <v>505</v>
      </c>
      <c r="J142" s="116" t="str">
        <f>VLOOKUP(I142,[1]Presupuesto!$B$11:$C$565,2,0)</f>
        <v>SUELDOS Y SALARIOS PERMANENTES</v>
      </c>
      <c r="K142" s="227" t="s">
        <v>1492</v>
      </c>
      <c r="L142" s="100" t="s">
        <v>401</v>
      </c>
    </row>
    <row r="143" spans="3:12" hidden="1" x14ac:dyDescent="0.25">
      <c r="C143" s="174" t="s">
        <v>57</v>
      </c>
      <c r="D143" s="165"/>
      <c r="E143" s="156">
        <v>0</v>
      </c>
      <c r="F143" s="102">
        <f>IF(E142=0,"",(G142/E142)/12*E142)</f>
        <v>0</v>
      </c>
      <c r="G143" s="99">
        <f>F143</f>
        <v>0</v>
      </c>
      <c r="H143" s="166" t="s">
        <v>1480</v>
      </c>
      <c r="I143" s="118" t="s">
        <v>525</v>
      </c>
      <c r="J143" s="118" t="str">
        <f>VLOOKUP(I143,[1]Presupuesto!$B$11:$C$565,2,0)</f>
        <v>AGUINALDO Y DECIMO CUARTO MES</v>
      </c>
      <c r="K143" s="100" t="str">
        <f>$K$17</f>
        <v>Gestión del Talento Humano, Administrativo y Docente</v>
      </c>
      <c r="L143" s="100" t="s">
        <v>419</v>
      </c>
    </row>
    <row r="144" spans="3:12" ht="15.75" hidden="1" thickBot="1" x14ac:dyDescent="0.3">
      <c r="C144" s="175" t="s">
        <v>58</v>
      </c>
      <c r="D144" s="165"/>
      <c r="E144" s="156">
        <v>0</v>
      </c>
      <c r="F144" s="119">
        <f>IF(E142&lt;6,"",((E142-6)/12)*(G142/E142))</f>
        <v>0</v>
      </c>
      <c r="G144" s="99">
        <f>F144</f>
        <v>0</v>
      </c>
      <c r="H144" s="166"/>
      <c r="I144" s="103" t="s">
        <v>528</v>
      </c>
      <c r="J144" s="103" t="str">
        <f>VLOOKUP(I144,[1]Presupuesto!$B$11:$C$565,2,0)</f>
        <v>DECIMOCUARTO MES</v>
      </c>
      <c r="K144" s="100" t="str">
        <f t="shared" ref="K144:K195" si="1">$K$17</f>
        <v>Gestión del Talento Humano, Administrativo y Docente</v>
      </c>
      <c r="L144" s="100" t="s">
        <v>402</v>
      </c>
    </row>
    <row r="145" spans="3:12" ht="15.75" hidden="1" thickBot="1" x14ac:dyDescent="0.3">
      <c r="C145" s="139" t="s">
        <v>492</v>
      </c>
      <c r="D145" s="202"/>
      <c r="E145" s="154">
        <v>12</v>
      </c>
      <c r="F145" s="321">
        <f>HLOOKUP($C145,$BZ$2:$CM$3,2,0)</f>
        <v>37669.82</v>
      </c>
      <c r="G145" s="115">
        <f>D145*E145*F145</f>
        <v>0</v>
      </c>
      <c r="H145" s="168"/>
      <c r="I145" s="116" t="s">
        <v>505</v>
      </c>
      <c r="J145" s="116" t="str">
        <f>VLOOKUP(I145,[1]Presupuesto!$B$11:$C$565,2,0)</f>
        <v>SUELDOS Y SALARIOS PERMANENTES</v>
      </c>
      <c r="K145" s="100" t="str">
        <f t="shared" si="1"/>
        <v>Gestión del Talento Humano, Administrativo y Docente</v>
      </c>
      <c r="L145" s="100" t="s">
        <v>402</v>
      </c>
    </row>
    <row r="146" spans="3:12" hidden="1" x14ac:dyDescent="0.25">
      <c r="C146" s="174" t="s">
        <v>57</v>
      </c>
      <c r="D146" s="165"/>
      <c r="E146" s="156">
        <v>0</v>
      </c>
      <c r="F146" s="102">
        <f>IF(E145=0,"",(G145/E145)/12*E145)</f>
        <v>0</v>
      </c>
      <c r="G146" s="99">
        <f>F146</f>
        <v>0</v>
      </c>
      <c r="H146" s="166"/>
      <c r="I146" s="118" t="s">
        <v>525</v>
      </c>
      <c r="J146" s="118" t="str">
        <f>VLOOKUP(I146,[1]Presupuesto!$B$11:$C$565,2,0)</f>
        <v>AGUINALDO Y DECIMO CUARTO MES</v>
      </c>
      <c r="K146" s="100" t="str">
        <f t="shared" si="1"/>
        <v>Gestión del Talento Humano, Administrativo y Docente</v>
      </c>
      <c r="L146" s="100" t="s">
        <v>402</v>
      </c>
    </row>
    <row r="147" spans="3:12" ht="15.75" hidden="1" thickBot="1" x14ac:dyDescent="0.3">
      <c r="C147" s="175" t="s">
        <v>58</v>
      </c>
      <c r="D147" s="165"/>
      <c r="E147" s="156">
        <v>0</v>
      </c>
      <c r="F147" s="119">
        <f>IF(E145&lt;6,"",((E145-6)/12)*(G145/E145))</f>
        <v>0</v>
      </c>
      <c r="G147" s="99">
        <f>F147</f>
        <v>0</v>
      </c>
      <c r="H147" s="166"/>
      <c r="I147" s="103" t="s">
        <v>528</v>
      </c>
      <c r="J147" s="103" t="str">
        <f>VLOOKUP(I147,[1]Presupuesto!$B$11:$C$565,2,0)</f>
        <v>DECIMOCUARTO MES</v>
      </c>
      <c r="K147" s="100" t="str">
        <f t="shared" si="1"/>
        <v>Gestión del Talento Humano, Administrativo y Docente</v>
      </c>
      <c r="L147" s="100" t="s">
        <v>402</v>
      </c>
    </row>
    <row r="148" spans="3:12" ht="15.75" hidden="1" thickBot="1" x14ac:dyDescent="0.3">
      <c r="C148" s="139" t="s">
        <v>493</v>
      </c>
      <c r="D148" s="202"/>
      <c r="E148" s="154">
        <v>12</v>
      </c>
      <c r="F148" s="321">
        <f>HLOOKUP($C148,$BZ$2:$CM$3,2,0)</f>
        <v>33902.839999999997</v>
      </c>
      <c r="G148" s="115">
        <f>D148*E148*F148</f>
        <v>0</v>
      </c>
      <c r="H148" s="168"/>
      <c r="I148" s="116" t="s">
        <v>505</v>
      </c>
      <c r="J148" s="116" t="str">
        <f>VLOOKUP(I148,[1]Presupuesto!$B$11:$C$565,2,0)</f>
        <v>SUELDOS Y SALARIOS PERMANENTES</v>
      </c>
      <c r="K148" s="100" t="str">
        <f t="shared" si="1"/>
        <v>Gestión del Talento Humano, Administrativo y Docente</v>
      </c>
      <c r="L148" s="100" t="s">
        <v>402</v>
      </c>
    </row>
    <row r="149" spans="3:12" hidden="1" x14ac:dyDescent="0.25">
      <c r="C149" s="174" t="s">
        <v>57</v>
      </c>
      <c r="D149" s="165"/>
      <c r="E149" s="156">
        <v>0</v>
      </c>
      <c r="F149" s="102">
        <f>IF(E148=0,"",(G148/E148)/12*E148)</f>
        <v>0</v>
      </c>
      <c r="G149" s="99">
        <f>F149</f>
        <v>0</v>
      </c>
      <c r="H149" s="166"/>
      <c r="I149" s="118" t="s">
        <v>525</v>
      </c>
      <c r="J149" s="118" t="str">
        <f>VLOOKUP(I149,[1]Presupuesto!$B$11:$C$565,2,0)</f>
        <v>AGUINALDO Y DECIMO CUARTO MES</v>
      </c>
      <c r="K149" s="100" t="str">
        <f t="shared" si="1"/>
        <v>Gestión del Talento Humano, Administrativo y Docente</v>
      </c>
      <c r="L149" s="100" t="s">
        <v>402</v>
      </c>
    </row>
    <row r="150" spans="3:12" ht="15.75" hidden="1" thickBot="1" x14ac:dyDescent="0.3">
      <c r="C150" s="175" t="s">
        <v>58</v>
      </c>
      <c r="D150" s="165"/>
      <c r="E150" s="156">
        <v>0</v>
      </c>
      <c r="F150" s="119">
        <f>IF(E148&lt;6,"",((E148-6)/12)*(G148/E148))</f>
        <v>0</v>
      </c>
      <c r="G150" s="99">
        <f>F150</f>
        <v>0</v>
      </c>
      <c r="H150" s="166"/>
      <c r="I150" s="103" t="s">
        <v>528</v>
      </c>
      <c r="J150" s="103" t="str">
        <f>VLOOKUP(I150,[1]Presupuesto!$B$11:$C$565,2,0)</f>
        <v>DECIMOCUARTO MES</v>
      </c>
      <c r="K150" s="100" t="str">
        <f t="shared" si="1"/>
        <v>Gestión del Talento Humano, Administrativo y Docente</v>
      </c>
      <c r="L150" s="100" t="s">
        <v>402</v>
      </c>
    </row>
    <row r="151" spans="3:12" ht="15.75" hidden="1" thickBot="1" x14ac:dyDescent="0.3">
      <c r="C151" s="139" t="s">
        <v>494</v>
      </c>
      <c r="D151" s="202"/>
      <c r="E151" s="154">
        <v>12</v>
      </c>
      <c r="F151" s="321">
        <f>HLOOKUP($C151,$BZ$2:$CM$3,2,0)</f>
        <v>30135.85</v>
      </c>
      <c r="G151" s="115">
        <f>D151*E151*F151</f>
        <v>0</v>
      </c>
      <c r="H151" s="168"/>
      <c r="I151" s="116" t="s">
        <v>505</v>
      </c>
      <c r="J151" s="116" t="str">
        <f>VLOOKUP(I151,[1]Presupuesto!$B$11:$C$565,2,0)</f>
        <v>SUELDOS Y SALARIOS PERMANENTES</v>
      </c>
      <c r="K151" s="100" t="str">
        <f t="shared" si="1"/>
        <v>Gestión del Talento Humano, Administrativo y Docente</v>
      </c>
      <c r="L151" s="100" t="s">
        <v>402</v>
      </c>
    </row>
    <row r="152" spans="3:12" hidden="1" x14ac:dyDescent="0.25">
      <c r="C152" s="174" t="s">
        <v>57</v>
      </c>
      <c r="D152" s="165"/>
      <c r="E152" s="156">
        <v>0</v>
      </c>
      <c r="F152" s="102">
        <f>IF(E151=0,"",(G151/E151)/12*E151)</f>
        <v>0</v>
      </c>
      <c r="G152" s="99">
        <f>F152</f>
        <v>0</v>
      </c>
      <c r="H152" s="166"/>
      <c r="I152" s="118" t="s">
        <v>525</v>
      </c>
      <c r="J152" s="118" t="str">
        <f>VLOOKUP(I152,[1]Presupuesto!$B$11:$C$565,2,0)</f>
        <v>AGUINALDO Y DECIMO CUARTO MES</v>
      </c>
      <c r="K152" s="100" t="str">
        <f t="shared" si="1"/>
        <v>Gestión del Talento Humano, Administrativo y Docente</v>
      </c>
      <c r="L152" s="100" t="s">
        <v>402</v>
      </c>
    </row>
    <row r="153" spans="3:12" ht="15.75" hidden="1" thickBot="1" x14ac:dyDescent="0.3">
      <c r="C153" s="175" t="s">
        <v>58</v>
      </c>
      <c r="D153" s="165"/>
      <c r="E153" s="156">
        <v>0</v>
      </c>
      <c r="F153" s="119">
        <f>IF(E151&lt;6,"",((E151-6)/12)*(G151/E151))</f>
        <v>0</v>
      </c>
      <c r="G153" s="99">
        <f>F153</f>
        <v>0</v>
      </c>
      <c r="H153" s="166"/>
      <c r="I153" s="103" t="s">
        <v>528</v>
      </c>
      <c r="J153" s="103" t="str">
        <f>VLOOKUP(I153,[1]Presupuesto!$B$11:$C$565,2,0)</f>
        <v>DECIMOCUARTO MES</v>
      </c>
      <c r="K153" s="100" t="str">
        <f t="shared" si="1"/>
        <v>Gestión del Talento Humano, Administrativo y Docente</v>
      </c>
      <c r="L153" s="100" t="s">
        <v>402</v>
      </c>
    </row>
    <row r="154" spans="3:12" ht="15.75" hidden="1" thickBot="1" x14ac:dyDescent="0.3">
      <c r="C154" s="139" t="s">
        <v>495</v>
      </c>
      <c r="D154" s="202"/>
      <c r="E154" s="154">
        <v>12</v>
      </c>
      <c r="F154" s="321">
        <f>HLOOKUP($C154,$BZ$2:$CM$3,2,0)</f>
        <v>28252.36</v>
      </c>
      <c r="G154" s="115">
        <f>D154*E154*F154</f>
        <v>0</v>
      </c>
      <c r="H154" s="168"/>
      <c r="I154" s="116" t="s">
        <v>505</v>
      </c>
      <c r="J154" s="116" t="str">
        <f>VLOOKUP(I154,[1]Presupuesto!$B$11:$C$565,2,0)</f>
        <v>SUELDOS Y SALARIOS PERMANENTES</v>
      </c>
      <c r="K154" s="100" t="str">
        <f t="shared" si="1"/>
        <v>Gestión del Talento Humano, Administrativo y Docente</v>
      </c>
      <c r="L154" s="100" t="s">
        <v>402</v>
      </c>
    </row>
    <row r="155" spans="3:12" hidden="1" x14ac:dyDescent="0.25">
      <c r="C155" s="174" t="s">
        <v>57</v>
      </c>
      <c r="D155" s="165"/>
      <c r="E155" s="156">
        <v>0</v>
      </c>
      <c r="F155" s="102">
        <f>IF(E154=0,"",(G154/E154)/12*E154)</f>
        <v>0</v>
      </c>
      <c r="G155" s="99">
        <f>F155</f>
        <v>0</v>
      </c>
      <c r="H155" s="166"/>
      <c r="I155" s="118" t="s">
        <v>525</v>
      </c>
      <c r="J155" s="118" t="str">
        <f>VLOOKUP(I155,[1]Presupuesto!$B$11:$C$565,2,0)</f>
        <v>AGUINALDO Y DECIMO CUARTO MES</v>
      </c>
      <c r="K155" s="100" t="str">
        <f t="shared" si="1"/>
        <v>Gestión del Talento Humano, Administrativo y Docente</v>
      </c>
      <c r="L155" s="100" t="s">
        <v>402</v>
      </c>
    </row>
    <row r="156" spans="3:12" ht="15.75" hidden="1" thickBot="1" x14ac:dyDescent="0.3">
      <c r="C156" s="175" t="s">
        <v>58</v>
      </c>
      <c r="D156" s="165"/>
      <c r="E156" s="156">
        <v>0</v>
      </c>
      <c r="F156" s="119">
        <f>IF(E154&lt;6,"",((E154-6)/12)*(G154/E154))</f>
        <v>0</v>
      </c>
      <c r="G156" s="99">
        <f>F156</f>
        <v>0</v>
      </c>
      <c r="H156" s="166"/>
      <c r="I156" s="103" t="s">
        <v>528</v>
      </c>
      <c r="J156" s="103" t="str">
        <f>VLOOKUP(I156,[1]Presupuesto!$B$11:$C$565,2,0)</f>
        <v>DECIMOCUARTO MES</v>
      </c>
      <c r="K156" s="100" t="str">
        <f t="shared" si="1"/>
        <v>Gestión del Talento Humano, Administrativo y Docente</v>
      </c>
      <c r="L156" s="100" t="s">
        <v>402</v>
      </c>
    </row>
    <row r="157" spans="3:12" ht="15.75" hidden="1" thickBot="1" x14ac:dyDescent="0.3">
      <c r="C157" s="139" t="s">
        <v>496</v>
      </c>
      <c r="D157" s="202"/>
      <c r="E157" s="154">
        <v>12</v>
      </c>
      <c r="F157" s="321">
        <f>HLOOKUP($C157,$BZ$2:$CM$3,2,0)</f>
        <v>26368.87</v>
      </c>
      <c r="G157" s="115">
        <f>D157*E157*F157</f>
        <v>0</v>
      </c>
      <c r="H157" s="168"/>
      <c r="I157" s="116" t="s">
        <v>505</v>
      </c>
      <c r="J157" s="116" t="str">
        <f>VLOOKUP(I157,[1]Presupuesto!$B$11:$C$565,2,0)</f>
        <v>SUELDOS Y SALARIOS PERMANENTES</v>
      </c>
      <c r="K157" s="100" t="str">
        <f t="shared" si="1"/>
        <v>Gestión del Talento Humano, Administrativo y Docente</v>
      </c>
      <c r="L157" s="100" t="s">
        <v>402</v>
      </c>
    </row>
    <row r="158" spans="3:12" hidden="1" x14ac:dyDescent="0.25">
      <c r="C158" s="174" t="s">
        <v>57</v>
      </c>
      <c r="D158" s="165"/>
      <c r="E158" s="156">
        <v>0</v>
      </c>
      <c r="F158" s="102">
        <f>IF(E157=0,"",(G157/E157)/12*E157)</f>
        <v>0</v>
      </c>
      <c r="G158" s="99">
        <f>F158</f>
        <v>0</v>
      </c>
      <c r="H158" s="166"/>
      <c r="I158" s="118" t="s">
        <v>525</v>
      </c>
      <c r="J158" s="118" t="str">
        <f>VLOOKUP(I158,[1]Presupuesto!$B$11:$C$565,2,0)</f>
        <v>AGUINALDO Y DECIMO CUARTO MES</v>
      </c>
      <c r="K158" s="100" t="str">
        <f t="shared" si="1"/>
        <v>Gestión del Talento Humano, Administrativo y Docente</v>
      </c>
      <c r="L158" s="100" t="s">
        <v>402</v>
      </c>
    </row>
    <row r="159" spans="3:12" ht="15.75" hidden="1" thickBot="1" x14ac:dyDescent="0.3">
      <c r="C159" s="175" t="s">
        <v>58</v>
      </c>
      <c r="D159" s="165"/>
      <c r="E159" s="156">
        <v>0</v>
      </c>
      <c r="F159" s="119">
        <f>IF(E157&lt;6,"",((E157-6)/12)*(G157/E157))</f>
        <v>0</v>
      </c>
      <c r="G159" s="99">
        <f>F159</f>
        <v>0</v>
      </c>
      <c r="H159" s="166"/>
      <c r="I159" s="103" t="s">
        <v>528</v>
      </c>
      <c r="J159" s="103" t="str">
        <f>VLOOKUP(I159,[1]Presupuesto!$B$11:$C$565,2,0)</f>
        <v>DECIMOCUARTO MES</v>
      </c>
      <c r="K159" s="100" t="str">
        <f t="shared" si="1"/>
        <v>Gestión del Talento Humano, Administrativo y Docente</v>
      </c>
      <c r="L159" s="100" t="s">
        <v>402</v>
      </c>
    </row>
    <row r="160" spans="3:12" ht="15.75" hidden="1" thickBot="1" x14ac:dyDescent="0.3">
      <c r="C160" s="139" t="s">
        <v>497</v>
      </c>
      <c r="D160" s="202"/>
      <c r="E160" s="154">
        <v>12</v>
      </c>
      <c r="F160" s="321">
        <f>HLOOKUP($C160,$BZ$2:$CM$3,2,0)</f>
        <v>17893.16</v>
      </c>
      <c r="G160" s="115">
        <f>D160*E160*F160</f>
        <v>0</v>
      </c>
      <c r="H160" s="168"/>
      <c r="I160" s="116" t="s">
        <v>505</v>
      </c>
      <c r="J160" s="116" t="str">
        <f>VLOOKUP(I160,[1]Presupuesto!$B$11:$C$565,2,0)</f>
        <v>SUELDOS Y SALARIOS PERMANENTES</v>
      </c>
      <c r="K160" s="100" t="str">
        <f t="shared" si="1"/>
        <v>Gestión del Talento Humano, Administrativo y Docente</v>
      </c>
      <c r="L160" s="100" t="s">
        <v>402</v>
      </c>
    </row>
    <row r="161" spans="3:12" hidden="1" x14ac:dyDescent="0.25">
      <c r="C161" s="174" t="s">
        <v>57</v>
      </c>
      <c r="D161" s="165"/>
      <c r="E161" s="156">
        <v>0</v>
      </c>
      <c r="F161" s="102">
        <f>IF(E160=0,"",(G160/E160)/12*E160)</f>
        <v>0</v>
      </c>
      <c r="G161" s="99">
        <f>F161</f>
        <v>0</v>
      </c>
      <c r="H161" s="166"/>
      <c r="I161" s="118" t="s">
        <v>525</v>
      </c>
      <c r="J161" s="118" t="str">
        <f>VLOOKUP(I161,[1]Presupuesto!$B$11:$C$565,2,0)</f>
        <v>AGUINALDO Y DECIMO CUARTO MES</v>
      </c>
      <c r="K161" s="100" t="str">
        <f t="shared" si="1"/>
        <v>Gestión del Talento Humano, Administrativo y Docente</v>
      </c>
      <c r="L161" s="100" t="s">
        <v>402</v>
      </c>
    </row>
    <row r="162" spans="3:12" ht="15.75" hidden="1" thickBot="1" x14ac:dyDescent="0.3">
      <c r="C162" s="175" t="s">
        <v>58</v>
      </c>
      <c r="D162" s="165"/>
      <c r="E162" s="156">
        <v>0</v>
      </c>
      <c r="F162" s="119">
        <f>IF(E160&lt;6,"",((E160-6)/12)*(G160/E160))</f>
        <v>0</v>
      </c>
      <c r="G162" s="99">
        <f>F162</f>
        <v>0</v>
      </c>
      <c r="H162" s="166"/>
      <c r="I162" s="103" t="s">
        <v>528</v>
      </c>
      <c r="J162" s="103" t="str">
        <f>VLOOKUP(I162,[1]Presupuesto!$B$11:$C$565,2,0)</f>
        <v>DECIMOCUARTO MES</v>
      </c>
      <c r="K162" s="100" t="str">
        <f t="shared" si="1"/>
        <v>Gestión del Talento Humano, Administrativo y Docente</v>
      </c>
      <c r="L162" s="100" t="s">
        <v>402</v>
      </c>
    </row>
    <row r="163" spans="3:12" ht="15.75" hidden="1" thickBot="1" x14ac:dyDescent="0.3">
      <c r="C163" s="139" t="s">
        <v>498</v>
      </c>
      <c r="D163" s="202"/>
      <c r="E163" s="154">
        <v>12</v>
      </c>
      <c r="F163" s="321">
        <f>HLOOKUP($C163,$BZ$2:$CM$3,2,0)</f>
        <v>16951.419999999998</v>
      </c>
      <c r="G163" s="115">
        <f>D163*E163*F163</f>
        <v>0</v>
      </c>
      <c r="H163" s="168"/>
      <c r="I163" s="116" t="s">
        <v>505</v>
      </c>
      <c r="J163" s="116" t="str">
        <f>VLOOKUP(I163,[1]Presupuesto!$B$11:$C$565,2,0)</f>
        <v>SUELDOS Y SALARIOS PERMANENTES</v>
      </c>
      <c r="K163" s="100" t="str">
        <f t="shared" si="1"/>
        <v>Gestión del Talento Humano, Administrativo y Docente</v>
      </c>
      <c r="L163" s="100" t="s">
        <v>402</v>
      </c>
    </row>
    <row r="164" spans="3:12" hidden="1" x14ac:dyDescent="0.25">
      <c r="C164" s="174" t="s">
        <v>57</v>
      </c>
      <c r="D164" s="165"/>
      <c r="E164" s="156">
        <v>0</v>
      </c>
      <c r="F164" s="102">
        <f>IF(E163=0,"",(G163/E163)/12*E163)</f>
        <v>0</v>
      </c>
      <c r="G164" s="99">
        <f>F164</f>
        <v>0</v>
      </c>
      <c r="H164" s="166"/>
      <c r="I164" s="118" t="s">
        <v>525</v>
      </c>
      <c r="J164" s="118" t="str">
        <f>VLOOKUP(I164,[1]Presupuesto!$B$11:$C$565,2,0)</f>
        <v>AGUINALDO Y DECIMO CUARTO MES</v>
      </c>
      <c r="K164" s="100" t="str">
        <f t="shared" si="1"/>
        <v>Gestión del Talento Humano, Administrativo y Docente</v>
      </c>
      <c r="L164" s="100" t="s">
        <v>402</v>
      </c>
    </row>
    <row r="165" spans="3:12" ht="15.75" hidden="1" thickBot="1" x14ac:dyDescent="0.3">
      <c r="C165" s="175" t="s">
        <v>58</v>
      </c>
      <c r="D165" s="165"/>
      <c r="E165" s="156">
        <v>0</v>
      </c>
      <c r="F165" s="119">
        <f>IF(E163&lt;6,"",((E163-6)/12)*(G163/E163))</f>
        <v>0</v>
      </c>
      <c r="G165" s="99">
        <f>F165</f>
        <v>0</v>
      </c>
      <c r="H165" s="166"/>
      <c r="I165" s="103" t="s">
        <v>528</v>
      </c>
      <c r="J165" s="103" t="str">
        <f>VLOOKUP(I165,[1]Presupuesto!$B$11:$C$565,2,0)</f>
        <v>DECIMOCUARTO MES</v>
      </c>
      <c r="K165" s="100" t="str">
        <f t="shared" si="1"/>
        <v>Gestión del Talento Humano, Administrativo y Docente</v>
      </c>
      <c r="L165" s="100" t="s">
        <v>402</v>
      </c>
    </row>
    <row r="166" spans="3:12" ht="15.75" hidden="1" thickBot="1" x14ac:dyDescent="0.3">
      <c r="C166" s="139" t="s">
        <v>499</v>
      </c>
      <c r="D166" s="202"/>
      <c r="E166" s="154">
        <v>12</v>
      </c>
      <c r="F166" s="321">
        <f>HLOOKUP($C166,$BZ$2:$CM$3,2,0)</f>
        <v>13184.44</v>
      </c>
      <c r="G166" s="115">
        <f>D166*E166*F166</f>
        <v>0</v>
      </c>
      <c r="H166" s="168"/>
      <c r="I166" s="116" t="s">
        <v>505</v>
      </c>
      <c r="J166" s="116" t="str">
        <f>VLOOKUP(I166,[1]Presupuesto!$B$11:$C$565,2,0)</f>
        <v>SUELDOS Y SALARIOS PERMANENTES</v>
      </c>
      <c r="K166" s="100" t="str">
        <f t="shared" si="1"/>
        <v>Gestión del Talento Humano, Administrativo y Docente</v>
      </c>
      <c r="L166" s="100" t="s">
        <v>402</v>
      </c>
    </row>
    <row r="167" spans="3:12" hidden="1" x14ac:dyDescent="0.25">
      <c r="C167" s="174" t="s">
        <v>57</v>
      </c>
      <c r="D167" s="165"/>
      <c r="E167" s="156">
        <v>0</v>
      </c>
      <c r="F167" s="102">
        <f>IF(E166=0,"",(G166/E166)/12*E166)</f>
        <v>0</v>
      </c>
      <c r="G167" s="99">
        <f>F167</f>
        <v>0</v>
      </c>
      <c r="H167" s="166"/>
      <c r="I167" s="118" t="s">
        <v>525</v>
      </c>
      <c r="J167" s="118" t="str">
        <f>VLOOKUP(I167,[1]Presupuesto!$B$11:$C$565,2,0)</f>
        <v>AGUINALDO Y DECIMO CUARTO MES</v>
      </c>
      <c r="K167" s="100" t="str">
        <f t="shared" si="1"/>
        <v>Gestión del Talento Humano, Administrativo y Docente</v>
      </c>
      <c r="L167" s="100" t="s">
        <v>402</v>
      </c>
    </row>
    <row r="168" spans="3:12" ht="15.75" hidden="1" thickBot="1" x14ac:dyDescent="0.3">
      <c r="C168" s="175" t="s">
        <v>58</v>
      </c>
      <c r="D168" s="165"/>
      <c r="E168" s="156">
        <v>0</v>
      </c>
      <c r="F168" s="119">
        <f>IF(E166&lt;6,"",((E166-6)/12)*(G166/E166))</f>
        <v>0</v>
      </c>
      <c r="G168" s="99">
        <f>F168</f>
        <v>0</v>
      </c>
      <c r="H168" s="166"/>
      <c r="I168" s="103" t="s">
        <v>528</v>
      </c>
      <c r="J168" s="103" t="str">
        <f>VLOOKUP(I168,[1]Presupuesto!$B$11:$C$565,2,0)</f>
        <v>DECIMOCUARTO MES</v>
      </c>
      <c r="K168" s="100" t="str">
        <f t="shared" si="1"/>
        <v>Gestión del Talento Humano, Administrativo y Docente</v>
      </c>
      <c r="L168" s="100" t="s">
        <v>402</v>
      </c>
    </row>
    <row r="169" spans="3:12" ht="15.75" hidden="1" thickBot="1" x14ac:dyDescent="0.3">
      <c r="C169" s="139" t="s">
        <v>500</v>
      </c>
      <c r="D169" s="202"/>
      <c r="E169" s="154">
        <v>12</v>
      </c>
      <c r="F169" s="321">
        <f>HLOOKUP($C169,$BZ$2:$CM$3,2,0)</f>
        <v>15032.56</v>
      </c>
      <c r="G169" s="115">
        <f>D169*E169*F169</f>
        <v>0</v>
      </c>
      <c r="H169" s="168"/>
      <c r="I169" s="116" t="s">
        <v>505</v>
      </c>
      <c r="J169" s="116" t="str">
        <f>VLOOKUP(I169,[1]Presupuesto!$B$11:$C$565,2,0)</f>
        <v>SUELDOS Y SALARIOS PERMANENTES</v>
      </c>
      <c r="K169" s="100" t="str">
        <f t="shared" si="1"/>
        <v>Gestión del Talento Humano, Administrativo y Docente</v>
      </c>
      <c r="L169" s="100" t="s">
        <v>402</v>
      </c>
    </row>
    <row r="170" spans="3:12" hidden="1" x14ac:dyDescent="0.25">
      <c r="C170" s="174" t="s">
        <v>57</v>
      </c>
      <c r="D170" s="165"/>
      <c r="E170" s="156">
        <v>0</v>
      </c>
      <c r="F170" s="102">
        <f>IF(E169=0,"",(G169/E169)/12*E169)</f>
        <v>0</v>
      </c>
      <c r="G170" s="99">
        <f>F170</f>
        <v>0</v>
      </c>
      <c r="H170" s="166"/>
      <c r="I170" s="118" t="s">
        <v>525</v>
      </c>
      <c r="J170" s="118" t="str">
        <f>VLOOKUP(I170,[1]Presupuesto!$B$11:$C$565,2,0)</f>
        <v>AGUINALDO Y DECIMO CUARTO MES</v>
      </c>
      <c r="K170" s="100" t="str">
        <f t="shared" si="1"/>
        <v>Gestión del Talento Humano, Administrativo y Docente</v>
      </c>
      <c r="L170" s="100" t="s">
        <v>402</v>
      </c>
    </row>
    <row r="171" spans="3:12" ht="15.75" hidden="1" thickBot="1" x14ac:dyDescent="0.3">
      <c r="C171" s="175" t="s">
        <v>58</v>
      </c>
      <c r="D171" s="165"/>
      <c r="E171" s="156">
        <v>0</v>
      </c>
      <c r="F171" s="119">
        <f>IF(E169&lt;6,"",((E169-6)/12)*(G169/E169))</f>
        <v>0</v>
      </c>
      <c r="G171" s="99">
        <f>F171</f>
        <v>0</v>
      </c>
      <c r="H171" s="166"/>
      <c r="I171" s="103" t="s">
        <v>528</v>
      </c>
      <c r="J171" s="103" t="str">
        <f>VLOOKUP(I171,[1]Presupuesto!$B$11:$C$565,2,0)</f>
        <v>DECIMOCUARTO MES</v>
      </c>
      <c r="K171" s="100" t="str">
        <f t="shared" si="1"/>
        <v>Gestión del Talento Humano, Administrativo y Docente</v>
      </c>
      <c r="L171" s="100" t="s">
        <v>402</v>
      </c>
    </row>
    <row r="172" spans="3:12" ht="15.75" hidden="1" thickBot="1" x14ac:dyDescent="0.3">
      <c r="C172" s="139" t="s">
        <v>501</v>
      </c>
      <c r="D172" s="202"/>
      <c r="E172" s="154">
        <v>12</v>
      </c>
      <c r="F172" s="321">
        <f>HLOOKUP($C172,$BZ$2:$CM$3,2,0)</f>
        <v>13264.02</v>
      </c>
      <c r="G172" s="115">
        <f>D172*E172*F172</f>
        <v>0</v>
      </c>
      <c r="H172" s="168"/>
      <c r="I172" s="116" t="s">
        <v>505</v>
      </c>
      <c r="J172" s="116" t="str">
        <f>VLOOKUP(I172,[1]Presupuesto!$B$11:$C$565,2,0)</f>
        <v>SUELDOS Y SALARIOS PERMANENTES</v>
      </c>
      <c r="K172" s="100" t="str">
        <f t="shared" si="1"/>
        <v>Gestión del Talento Humano, Administrativo y Docente</v>
      </c>
      <c r="L172" s="100" t="s">
        <v>402</v>
      </c>
    </row>
    <row r="173" spans="3:12" hidden="1" x14ac:dyDescent="0.25">
      <c r="C173" s="174" t="s">
        <v>57</v>
      </c>
      <c r="D173" s="165"/>
      <c r="E173" s="156">
        <v>0</v>
      </c>
      <c r="F173" s="102">
        <f>IF(E172=0,"",(G172/E172)/12*E172)</f>
        <v>0</v>
      </c>
      <c r="G173" s="99">
        <f>F173</f>
        <v>0</v>
      </c>
      <c r="H173" s="166"/>
      <c r="I173" s="118" t="s">
        <v>525</v>
      </c>
      <c r="J173" s="118" t="str">
        <f>VLOOKUP(I173,[1]Presupuesto!$B$11:$C$565,2,0)</f>
        <v>AGUINALDO Y DECIMO CUARTO MES</v>
      </c>
      <c r="K173" s="100" t="str">
        <f t="shared" si="1"/>
        <v>Gestión del Talento Humano, Administrativo y Docente</v>
      </c>
      <c r="L173" s="100" t="s">
        <v>402</v>
      </c>
    </row>
    <row r="174" spans="3:12" ht="15.75" hidden="1" thickBot="1" x14ac:dyDescent="0.3">
      <c r="C174" s="175" t="s">
        <v>58</v>
      </c>
      <c r="D174" s="165"/>
      <c r="E174" s="156">
        <v>0</v>
      </c>
      <c r="F174" s="119">
        <f>IF(E172&lt;6,"",((E172-6)/12)*(G172/E172))</f>
        <v>0</v>
      </c>
      <c r="G174" s="99">
        <f>F174</f>
        <v>0</v>
      </c>
      <c r="H174" s="166"/>
      <c r="I174" s="103" t="s">
        <v>528</v>
      </c>
      <c r="J174" s="103" t="str">
        <f>VLOOKUP(I174,[1]Presupuesto!$B$11:$C$565,2,0)</f>
        <v>DECIMOCUARTO MES</v>
      </c>
      <c r="K174" s="100" t="str">
        <f t="shared" si="1"/>
        <v>Gestión del Talento Humano, Administrativo y Docente</v>
      </c>
      <c r="L174" s="100" t="s">
        <v>402</v>
      </c>
    </row>
    <row r="175" spans="3:12" ht="15.75" hidden="1" thickBot="1" x14ac:dyDescent="0.3">
      <c r="C175" s="139" t="s">
        <v>502</v>
      </c>
      <c r="D175" s="202"/>
      <c r="E175" s="154">
        <v>12</v>
      </c>
      <c r="F175" s="321">
        <f>HLOOKUP($C175,$BZ$2:$CM$3,2,0)</f>
        <v>12379.75</v>
      </c>
      <c r="G175" s="115">
        <f>D175*E175*F175</f>
        <v>0</v>
      </c>
      <c r="H175" s="168"/>
      <c r="I175" s="116" t="s">
        <v>505</v>
      </c>
      <c r="J175" s="116" t="str">
        <f>VLOOKUP(I175,[1]Presupuesto!$B$11:$C$565,2,0)</f>
        <v>SUELDOS Y SALARIOS PERMANENTES</v>
      </c>
      <c r="K175" s="100" t="str">
        <f t="shared" si="1"/>
        <v>Gestión del Talento Humano, Administrativo y Docente</v>
      </c>
      <c r="L175" s="100" t="s">
        <v>402</v>
      </c>
    </row>
    <row r="176" spans="3:12" hidden="1" x14ac:dyDescent="0.25">
      <c r="C176" s="174" t="s">
        <v>57</v>
      </c>
      <c r="D176" s="165"/>
      <c r="E176" s="156">
        <v>0</v>
      </c>
      <c r="F176" s="102">
        <f>IF(E175=0,"",(G175/E175)/12*E175)</f>
        <v>0</v>
      </c>
      <c r="G176" s="99">
        <f>F176</f>
        <v>0</v>
      </c>
      <c r="H176" s="166"/>
      <c r="I176" s="118" t="s">
        <v>525</v>
      </c>
      <c r="J176" s="118" t="str">
        <f>VLOOKUP(I176,[1]Presupuesto!$B$11:$C$565,2,0)</f>
        <v>AGUINALDO Y DECIMO CUARTO MES</v>
      </c>
      <c r="K176" s="100" t="str">
        <f t="shared" si="1"/>
        <v>Gestión del Talento Humano, Administrativo y Docente</v>
      </c>
      <c r="L176" s="100" t="s">
        <v>402</v>
      </c>
    </row>
    <row r="177" spans="3:12" ht="15.75" hidden="1" thickBot="1" x14ac:dyDescent="0.3">
      <c r="C177" s="175" t="s">
        <v>58</v>
      </c>
      <c r="D177" s="165"/>
      <c r="E177" s="156">
        <v>0</v>
      </c>
      <c r="F177" s="119">
        <f>IF(E175&lt;6,"",((E175-6)/12)*(G175/E175))</f>
        <v>0</v>
      </c>
      <c r="G177" s="99">
        <f>F177</f>
        <v>0</v>
      </c>
      <c r="H177" s="166"/>
      <c r="I177" s="103" t="s">
        <v>528</v>
      </c>
      <c r="J177" s="103" t="str">
        <f>VLOOKUP(I177,[1]Presupuesto!$B$11:$C$565,2,0)</f>
        <v>DECIMOCUARTO MES</v>
      </c>
      <c r="K177" s="100" t="str">
        <f t="shared" si="1"/>
        <v>Gestión del Talento Humano, Administrativo y Docente</v>
      </c>
      <c r="L177" s="100" t="s">
        <v>402</v>
      </c>
    </row>
    <row r="178" spans="3:12" ht="15.75" hidden="1" thickBot="1" x14ac:dyDescent="0.3">
      <c r="C178" s="139" t="s">
        <v>503</v>
      </c>
      <c r="D178" s="202"/>
      <c r="E178" s="154">
        <v>12</v>
      </c>
      <c r="F178" s="321">
        <f>HLOOKUP($C178,$BZ$2:$CM$3,2,0)</f>
        <v>439.49</v>
      </c>
      <c r="G178" s="115">
        <f>D178*E178*F178</f>
        <v>0</v>
      </c>
      <c r="H178" s="168"/>
      <c r="I178" s="116" t="s">
        <v>505</v>
      </c>
      <c r="J178" s="116" t="str">
        <f>VLOOKUP(I178,[1]Presupuesto!$B$11:$C$565,2,0)</f>
        <v>SUELDOS Y SALARIOS PERMANENTES</v>
      </c>
      <c r="K178" s="100" t="str">
        <f t="shared" si="1"/>
        <v>Gestión del Talento Humano, Administrativo y Docente</v>
      </c>
      <c r="L178" s="100" t="s">
        <v>402</v>
      </c>
    </row>
    <row r="179" spans="3:12" hidden="1" x14ac:dyDescent="0.25">
      <c r="C179" s="174" t="s">
        <v>57</v>
      </c>
      <c r="D179" s="165"/>
      <c r="E179" s="156">
        <v>0</v>
      </c>
      <c r="F179" s="102">
        <f>IF(E178=0,"",(G178/E178)/12*E178)</f>
        <v>0</v>
      </c>
      <c r="G179" s="99">
        <f>F179</f>
        <v>0</v>
      </c>
      <c r="H179" s="166"/>
      <c r="I179" s="118" t="s">
        <v>525</v>
      </c>
      <c r="J179" s="118" t="str">
        <f>VLOOKUP(I179,[1]Presupuesto!$B$11:$C$565,2,0)</f>
        <v>AGUINALDO Y DECIMO CUARTO MES</v>
      </c>
      <c r="K179" s="100" t="str">
        <f t="shared" si="1"/>
        <v>Gestión del Talento Humano, Administrativo y Docente</v>
      </c>
      <c r="L179" s="100" t="s">
        <v>402</v>
      </c>
    </row>
    <row r="180" spans="3:12" ht="15.75" hidden="1" thickBot="1" x14ac:dyDescent="0.3">
      <c r="C180" s="175" t="s">
        <v>58</v>
      </c>
      <c r="D180" s="165"/>
      <c r="E180" s="156">
        <v>0</v>
      </c>
      <c r="F180" s="119">
        <f>IF(E178&lt;6,"",((E178-6)/12)*(G178/E178))</f>
        <v>0</v>
      </c>
      <c r="G180" s="99">
        <f>F180</f>
        <v>0</v>
      </c>
      <c r="H180" s="166"/>
      <c r="I180" s="103" t="s">
        <v>528</v>
      </c>
      <c r="J180" s="103" t="str">
        <f>VLOOKUP(I180,[1]Presupuesto!$B$11:$C$565,2,0)</f>
        <v>DECIMOCUARTO MES</v>
      </c>
      <c r="K180" s="100" t="str">
        <f t="shared" si="1"/>
        <v>Gestión del Talento Humano, Administrativo y Docente</v>
      </c>
      <c r="L180" s="100" t="s">
        <v>402</v>
      </c>
    </row>
    <row r="181" spans="3:12" ht="15.75" hidden="1" thickBot="1" x14ac:dyDescent="0.3">
      <c r="C181" s="139" t="s">
        <v>504</v>
      </c>
      <c r="D181" s="202"/>
      <c r="E181" s="154">
        <v>12</v>
      </c>
      <c r="F181" s="321">
        <f>HLOOKUP($C181,$BZ$2:$CM$3,2,0)</f>
        <v>1904.46</v>
      </c>
      <c r="G181" s="115">
        <f>D181*E181*F181</f>
        <v>0</v>
      </c>
      <c r="H181" s="168"/>
      <c r="I181" s="116" t="s">
        <v>505</v>
      </c>
      <c r="J181" s="116" t="str">
        <f>VLOOKUP(I181,[1]Presupuesto!$B$11:$C$565,2,0)</f>
        <v>SUELDOS Y SALARIOS PERMANENTES</v>
      </c>
      <c r="K181" s="100" t="str">
        <f t="shared" si="1"/>
        <v>Gestión del Talento Humano, Administrativo y Docente</v>
      </c>
      <c r="L181" s="100" t="s">
        <v>402</v>
      </c>
    </row>
    <row r="182" spans="3:12" hidden="1" x14ac:dyDescent="0.25">
      <c r="C182" s="174" t="s">
        <v>57</v>
      </c>
      <c r="D182" s="165"/>
      <c r="E182" s="156">
        <v>0</v>
      </c>
      <c r="F182" s="102">
        <f>IF(E181=0,"",(G181/E181)/12*E181)</f>
        <v>0</v>
      </c>
      <c r="G182" s="99">
        <f>F182</f>
        <v>0</v>
      </c>
      <c r="H182" s="166"/>
      <c r="I182" s="118" t="s">
        <v>525</v>
      </c>
      <c r="J182" s="118" t="str">
        <f>VLOOKUP(I182,[1]Presupuesto!$B$11:$C$565,2,0)</f>
        <v>AGUINALDO Y DECIMO CUARTO MES</v>
      </c>
      <c r="K182" s="100" t="str">
        <f t="shared" si="1"/>
        <v>Gestión del Talento Humano, Administrativo y Docente</v>
      </c>
      <c r="L182" s="100" t="s">
        <v>402</v>
      </c>
    </row>
    <row r="183" spans="3:12" ht="15.75" hidden="1" thickBot="1" x14ac:dyDescent="0.3">
      <c r="C183" s="175" t="s">
        <v>58</v>
      </c>
      <c r="D183" s="165"/>
      <c r="E183" s="156">
        <v>0</v>
      </c>
      <c r="F183" s="119">
        <f>IF(E181&lt;6,"",((E181-6)/12)*(G181/E181))</f>
        <v>0</v>
      </c>
      <c r="G183" s="99">
        <f>F183</f>
        <v>0</v>
      </c>
      <c r="H183" s="166"/>
      <c r="I183" s="103" t="s">
        <v>528</v>
      </c>
      <c r="J183" s="103" t="str">
        <f>VLOOKUP(I183,[1]Presupuesto!$B$11:$C$565,2,0)</f>
        <v>DECIMOCUARTO MES</v>
      </c>
      <c r="K183" s="100" t="str">
        <f t="shared" si="1"/>
        <v>Gestión del Talento Humano, Administrativo y Docente</v>
      </c>
      <c r="L183" s="100" t="s">
        <v>402</v>
      </c>
    </row>
    <row r="184" spans="3:12" ht="15.75" hidden="1" thickBot="1" x14ac:dyDescent="0.3">
      <c r="C184" s="142" t="s">
        <v>82</v>
      </c>
      <c r="D184" s="202"/>
      <c r="E184" s="154">
        <v>12</v>
      </c>
      <c r="F184" s="141">
        <v>30000</v>
      </c>
      <c r="G184" s="115">
        <f>D184*E184*F184</f>
        <v>0</v>
      </c>
      <c r="H184" s="168"/>
      <c r="I184" s="116" t="s">
        <v>573</v>
      </c>
      <c r="J184" s="116" t="str">
        <f>VLOOKUP(I184,[1]Presupuesto!$B$11:$C$565,2,0)</f>
        <v>CONTRATOS ESPECIALES</v>
      </c>
      <c r="K184" s="100" t="str">
        <f t="shared" si="1"/>
        <v>Gestión del Talento Humano, Administrativo y Docente</v>
      </c>
      <c r="L184" s="100" t="s">
        <v>402</v>
      </c>
    </row>
    <row r="185" spans="3:12" hidden="1" x14ac:dyDescent="0.25">
      <c r="C185" s="174" t="s">
        <v>57</v>
      </c>
      <c r="D185" s="165"/>
      <c r="E185" s="156">
        <v>0</v>
      </c>
      <c r="F185" s="119">
        <f>IF(E184=0,"",(G184/E184)/12*E184)</f>
        <v>0</v>
      </c>
      <c r="G185" s="99">
        <f>F185</f>
        <v>0</v>
      </c>
      <c r="H185" s="166"/>
      <c r="I185" s="103" t="s">
        <v>573</v>
      </c>
      <c r="J185" s="103" t="str">
        <f>VLOOKUP(I185,[1]Presupuesto!$B$11:$C$565,2,0)</f>
        <v>CONTRATOS ESPECIALES</v>
      </c>
      <c r="K185" s="100" t="str">
        <f t="shared" si="1"/>
        <v>Gestión del Talento Humano, Administrativo y Docente</v>
      </c>
      <c r="L185" s="100" t="s">
        <v>401</v>
      </c>
    </row>
    <row r="186" spans="3:12" ht="15.75" hidden="1" thickBot="1" x14ac:dyDescent="0.3">
      <c r="C186" s="175" t="s">
        <v>58</v>
      </c>
      <c r="D186" s="165"/>
      <c r="E186" s="156">
        <v>0</v>
      </c>
      <c r="F186" s="102">
        <f>IF(E184&lt;6,"",((E184-6)/12)*(G184/E184))</f>
        <v>0</v>
      </c>
      <c r="G186" s="99">
        <f>F186</f>
        <v>0</v>
      </c>
      <c r="H186" s="166"/>
      <c r="I186" s="103" t="s">
        <v>573</v>
      </c>
      <c r="J186" s="103" t="str">
        <f>VLOOKUP(I186,[1]Presupuesto!$B$11:$C$565,2,0)</f>
        <v>CONTRATOS ESPECIALES</v>
      </c>
      <c r="K186" s="100" t="str">
        <f t="shared" si="1"/>
        <v>Gestión del Talento Humano, Administrativo y Docente</v>
      </c>
      <c r="L186" s="100" t="s">
        <v>406</v>
      </c>
    </row>
    <row r="187" spans="3:12" ht="15.75" hidden="1" thickBot="1" x14ac:dyDescent="0.3">
      <c r="C187" s="142" t="s">
        <v>59</v>
      </c>
      <c r="D187" s="202"/>
      <c r="E187" s="154">
        <v>12</v>
      </c>
      <c r="F187" s="120">
        <v>30000</v>
      </c>
      <c r="G187" s="115">
        <f>D187*E187*F187</f>
        <v>0</v>
      </c>
      <c r="H187" s="168"/>
      <c r="I187" s="116" t="s">
        <v>714</v>
      </c>
      <c r="J187" s="116" t="str">
        <f>VLOOKUP(I187,[1]Presupuesto!$B$11:$C$565,2,0)</f>
        <v>OTROS SERVICIOS TECNICOS Y PROFESIONALES</v>
      </c>
      <c r="K187" s="100" t="str">
        <f t="shared" si="1"/>
        <v>Gestión del Talento Humano, Administrativo y Docente</v>
      </c>
      <c r="L187" s="100" t="s">
        <v>401</v>
      </c>
    </row>
    <row r="188" spans="3:12" hidden="1" x14ac:dyDescent="0.25">
      <c r="C188" s="174" t="s">
        <v>57</v>
      </c>
      <c r="D188" s="165"/>
      <c r="E188" s="156">
        <v>0</v>
      </c>
      <c r="F188" s="102">
        <v>0</v>
      </c>
      <c r="G188" s="99">
        <f>F188</f>
        <v>0</v>
      </c>
      <c r="H188" s="166"/>
      <c r="I188" s="103" t="s">
        <v>714</v>
      </c>
      <c r="J188" s="103" t="str">
        <f>VLOOKUP(I188,[1]Presupuesto!$B$11:$C$565,2,0)</f>
        <v>OTROS SERVICIOS TECNICOS Y PROFESIONALES</v>
      </c>
      <c r="K188" s="100" t="str">
        <f t="shared" si="1"/>
        <v>Gestión del Talento Humano, Administrativo y Docente</v>
      </c>
      <c r="L188" s="100" t="s">
        <v>401</v>
      </c>
    </row>
    <row r="189" spans="3:12" ht="15.75" hidden="1" thickBot="1" x14ac:dyDescent="0.3">
      <c r="C189" s="175" t="s">
        <v>58</v>
      </c>
      <c r="D189" s="165"/>
      <c r="E189" s="156">
        <v>0</v>
      </c>
      <c r="F189" s="102">
        <v>0</v>
      </c>
      <c r="G189" s="99">
        <f>F189</f>
        <v>0</v>
      </c>
      <c r="H189" s="166"/>
      <c r="I189" s="103" t="s">
        <v>714</v>
      </c>
      <c r="J189" s="103" t="str">
        <f>VLOOKUP(I189,[1]Presupuesto!$B$11:$C$565,2,0)</f>
        <v>OTROS SERVICIOS TECNICOS Y PROFESIONALES</v>
      </c>
      <c r="K189" s="100" t="str">
        <f t="shared" si="1"/>
        <v>Gestión del Talento Humano, Administrativo y Docente</v>
      </c>
      <c r="L189" s="100" t="s">
        <v>401</v>
      </c>
    </row>
    <row r="190" spans="3:12" ht="15.75" hidden="1" thickBot="1" x14ac:dyDescent="0.3">
      <c r="C190" s="142" t="s">
        <v>1530</v>
      </c>
      <c r="D190" s="202"/>
      <c r="E190" s="154">
        <v>12</v>
      </c>
      <c r="F190" s="120">
        <v>26000</v>
      </c>
      <c r="G190" s="115">
        <f>D190*E190*F190</f>
        <v>0</v>
      </c>
      <c r="H190" s="168"/>
      <c r="I190" s="116" t="s">
        <v>505</v>
      </c>
      <c r="J190" s="116" t="str">
        <f>VLOOKUP(I190,[1]Presupuesto!$B$11:$C$565,2,0)</f>
        <v>SUELDOS Y SALARIOS PERMANENTES</v>
      </c>
      <c r="K190" s="100" t="str">
        <f t="shared" si="1"/>
        <v>Gestión del Talento Humano, Administrativo y Docente</v>
      </c>
      <c r="L190" s="100" t="s">
        <v>401</v>
      </c>
    </row>
    <row r="191" spans="3:12" hidden="1" x14ac:dyDescent="0.25">
      <c r="C191" s="174" t="s">
        <v>57</v>
      </c>
      <c r="D191" s="172"/>
      <c r="E191" s="133">
        <v>0</v>
      </c>
      <c r="F191" s="121">
        <f>IF(E190=0,"",(G190/E190)/12*E190)</f>
        <v>0</v>
      </c>
      <c r="G191" s="122">
        <f>F191</f>
        <v>0</v>
      </c>
      <c r="H191" s="166"/>
      <c r="I191" s="103" t="s">
        <v>525</v>
      </c>
      <c r="J191" s="103" t="str">
        <f>VLOOKUP(I191,[1]Presupuesto!$B$11:$C$565,2,0)</f>
        <v>AGUINALDO Y DECIMO CUARTO MES</v>
      </c>
      <c r="K191" s="100" t="str">
        <f t="shared" si="1"/>
        <v>Gestión del Talento Humano, Administrativo y Docente</v>
      </c>
      <c r="L191" s="100" t="s">
        <v>401</v>
      </c>
    </row>
    <row r="192" spans="3:12" ht="15.75" hidden="1" thickBot="1" x14ac:dyDescent="0.3">
      <c r="C192" s="176" t="s">
        <v>58</v>
      </c>
      <c r="D192" s="164"/>
      <c r="E192" s="134">
        <v>0</v>
      </c>
      <c r="F192" s="107">
        <f>IF(E190&lt;6,"",((E190-6)/12)*(G190/E190))</f>
        <v>0</v>
      </c>
      <c r="G192" s="107">
        <f>F192</f>
        <v>0</v>
      </c>
      <c r="H192" s="164"/>
      <c r="I192" s="108" t="s">
        <v>528</v>
      </c>
      <c r="J192" s="126" t="str">
        <f>VLOOKUP(I192,[1]Presupuesto!$B$11:$C$565,2,0)</f>
        <v>DECIMOCUARTO MES</v>
      </c>
      <c r="K192" s="108" t="str">
        <f t="shared" si="1"/>
        <v>Gestión del Talento Humano, Administrativo y Docente</v>
      </c>
      <c r="L192" s="126" t="s">
        <v>401</v>
      </c>
    </row>
    <row r="193" spans="3:12" ht="15.75" thickBot="1" x14ac:dyDescent="0.3">
      <c r="C193" s="142" t="s">
        <v>1548</v>
      </c>
      <c r="D193" s="202">
        <v>1</v>
      </c>
      <c r="E193" s="154">
        <v>12</v>
      </c>
      <c r="F193" s="120">
        <v>12801</v>
      </c>
      <c r="G193" s="115">
        <f>D193*E193*F193</f>
        <v>153612</v>
      </c>
      <c r="H193" s="168" t="s">
        <v>1480</v>
      </c>
      <c r="I193" s="116" t="s">
        <v>505</v>
      </c>
      <c r="J193" s="116" t="str">
        <f>VLOOKUP(I193,[1]Presupuesto!$B$11:$C$565,2,0)</f>
        <v>SUELDOS Y SALARIOS PERMANENTES</v>
      </c>
      <c r="K193" s="100" t="str">
        <f t="shared" si="1"/>
        <v>Gestión del Talento Humano, Administrativo y Docente</v>
      </c>
      <c r="L193" s="100" t="s">
        <v>401</v>
      </c>
    </row>
    <row r="194" spans="3:12" x14ac:dyDescent="0.25">
      <c r="C194" s="174" t="s">
        <v>57</v>
      </c>
      <c r="D194" s="172"/>
      <c r="E194" s="133">
        <v>0</v>
      </c>
      <c r="F194" s="121">
        <f>IF(E193=0,"",(G193/E193)/12*E193)</f>
        <v>12801</v>
      </c>
      <c r="G194" s="122">
        <f>F194</f>
        <v>12801</v>
      </c>
      <c r="H194" s="166" t="s">
        <v>1480</v>
      </c>
      <c r="I194" s="103" t="s">
        <v>525</v>
      </c>
      <c r="J194" s="103" t="str">
        <f>VLOOKUP(I194,[1]Presupuesto!$B$11:$C$565,2,0)</f>
        <v>AGUINALDO Y DECIMO CUARTO MES</v>
      </c>
      <c r="K194" s="100" t="str">
        <f t="shared" si="1"/>
        <v>Gestión del Talento Humano, Administrativo y Docente</v>
      </c>
      <c r="L194" s="100" t="s">
        <v>401</v>
      </c>
    </row>
    <row r="195" spans="3:12" ht="15.75" thickBot="1" x14ac:dyDescent="0.3">
      <c r="C195" s="176" t="s">
        <v>58</v>
      </c>
      <c r="D195" s="164"/>
      <c r="E195" s="134">
        <v>0</v>
      </c>
      <c r="F195" s="107">
        <f>IF(E193&lt;6,"",((E193-6)/12)*(G193/E193))</f>
        <v>6400.5</v>
      </c>
      <c r="G195" s="107">
        <f>F195</f>
        <v>6400.5</v>
      </c>
      <c r="H195" s="164" t="s">
        <v>1480</v>
      </c>
      <c r="I195" s="108" t="s">
        <v>528</v>
      </c>
      <c r="J195" s="126" t="str">
        <f>VLOOKUP(I195,[1]Presupuesto!$B$11:$C$565,2,0)</f>
        <v>DECIMOCUARTO MES</v>
      </c>
      <c r="K195" s="108" t="str">
        <f t="shared" si="1"/>
        <v>Gestión del Talento Humano, Administrativo y Docente</v>
      </c>
      <c r="L195" s="126" t="s">
        <v>401</v>
      </c>
    </row>
  </sheetData>
  <conditionalFormatting sqref="E56">
    <cfRule type="cellIs" dxfId="3" priority="4" operator="greaterThan">
      <formula>12</formula>
    </cfRule>
  </conditionalFormatting>
  <conditionalFormatting sqref="E181">
    <cfRule type="cellIs" dxfId="2" priority="1" operator="greaterThan">
      <formula>12</formula>
    </cfRule>
  </conditionalFormatting>
  <conditionalFormatting sqref="E120">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70 H81:H131 H142:H195">
      <formula1>$R$2:$S$2</formula1>
    </dataValidation>
    <dataValidation type="list" allowBlank="1" showInputMessage="1" showErrorMessage="1" errorTitle="¡Ingreso Inválido!" error="Seleccione una opción de la lista." promptTitle="Dimensión Estratégica" prompt="Seleccione una opción de la lista." sqref="K81:K131 K142:K195 K17:K70">
      <formula1>$A$2:$O$2</formula1>
    </dataValidation>
    <dataValidation type="list" allowBlank="1" showInputMessage="1" showErrorMessage="1" errorTitle="¡Ingreso Inválido!" error="Seleccione una opción de la lista" promptTitle="Mes Requerido" prompt="Seleccione el mes en el que requiere el recurso." sqref="L17:L70 L81:L131 L142:L195">
      <formula1>$U$2:$AF$2</formula1>
    </dataValidation>
    <dataValidation type="list" allowBlank="1" showInputMessage="1" showErrorMessage="1" sqref="C17 C20 C23 C26 C29 C32 C35 C38 C41 C44 C47 C50 C53 C56 C81 C84 C87 C90 C93 C96 C99 C102 C105 C108 C111 C114 C117 C120 C142 C145 C148 C151 C154 C157 C160 C163 C166 C169 C172 C175 C178 C181">
      <formula1>$BZ$2:$CM$2</formula1>
    </dataValidation>
    <dataValidation type="list" allowBlank="1" showInputMessage="1" showErrorMessage="1" errorTitle="¡Ingreso Inválido!" error="Verifique el valor ingresado." sqref="I17:I70 I81:I131 I142:I195">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8"/>
  <sheetViews>
    <sheetView showGridLines="0" topLeftCell="A4" zoomScale="70" zoomScaleNormal="70" workbookViewId="0">
      <selection activeCell="H8" sqref="H8"/>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23.42578125" style="87"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391</v>
      </c>
      <c r="D5" s="89">
        <f>SUMIF($C:$C,$C$10,D:D)</f>
        <v>107600</v>
      </c>
    </row>
    <row r="8" spans="1:555" x14ac:dyDescent="0.25">
      <c r="C8" s="70" t="s">
        <v>61</v>
      </c>
      <c r="D8" s="70"/>
      <c r="E8" s="70"/>
      <c r="F8" s="70"/>
      <c r="G8" s="79"/>
      <c r="H8" s="70"/>
      <c r="I8" s="70"/>
    </row>
    <row r="9" spans="1:555" ht="15.75" thickBot="1" x14ac:dyDescent="0.3">
      <c r="C9" s="70"/>
      <c r="D9" s="70"/>
      <c r="E9" s="70"/>
      <c r="F9" s="70"/>
      <c r="G9" s="79"/>
      <c r="H9" s="70"/>
      <c r="I9" s="70"/>
    </row>
    <row r="10" spans="1:555" ht="15.75" thickBot="1" x14ac:dyDescent="0.3">
      <c r="C10" s="29" t="s">
        <v>42</v>
      </c>
      <c r="D10" s="30">
        <f>SUM(F17:F26)</f>
        <v>60000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399</v>
      </c>
      <c r="D13" s="345">
        <v>11.1</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1) Monitoría, actualización y desarrollo de bases de datos digitales para el mejor funcionamiento del sistema Integral de  Recursos  Humanos y demás módulos para aplicación en la gestión del talento humano y estrategia laboral.</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43</v>
      </c>
      <c r="D16" s="130" t="s">
        <v>54</v>
      </c>
      <c r="E16" s="130" t="s">
        <v>56</v>
      </c>
      <c r="F16" s="129" t="s">
        <v>27</v>
      </c>
      <c r="G16" s="135" t="s">
        <v>137</v>
      </c>
      <c r="H16" s="130" t="s">
        <v>45</v>
      </c>
      <c r="I16" s="130" t="s">
        <v>138</v>
      </c>
      <c r="J16" s="130" t="s">
        <v>417</v>
      </c>
      <c r="K16" s="130" t="s">
        <v>418</v>
      </c>
    </row>
    <row r="17" spans="2:11" x14ac:dyDescent="0.25">
      <c r="B17" s="95"/>
      <c r="C17" s="97" t="s">
        <v>62</v>
      </c>
      <c r="D17" s="160">
        <v>7</v>
      </c>
      <c r="E17" s="98">
        <v>2800</v>
      </c>
      <c r="F17" s="99">
        <f>D17*E17</f>
        <v>19600</v>
      </c>
      <c r="G17" s="163" t="s">
        <v>1480</v>
      </c>
      <c r="H17" s="100" t="s">
        <v>994</v>
      </c>
      <c r="I17" s="100" t="str">
        <f>VLOOKUP(H17,Presupuesto!$B$11:$C$565,2,0)</f>
        <v>MUEBLES VARIOS DE OFICINA</v>
      </c>
      <c r="J17" s="227" t="s">
        <v>1383</v>
      </c>
      <c r="K17" s="100" t="s">
        <v>401</v>
      </c>
    </row>
    <row r="18" spans="2:11" ht="32.25" customHeight="1" x14ac:dyDescent="0.25">
      <c r="B18" s="95"/>
      <c r="C18" s="101" t="s">
        <v>63</v>
      </c>
      <c r="D18" s="153">
        <v>6</v>
      </c>
      <c r="E18" s="102">
        <v>2400</v>
      </c>
      <c r="F18" s="99">
        <f>D18*E18</f>
        <v>14400</v>
      </c>
      <c r="G18" s="163" t="s">
        <v>1480</v>
      </c>
      <c r="H18" s="103" t="s">
        <v>994</v>
      </c>
      <c r="I18" s="100" t="str">
        <f>VLOOKUP(H18,Presupuesto!$B$11:$C$565,2,0)</f>
        <v>MUEBLES VARIOS DE OFICINA</v>
      </c>
      <c r="J18" s="227" t="s">
        <v>1383</v>
      </c>
      <c r="K18" s="100" t="s">
        <v>401</v>
      </c>
    </row>
    <row r="19" spans="2:11" hidden="1" x14ac:dyDescent="0.25">
      <c r="B19" s="95"/>
      <c r="C19" s="101" t="s">
        <v>64</v>
      </c>
      <c r="D19" s="153"/>
      <c r="E19" s="102">
        <v>1000</v>
      </c>
      <c r="F19" s="99">
        <f t="shared" ref="F19:F26" si="0">D19*E19</f>
        <v>0</v>
      </c>
      <c r="G19" s="163"/>
      <c r="H19" s="103" t="s">
        <v>994</v>
      </c>
      <c r="I19" s="100" t="str">
        <f>VLOOKUP(H19,Presupuesto!$B$11:$C$565,2,0)</f>
        <v>MUEBLES VARIOS DE OFICINA</v>
      </c>
      <c r="J19" s="227" t="s">
        <v>1383</v>
      </c>
      <c r="K19" s="100" t="s">
        <v>401</v>
      </c>
    </row>
    <row r="20" spans="2:11" hidden="1" x14ac:dyDescent="0.25">
      <c r="B20" s="95"/>
      <c r="C20" s="101" t="s">
        <v>65</v>
      </c>
      <c r="D20" s="153"/>
      <c r="E20" s="102">
        <v>6000</v>
      </c>
      <c r="F20" s="99">
        <f t="shared" si="0"/>
        <v>0</v>
      </c>
      <c r="G20" s="163"/>
      <c r="H20" s="103" t="s">
        <v>994</v>
      </c>
      <c r="I20" s="100" t="str">
        <f>VLOOKUP(H20,Presupuesto!$B$11:$C$565,2,0)</f>
        <v>MUEBLES VARIOS DE OFICINA</v>
      </c>
      <c r="J20" s="227" t="s">
        <v>1383</v>
      </c>
      <c r="K20" s="100" t="s">
        <v>401</v>
      </c>
    </row>
    <row r="21" spans="2:11" x14ac:dyDescent="0.25">
      <c r="B21" s="95"/>
      <c r="C21" s="101" t="s">
        <v>66</v>
      </c>
      <c r="D21" s="153">
        <v>6</v>
      </c>
      <c r="E21" s="102">
        <v>3000</v>
      </c>
      <c r="F21" s="99">
        <f t="shared" si="0"/>
        <v>18000</v>
      </c>
      <c r="G21" s="163" t="s">
        <v>1480</v>
      </c>
      <c r="H21" s="103" t="s">
        <v>994</v>
      </c>
      <c r="I21" s="100" t="str">
        <f>VLOOKUP(H21,Presupuesto!$B$11:$C$565,2,0)</f>
        <v>MUEBLES VARIOS DE OFICINA</v>
      </c>
      <c r="J21" s="227" t="s">
        <v>1383</v>
      </c>
      <c r="K21" s="100" t="s">
        <v>401</v>
      </c>
    </row>
    <row r="22" spans="2:11" hidden="1" x14ac:dyDescent="0.25">
      <c r="B22" s="95"/>
      <c r="C22" s="101" t="s">
        <v>67</v>
      </c>
      <c r="D22" s="153"/>
      <c r="E22" s="102">
        <v>10000</v>
      </c>
      <c r="F22" s="99">
        <f t="shared" si="0"/>
        <v>0</v>
      </c>
      <c r="G22" s="163"/>
      <c r="H22" s="103" t="s">
        <v>994</v>
      </c>
      <c r="I22" s="100" t="str">
        <f>VLOOKUP(H22,Presupuesto!$B$11:$C$565,2,0)</f>
        <v>MUEBLES VARIOS DE OFICINA</v>
      </c>
      <c r="J22" s="227" t="s">
        <v>1383</v>
      </c>
      <c r="K22" s="100" t="s">
        <v>401</v>
      </c>
    </row>
    <row r="23" spans="2:11" x14ac:dyDescent="0.25">
      <c r="B23" s="95"/>
      <c r="C23" s="101" t="s">
        <v>68</v>
      </c>
      <c r="D23" s="153">
        <v>1</v>
      </c>
      <c r="E23" s="102">
        <v>8000</v>
      </c>
      <c r="F23" s="99">
        <f t="shared" si="0"/>
        <v>8000</v>
      </c>
      <c r="G23" s="163" t="s">
        <v>1480</v>
      </c>
      <c r="H23" s="103" t="s">
        <v>997</v>
      </c>
      <c r="I23" s="100" t="str">
        <f>VLOOKUP(H23,Presupuesto!$B$11:$C$565,2,0)</f>
        <v>EQUIPOS VARIOS DE OFICINA</v>
      </c>
      <c r="J23" s="227" t="s">
        <v>1383</v>
      </c>
      <c r="K23" s="100" t="s">
        <v>401</v>
      </c>
    </row>
    <row r="24" spans="2:11" hidden="1" x14ac:dyDescent="0.25">
      <c r="B24" s="95"/>
      <c r="C24" s="101" t="s">
        <v>69</v>
      </c>
      <c r="D24" s="153"/>
      <c r="E24" s="102">
        <v>2000</v>
      </c>
      <c r="F24" s="99">
        <f t="shared" si="0"/>
        <v>0</v>
      </c>
      <c r="G24" s="163"/>
      <c r="H24" s="103" t="s">
        <v>997</v>
      </c>
      <c r="I24" s="100" t="str">
        <f>VLOOKUP(H24,Presupuesto!$B$11:$C$565,2,0)</f>
        <v>EQUIPOS VARIOS DE OFICINA</v>
      </c>
      <c r="J24" s="227" t="s">
        <v>1383</v>
      </c>
      <c r="K24" s="100" t="s">
        <v>401</v>
      </c>
    </row>
    <row r="25" spans="2:11" hidden="1" x14ac:dyDescent="0.25">
      <c r="B25" s="95"/>
      <c r="C25" s="101" t="s">
        <v>70</v>
      </c>
      <c r="D25" s="153"/>
      <c r="E25" s="102">
        <v>5000</v>
      </c>
      <c r="F25" s="99">
        <f t="shared" si="0"/>
        <v>0</v>
      </c>
      <c r="G25" s="163"/>
      <c r="H25" s="103" t="s">
        <v>997</v>
      </c>
      <c r="I25" s="100" t="str">
        <f>VLOOKUP(H25,Presupuesto!$B$11:$C$565,2,0)</f>
        <v>EQUIPOS VARIOS DE OFICINA</v>
      </c>
      <c r="J25" s="227" t="s">
        <v>1383</v>
      </c>
      <c r="K25" s="100" t="s">
        <v>401</v>
      </c>
    </row>
    <row r="26" spans="2:11" ht="15.75" hidden="1" thickBot="1" x14ac:dyDescent="0.3">
      <c r="B26" s="95"/>
      <c r="C26" s="104" t="s">
        <v>71</v>
      </c>
      <c r="D26" s="161"/>
      <c r="E26" s="106">
        <v>100000</v>
      </c>
      <c r="F26" s="107">
        <f t="shared" si="0"/>
        <v>0</v>
      </c>
      <c r="G26" s="164"/>
      <c r="H26" s="108" t="s">
        <v>997</v>
      </c>
      <c r="I26" s="108" t="str">
        <f>VLOOKUP(H26,Presupuesto!$B$11:$C$565,2,0)</f>
        <v>EQUIPOS VARIOS DE OFICINA</v>
      </c>
      <c r="J26" s="227" t="s">
        <v>1383</v>
      </c>
      <c r="K26" s="100" t="s">
        <v>401</v>
      </c>
    </row>
    <row r="27" spans="2:11" x14ac:dyDescent="0.25">
      <c r="B27" s="95"/>
    </row>
    <row r="28" spans="2:11" x14ac:dyDescent="0.25">
      <c r="B28" s="95"/>
      <c r="C28" s="371"/>
      <c r="D28" s="372"/>
      <c r="E28" s="373"/>
      <c r="F28" s="373"/>
      <c r="G28" s="374"/>
      <c r="H28" s="373"/>
      <c r="I28" s="373"/>
      <c r="J28" s="157"/>
      <c r="K28" s="157"/>
    </row>
    <row r="29" spans="2:11" ht="15.75" thickBot="1" x14ac:dyDescent="0.3">
      <c r="B29" s="95"/>
      <c r="C29" s="375"/>
      <c r="D29" s="376"/>
      <c r="E29" s="377"/>
      <c r="F29" s="377"/>
      <c r="G29" s="377"/>
      <c r="H29" s="378"/>
      <c r="I29" s="378"/>
      <c r="J29" s="378"/>
      <c r="K29" s="377"/>
    </row>
    <row r="30" spans="2:11" ht="15.75" thickBot="1" x14ac:dyDescent="0.3">
      <c r="C30" s="29" t="s">
        <v>42</v>
      </c>
      <c r="D30" s="30">
        <f>SUM(F37:F51)</f>
        <v>26000</v>
      </c>
      <c r="E30" s="180"/>
      <c r="F30" s="180"/>
      <c r="G30" s="79"/>
      <c r="H30" s="180"/>
      <c r="I30" s="180"/>
    </row>
    <row r="31" spans="2:11" x14ac:dyDescent="0.25">
      <c r="C31" s="70"/>
      <c r="D31" s="31"/>
      <c r="E31" s="95"/>
      <c r="F31" s="95"/>
      <c r="G31" s="95"/>
      <c r="H31" s="76"/>
      <c r="I31" s="76"/>
      <c r="J31" s="76"/>
      <c r="K31" s="114"/>
    </row>
    <row r="32" spans="2:11" x14ac:dyDescent="0.25">
      <c r="C32" s="70"/>
      <c r="D32" s="31"/>
      <c r="E32" s="95"/>
      <c r="F32" s="95"/>
      <c r="G32" s="95"/>
      <c r="H32" s="76"/>
      <c r="I32" s="76"/>
      <c r="J32" s="76"/>
      <c r="K32" s="114"/>
    </row>
    <row r="33" spans="3:11" ht="15.75" x14ac:dyDescent="0.25">
      <c r="C33" s="207" t="s">
        <v>399</v>
      </c>
      <c r="D33" s="509">
        <v>12.3</v>
      </c>
      <c r="E33" s="95"/>
      <c r="F33" s="95"/>
      <c r="G33" s="95"/>
      <c r="H33" s="76"/>
      <c r="I33" s="76"/>
      <c r="J33" s="76"/>
      <c r="K33" s="114"/>
    </row>
    <row r="34" spans="3:11" ht="18.75" x14ac:dyDescent="0.25">
      <c r="C34" s="217" t="str">
        <f>IFERROR(VLOOKUP(D33,'Desarrollo e Innov. Curricular'!$E:$F,2,FALSE),IFERROR(VLOOKUP(D33,'Investigación Científica'!$E:$F,2,FALSE),IFERROR(VLOOKUP(D33,'Vinculación Univ. Sociedad'!$E:$F,2,FALSE),IFERROR(VLOOKUP(D33,'Docencia y Profesorado Universi'!$E:$F,2,FALSE),IFERROR(VLOOKUP(D33,'Estudiantes y Graduados'!$E:$F,2,FALSE),IFERROR(VLOOKUP(D33,'11. Gestion Administrativa'!$E:$F,2,FALSE),IFERROR(VLOOKUP(D33,'Gestión Académica'!$E:$F,2,FALSE),IFERROR(VLOOKUP(D33,'Aseguramiento de la Calidad'!$E:$F,2,FALSE),IFERROR(VLOOKUP(D33,'Gestión del Conocimiento'!$E:$F,2,FALSE),IFERROR(VLOOKUP(D33,'Gobernabilidad y Procesos...'!$E:$F,2,FALSE),IFERROR(VLOOKUP(D33,'12. Gestión del Talento Humano'!$E:$F,2,FALSE),IFERROR(VLOOKUP(D33,'Internacionalización de la E.S.'!$E:$F,2,FALSE),IFERROR(VLOOKUP(D33,Posgrado!$E:$F,2,FALSE),IFERROR(VLOOKUP(D33,'Cultura de Innovación Insti...'!$E:$F,2,FALSE),VLOOKUP(D33,'Lo Esencial de la Reforma Univ.'!$E:$F,2,0)))))))))))))))</f>
        <v>Mejorar la efectividad del talento humano, a través de la formación (Programa de Becas), entrenamiento y capacitación del personal universitario, valorando su desempeño para gozar de estos beneficios</v>
      </c>
      <c r="D34" s="31"/>
      <c r="E34" s="95"/>
      <c r="F34" s="95"/>
      <c r="G34" s="95"/>
      <c r="H34" s="76"/>
      <c r="I34" s="76"/>
      <c r="J34" s="76"/>
      <c r="K34" s="114"/>
    </row>
    <row r="35" spans="3:11" ht="15.75" thickBot="1" x14ac:dyDescent="0.3">
      <c r="C35" s="70"/>
      <c r="D35" s="31"/>
      <c r="E35" s="95"/>
      <c r="F35" s="95"/>
      <c r="G35" s="95"/>
      <c r="H35" s="76"/>
      <c r="I35" s="76"/>
      <c r="J35" s="76"/>
      <c r="K35" s="114"/>
    </row>
    <row r="36" spans="3:11" ht="30.75" thickBot="1" x14ac:dyDescent="0.3">
      <c r="C36" s="128" t="s">
        <v>43</v>
      </c>
      <c r="D36" s="130" t="s">
        <v>54</v>
      </c>
      <c r="E36" s="130" t="s">
        <v>56</v>
      </c>
      <c r="F36" s="129" t="s">
        <v>27</v>
      </c>
      <c r="G36" s="135" t="s">
        <v>137</v>
      </c>
      <c r="H36" s="130" t="s">
        <v>45</v>
      </c>
      <c r="I36" s="130" t="s">
        <v>138</v>
      </c>
      <c r="J36" s="130" t="s">
        <v>417</v>
      </c>
      <c r="K36" s="130" t="s">
        <v>418</v>
      </c>
    </row>
    <row r="37" spans="3:11" hidden="1" x14ac:dyDescent="0.25">
      <c r="C37" s="97" t="s">
        <v>62</v>
      </c>
      <c r="D37" s="160"/>
      <c r="E37" s="98">
        <v>2800</v>
      </c>
      <c r="F37" s="99">
        <f>D37*E37</f>
        <v>0</v>
      </c>
      <c r="G37" s="163" t="s">
        <v>1480</v>
      </c>
      <c r="H37" s="100" t="s">
        <v>994</v>
      </c>
      <c r="I37" s="100" t="str">
        <f>VLOOKUP(H37,[1]Presupuesto!$B$11:$C$565,2,0)</f>
        <v>MUEBLES VARIOS DE OFICINA</v>
      </c>
      <c r="J37" s="227" t="s">
        <v>1384</v>
      </c>
      <c r="K37" s="100" t="s">
        <v>411</v>
      </c>
    </row>
    <row r="38" spans="3:11" hidden="1" x14ac:dyDescent="0.25">
      <c r="C38" s="101" t="s">
        <v>63</v>
      </c>
      <c r="D38" s="153"/>
      <c r="E38" s="102">
        <v>2400</v>
      </c>
      <c r="F38" s="99">
        <f>D38*E38</f>
        <v>0</v>
      </c>
      <c r="G38" s="163"/>
      <c r="H38" s="103" t="s">
        <v>994</v>
      </c>
      <c r="I38" s="100" t="str">
        <f>VLOOKUP(H38,[1]Presupuesto!$B$11:$C$565,2,0)</f>
        <v>MUEBLES VARIOS DE OFICINA</v>
      </c>
      <c r="J38" s="227" t="s">
        <v>1384</v>
      </c>
      <c r="K38" s="100" t="s">
        <v>419</v>
      </c>
    </row>
    <row r="39" spans="3:11" x14ac:dyDescent="0.25">
      <c r="C39" s="101" t="s">
        <v>64</v>
      </c>
      <c r="D39" s="153">
        <v>1</v>
      </c>
      <c r="E39" s="102">
        <v>1000</v>
      </c>
      <c r="F39" s="99">
        <f t="shared" ref="F39:F51" si="1">D39*E39</f>
        <v>1000</v>
      </c>
      <c r="G39" s="163" t="s">
        <v>1480</v>
      </c>
      <c r="H39" s="103" t="s">
        <v>994</v>
      </c>
      <c r="I39" s="100" t="str">
        <f>VLOOKUP(H39,[1]Presupuesto!$B$11:$C$565,2,0)</f>
        <v>MUEBLES VARIOS DE OFICINA</v>
      </c>
      <c r="J39" s="227" t="s">
        <v>1384</v>
      </c>
      <c r="K39" s="100" t="s">
        <v>419</v>
      </c>
    </row>
    <row r="40" spans="3:11" hidden="1" x14ac:dyDescent="0.25">
      <c r="C40" s="101" t="s">
        <v>65</v>
      </c>
      <c r="D40" s="153"/>
      <c r="E40" s="102">
        <v>6000</v>
      </c>
      <c r="F40" s="99">
        <f t="shared" si="1"/>
        <v>0</v>
      </c>
      <c r="G40" s="163"/>
      <c r="H40" s="103" t="s">
        <v>994</v>
      </c>
      <c r="I40" s="100" t="str">
        <f>VLOOKUP(H40,[1]Presupuesto!$B$11:$C$565,2,0)</f>
        <v>MUEBLES VARIOS DE OFICINA</v>
      </c>
      <c r="J40" s="227" t="s">
        <v>1384</v>
      </c>
      <c r="K40" s="100" t="s">
        <v>419</v>
      </c>
    </row>
    <row r="41" spans="3:11" hidden="1" x14ac:dyDescent="0.25">
      <c r="C41" s="101" t="s">
        <v>66</v>
      </c>
      <c r="D41" s="153"/>
      <c r="E41" s="102">
        <v>3000</v>
      </c>
      <c r="F41" s="99">
        <f t="shared" si="1"/>
        <v>0</v>
      </c>
      <c r="G41" s="163"/>
      <c r="H41" s="103" t="s">
        <v>994</v>
      </c>
      <c r="I41" s="100" t="str">
        <f>VLOOKUP(H41,[1]Presupuesto!$B$11:$C$565,2,0)</f>
        <v>MUEBLES VARIOS DE OFICINA</v>
      </c>
      <c r="J41" s="227" t="s">
        <v>1384</v>
      </c>
      <c r="K41" s="100" t="s">
        <v>419</v>
      </c>
    </row>
    <row r="42" spans="3:11" hidden="1" x14ac:dyDescent="0.25">
      <c r="C42" s="101" t="s">
        <v>67</v>
      </c>
      <c r="D42" s="153"/>
      <c r="E42" s="102">
        <v>10000</v>
      </c>
      <c r="F42" s="99">
        <f t="shared" si="1"/>
        <v>0</v>
      </c>
      <c r="G42" s="163"/>
      <c r="H42" s="103" t="s">
        <v>994</v>
      </c>
      <c r="I42" s="100" t="str">
        <f>VLOOKUP(H42,[1]Presupuesto!$B$11:$C$565,2,0)</f>
        <v>MUEBLES VARIOS DE OFICINA</v>
      </c>
      <c r="J42" s="227" t="s">
        <v>1384</v>
      </c>
      <c r="K42" s="100" t="s">
        <v>419</v>
      </c>
    </row>
    <row r="43" spans="3:11" x14ac:dyDescent="0.25">
      <c r="C43" s="101" t="s">
        <v>68</v>
      </c>
      <c r="D43" s="153">
        <v>1</v>
      </c>
      <c r="E43" s="102">
        <v>6600</v>
      </c>
      <c r="F43" s="99">
        <f t="shared" si="1"/>
        <v>6600</v>
      </c>
      <c r="G43" s="163" t="s">
        <v>1480</v>
      </c>
      <c r="H43" s="103" t="s">
        <v>995</v>
      </c>
      <c r="I43" s="100" t="str">
        <f>VLOOKUP(H43,[1]Presupuesto!$B$11:$C$565,2,0)</f>
        <v>EQUIPOS VARIOS DE OFICINA</v>
      </c>
      <c r="J43" s="227" t="s">
        <v>1384</v>
      </c>
      <c r="K43" s="100" t="s">
        <v>419</v>
      </c>
    </row>
    <row r="44" spans="3:11" hidden="1" x14ac:dyDescent="0.25">
      <c r="C44" s="101" t="s">
        <v>69</v>
      </c>
      <c r="D44" s="153"/>
      <c r="E44" s="102">
        <v>2000</v>
      </c>
      <c r="F44" s="99">
        <f t="shared" si="1"/>
        <v>0</v>
      </c>
      <c r="G44" s="163"/>
      <c r="H44" s="103" t="s">
        <v>997</v>
      </c>
      <c r="I44" s="100" t="str">
        <f>VLOOKUP(H44,[1]Presupuesto!$B$11:$C$565,2,0)</f>
        <v>EQUIPOS VARIOS DE OFICINA</v>
      </c>
      <c r="J44" s="227" t="s">
        <v>1384</v>
      </c>
      <c r="K44" s="100" t="s">
        <v>419</v>
      </c>
    </row>
    <row r="45" spans="3:11" x14ac:dyDescent="0.25">
      <c r="C45" s="524" t="s">
        <v>70</v>
      </c>
      <c r="D45" s="153">
        <v>1</v>
      </c>
      <c r="E45" s="102">
        <v>5000</v>
      </c>
      <c r="F45" s="99">
        <f t="shared" si="1"/>
        <v>5000</v>
      </c>
      <c r="G45" s="163" t="s">
        <v>1480</v>
      </c>
      <c r="H45" s="103" t="s">
        <v>995</v>
      </c>
      <c r="I45" s="100" t="str">
        <f>VLOOKUP(H45,[1]Presupuesto!$B$11:$C$565,2,0)</f>
        <v>EQUIPOS VARIOS DE OFICINA</v>
      </c>
      <c r="J45" s="227" t="s">
        <v>1384</v>
      </c>
      <c r="K45" s="100" t="s">
        <v>419</v>
      </c>
    </row>
    <row r="46" spans="3:11" x14ac:dyDescent="0.25">
      <c r="C46" s="111" t="s">
        <v>1531</v>
      </c>
      <c r="D46" s="446">
        <v>2</v>
      </c>
      <c r="E46" s="121">
        <v>750</v>
      </c>
      <c r="F46" s="447">
        <f>D46*E46</f>
        <v>1500</v>
      </c>
      <c r="G46" s="167" t="s">
        <v>1480</v>
      </c>
      <c r="H46" s="112" t="s">
        <v>994</v>
      </c>
      <c r="I46" s="100" t="str">
        <f>VLOOKUP(H46,[1]Presupuesto!$B$11:$C$565,2,0)</f>
        <v>MUEBLES VARIOS DE OFICINA</v>
      </c>
      <c r="J46" s="227" t="s">
        <v>1384</v>
      </c>
      <c r="K46" s="448" t="s">
        <v>419</v>
      </c>
    </row>
    <row r="47" spans="3:11" x14ac:dyDescent="0.25">
      <c r="C47" s="111" t="s">
        <v>1532</v>
      </c>
      <c r="D47" s="446">
        <v>1</v>
      </c>
      <c r="E47" s="121">
        <v>3000</v>
      </c>
      <c r="F47" s="447">
        <f t="shared" si="1"/>
        <v>3000</v>
      </c>
      <c r="G47" s="167" t="s">
        <v>1480</v>
      </c>
      <c r="H47" s="112" t="s">
        <v>994</v>
      </c>
      <c r="I47" s="100" t="str">
        <f>VLOOKUP(H47,[1]Presupuesto!$B$11:$C$565,2,0)</f>
        <v>MUEBLES VARIOS DE OFICINA</v>
      </c>
      <c r="J47" s="227" t="s">
        <v>1384</v>
      </c>
      <c r="K47" s="448" t="s">
        <v>419</v>
      </c>
    </row>
    <row r="48" spans="3:11" x14ac:dyDescent="0.25">
      <c r="C48" s="111" t="s">
        <v>1572</v>
      </c>
      <c r="D48" s="446">
        <v>1</v>
      </c>
      <c r="E48" s="121">
        <v>3000</v>
      </c>
      <c r="F48" s="447">
        <f t="shared" si="1"/>
        <v>3000</v>
      </c>
      <c r="G48" s="167" t="s">
        <v>1480</v>
      </c>
      <c r="H48" s="112" t="s">
        <v>994</v>
      </c>
      <c r="I48" s="100" t="str">
        <f>VLOOKUP(H48,[1]Presupuesto!$B$11:$C$565,2,0)</f>
        <v>MUEBLES VARIOS DE OFICINA</v>
      </c>
      <c r="J48" s="227" t="s">
        <v>1384</v>
      </c>
      <c r="K48" s="448" t="s">
        <v>419</v>
      </c>
    </row>
    <row r="49" spans="3:11" x14ac:dyDescent="0.25">
      <c r="C49" s="111" t="s">
        <v>1533</v>
      </c>
      <c r="D49" s="446">
        <v>1</v>
      </c>
      <c r="E49" s="121">
        <v>800</v>
      </c>
      <c r="F49" s="447">
        <f t="shared" si="1"/>
        <v>800</v>
      </c>
      <c r="G49" s="167" t="s">
        <v>1480</v>
      </c>
      <c r="H49" s="112" t="s">
        <v>994</v>
      </c>
      <c r="I49" s="100" t="str">
        <f>VLOOKUP(H49,[1]Presupuesto!$B$11:$C$565,2,0)</f>
        <v>MUEBLES VARIOS DE OFICINA</v>
      </c>
      <c r="J49" s="227" t="s">
        <v>1384</v>
      </c>
      <c r="K49" s="448" t="s">
        <v>419</v>
      </c>
    </row>
    <row r="50" spans="3:11" x14ac:dyDescent="0.25">
      <c r="C50" s="111" t="s">
        <v>1573</v>
      </c>
      <c r="D50" s="446">
        <v>1</v>
      </c>
      <c r="E50" s="121">
        <v>3000</v>
      </c>
      <c r="F50" s="447">
        <f t="shared" si="1"/>
        <v>3000</v>
      </c>
      <c r="G50" s="167" t="s">
        <v>1480</v>
      </c>
      <c r="H50" s="112" t="s">
        <v>995</v>
      </c>
      <c r="I50" s="100" t="str">
        <f>VLOOKUP(H50,[1]Presupuesto!$B$11:$C$565,2,0)</f>
        <v>EQUIPOS VARIOS DE OFICINA</v>
      </c>
      <c r="J50" s="227" t="s">
        <v>1384</v>
      </c>
      <c r="K50" s="448" t="s">
        <v>419</v>
      </c>
    </row>
    <row r="51" spans="3:11" ht="15.75" thickBot="1" x14ac:dyDescent="0.3">
      <c r="C51" s="104" t="s">
        <v>1534</v>
      </c>
      <c r="D51" s="161">
        <v>1</v>
      </c>
      <c r="E51" s="106">
        <v>2100</v>
      </c>
      <c r="F51" s="107">
        <f t="shared" si="1"/>
        <v>2100</v>
      </c>
      <c r="G51" s="164" t="s">
        <v>1480</v>
      </c>
      <c r="H51" s="108" t="s">
        <v>995</v>
      </c>
      <c r="I51" s="108" t="str">
        <f>VLOOKUP(H51,[1]Presupuesto!$B$11:$C$565,2,0)</f>
        <v>EQUIPOS VARIOS DE OFICINA</v>
      </c>
      <c r="J51" s="227" t="s">
        <v>1384</v>
      </c>
      <c r="K51" s="126" t="s">
        <v>419</v>
      </c>
    </row>
    <row r="54" spans="3:11" ht="15.75" thickBot="1" x14ac:dyDescent="0.3"/>
    <row r="55" spans="3:11" ht="15.75" thickBot="1" x14ac:dyDescent="0.3">
      <c r="C55" s="29" t="s">
        <v>42</v>
      </c>
      <c r="D55" s="30">
        <f>SUM(F62:F68)</f>
        <v>21600</v>
      </c>
      <c r="E55" s="180"/>
      <c r="F55" s="180"/>
      <c r="G55" s="79"/>
      <c r="H55" s="180"/>
      <c r="I55" s="180"/>
    </row>
    <row r="56" spans="3:11" x14ac:dyDescent="0.25">
      <c r="C56" s="70"/>
      <c r="D56" s="31"/>
      <c r="E56" s="95"/>
      <c r="F56" s="95"/>
      <c r="G56" s="95"/>
      <c r="H56" s="76"/>
      <c r="I56" s="76"/>
      <c r="J56" s="76"/>
      <c r="K56" s="114"/>
    </row>
    <row r="57" spans="3:11" x14ac:dyDescent="0.25">
      <c r="C57" s="70"/>
      <c r="D57" s="31"/>
      <c r="E57" s="95"/>
      <c r="F57" s="95"/>
      <c r="G57" s="95"/>
      <c r="H57" s="76"/>
      <c r="I57" s="76"/>
      <c r="J57" s="76"/>
      <c r="K57" s="114"/>
    </row>
    <row r="58" spans="3:11" ht="15.75" x14ac:dyDescent="0.25">
      <c r="C58" s="207" t="s">
        <v>399</v>
      </c>
      <c r="D58" s="491">
        <v>12.4</v>
      </c>
      <c r="E58" s="95"/>
      <c r="F58" s="95"/>
      <c r="G58" s="95"/>
      <c r="H58" s="76"/>
      <c r="I58" s="76"/>
      <c r="J58" s="76"/>
      <c r="K58" s="114"/>
    </row>
    <row r="59" spans="3:11" ht="18.75" x14ac:dyDescent="0.25">
      <c r="C59" s="217" t="str">
        <f>IFERROR(VLOOKUP(D58,'Desarrollo e Innov. Curricular'!$E:$F,2,FALSE),IFERROR(VLOOKUP(D58,'Investigación Científica'!$E:$F,2,FALSE),IFERROR(VLOOKUP(D58,'Vinculación Univ. Sociedad'!$E:$F,2,FALSE),IFERROR(VLOOKUP(D58,'Docencia y Profesorado Universi'!$E:$F,2,FALSE),IFERROR(VLOOKUP(D58,'Estudiantes y Graduados'!$E:$F,2,FALSE),IFERROR(VLOOKUP(D58,'11. Gestion Administrativa'!$E:$F,2,FALSE),IFERROR(VLOOKUP(D58,'Gestión Académica'!$E:$F,2,FALSE),IFERROR(VLOOKUP(D58,'Aseguramiento de la Calidad'!$E:$F,2,FALSE),IFERROR(VLOOKUP(D58,'Gestión del Conocimiento'!$E:$F,2,FALSE),IFERROR(VLOOKUP(D58,'Gobernabilidad y Procesos...'!$E:$F,2,FALSE),IFERROR(VLOOKUP(D58,'12. Gestión del Talento Humano'!$E:$F,2,FALSE),IFERROR(VLOOKUP(D58,'Internacionalización de la E.S.'!$E:$F,2,FALSE),IFERROR(VLOOKUP(D58,Posgrado!$E:$F,2,FALSE),IFERROR(VLOOKUP(D58,'Cultura de Innovación Insti...'!$E:$F,2,FALSE),VLOOKUP(D58,'Lo Esencial de la Reforma Univ.'!$E:$F,2,0)))))))))))))))</f>
        <v>Ejecución de talleres para la mejora en el  desempeño del talento humano universitario como base de la mejora continúa para lograr la Misión, Visión Institucional.</v>
      </c>
      <c r="D59" s="31"/>
      <c r="E59" s="95"/>
      <c r="F59" s="95"/>
      <c r="G59" s="95"/>
      <c r="H59" s="76"/>
      <c r="I59" s="76"/>
      <c r="J59" s="76"/>
      <c r="K59" s="114"/>
    </row>
    <row r="60" spans="3:11" ht="15.75" thickBot="1" x14ac:dyDescent="0.3">
      <c r="C60" s="70"/>
      <c r="D60" s="31"/>
      <c r="E60" s="95"/>
      <c r="F60" s="95"/>
      <c r="G60" s="95"/>
      <c r="H60" s="76"/>
      <c r="I60" s="76"/>
      <c r="J60" s="76"/>
      <c r="K60" s="114"/>
    </row>
    <row r="61" spans="3:11" ht="30.75" thickBot="1" x14ac:dyDescent="0.3">
      <c r="C61" s="128" t="s">
        <v>43</v>
      </c>
      <c r="D61" s="130" t="s">
        <v>54</v>
      </c>
      <c r="E61" s="130" t="s">
        <v>56</v>
      </c>
      <c r="F61" s="129" t="s">
        <v>27</v>
      </c>
      <c r="G61" s="135" t="s">
        <v>137</v>
      </c>
      <c r="H61" s="130" t="s">
        <v>45</v>
      </c>
      <c r="I61" s="130" t="s">
        <v>138</v>
      </c>
      <c r="J61" s="130" t="s">
        <v>417</v>
      </c>
      <c r="K61" s="130" t="s">
        <v>418</v>
      </c>
    </row>
    <row r="62" spans="3:11" x14ac:dyDescent="0.25">
      <c r="C62" s="97" t="s">
        <v>62</v>
      </c>
      <c r="D62" s="160">
        <v>5</v>
      </c>
      <c r="E62" s="98">
        <v>2800</v>
      </c>
      <c r="F62" s="99">
        <f>D62*E62</f>
        <v>14000</v>
      </c>
      <c r="G62" s="163" t="s">
        <v>1480</v>
      </c>
      <c r="H62" s="100" t="s">
        <v>994</v>
      </c>
      <c r="I62" s="100" t="str">
        <f>VLOOKUP(H62,[1]Presupuesto!$B$11:$C$565,2,0)</f>
        <v>MUEBLES VARIOS DE OFICINA</v>
      </c>
      <c r="J62" s="227" t="s">
        <v>1384</v>
      </c>
      <c r="K62" s="100" t="s">
        <v>419</v>
      </c>
    </row>
    <row r="63" spans="3:11" hidden="1" x14ac:dyDescent="0.25">
      <c r="C63" s="101" t="s">
        <v>63</v>
      </c>
      <c r="D63" s="153"/>
      <c r="E63" s="102">
        <v>2400</v>
      </c>
      <c r="F63" s="99">
        <f>D63*E63</f>
        <v>0</v>
      </c>
      <c r="G63" s="163"/>
      <c r="H63" s="103" t="s">
        <v>994</v>
      </c>
      <c r="I63" s="100" t="str">
        <f>VLOOKUP(H63,[1]Presupuesto!$B$11:$C$565,2,0)</f>
        <v>MUEBLES VARIOS DE OFICINA</v>
      </c>
      <c r="J63" s="227" t="s">
        <v>1384</v>
      </c>
      <c r="K63" s="100" t="s">
        <v>419</v>
      </c>
    </row>
    <row r="64" spans="3:11" x14ac:dyDescent="0.25">
      <c r="C64" s="101" t="s">
        <v>64</v>
      </c>
      <c r="D64" s="153">
        <v>1</v>
      </c>
      <c r="E64" s="102">
        <v>1000</v>
      </c>
      <c r="F64" s="99">
        <f t="shared" ref="F64:F68" si="2">D64*E64</f>
        <v>1000</v>
      </c>
      <c r="G64" s="163" t="s">
        <v>1480</v>
      </c>
      <c r="H64" s="103" t="s">
        <v>994</v>
      </c>
      <c r="I64" s="100" t="str">
        <f>VLOOKUP(H64,[1]Presupuesto!$B$11:$C$565,2,0)</f>
        <v>MUEBLES VARIOS DE OFICINA</v>
      </c>
      <c r="J64" s="227" t="s">
        <v>1384</v>
      </c>
      <c r="K64" s="100" t="s">
        <v>419</v>
      </c>
    </row>
    <row r="65" spans="3:11" hidden="1" x14ac:dyDescent="0.25">
      <c r="C65" s="101" t="s">
        <v>65</v>
      </c>
      <c r="D65" s="153"/>
      <c r="E65" s="102">
        <v>6000</v>
      </c>
      <c r="F65" s="99">
        <f t="shared" si="2"/>
        <v>0</v>
      </c>
      <c r="G65" s="163"/>
      <c r="H65" s="103" t="s">
        <v>994</v>
      </c>
      <c r="I65" s="100" t="str">
        <f>VLOOKUP(H65,[1]Presupuesto!$B$11:$C$565,2,0)</f>
        <v>MUEBLES VARIOS DE OFICINA</v>
      </c>
      <c r="J65" s="227" t="s">
        <v>1384</v>
      </c>
      <c r="K65" s="100" t="s">
        <v>419</v>
      </c>
    </row>
    <row r="66" spans="3:11" hidden="1" x14ac:dyDescent="0.25">
      <c r="C66" s="101" t="s">
        <v>66</v>
      </c>
      <c r="D66" s="153"/>
      <c r="E66" s="102">
        <v>3000</v>
      </c>
      <c r="F66" s="99">
        <f t="shared" si="2"/>
        <v>0</v>
      </c>
      <c r="G66" s="163"/>
      <c r="H66" s="103" t="s">
        <v>994</v>
      </c>
      <c r="I66" s="100" t="str">
        <f>VLOOKUP(H66,[1]Presupuesto!$B$11:$C$565,2,0)</f>
        <v>MUEBLES VARIOS DE OFICINA</v>
      </c>
      <c r="J66" s="227" t="s">
        <v>1384</v>
      </c>
      <c r="K66" s="100" t="s">
        <v>419</v>
      </c>
    </row>
    <row r="67" spans="3:11" hidden="1" x14ac:dyDescent="0.25">
      <c r="C67" s="101" t="s">
        <v>67</v>
      </c>
      <c r="D67" s="153"/>
      <c r="E67" s="102">
        <v>10000</v>
      </c>
      <c r="F67" s="99">
        <f t="shared" si="2"/>
        <v>0</v>
      </c>
      <c r="G67" s="163"/>
      <c r="H67" s="103" t="s">
        <v>994</v>
      </c>
      <c r="I67" s="100" t="str">
        <f>VLOOKUP(H67,[1]Presupuesto!$B$11:$C$565,2,0)</f>
        <v>MUEBLES VARIOS DE OFICINA</v>
      </c>
      <c r="J67" s="227" t="s">
        <v>1384</v>
      </c>
      <c r="K67" s="100" t="s">
        <v>419</v>
      </c>
    </row>
    <row r="68" spans="3:11" x14ac:dyDescent="0.25">
      <c r="C68" s="101" t="s">
        <v>68</v>
      </c>
      <c r="D68" s="153">
        <v>1</v>
      </c>
      <c r="E68" s="102">
        <v>6600</v>
      </c>
      <c r="F68" s="99">
        <f t="shared" si="2"/>
        <v>6600</v>
      </c>
      <c r="G68" s="163" t="s">
        <v>1480</v>
      </c>
      <c r="H68" s="103" t="s">
        <v>995</v>
      </c>
      <c r="I68" s="100" t="str">
        <f>VLOOKUP(H68,[1]Presupuesto!$B$11:$C$565,2,0)</f>
        <v>EQUIPOS VARIOS DE OFICINA</v>
      </c>
      <c r="J68" s="227" t="s">
        <v>1384</v>
      </c>
      <c r="K68" s="100" t="s">
        <v>419</v>
      </c>
    </row>
  </sheetData>
  <dataValidations count="4">
    <dataValidation type="list" allowBlank="1" showInputMessage="1" showErrorMessage="1" errorTitle="¡Ingreso Invalido!" error="Seleccione una opción de la lista" promptTitle="Tipo de Presupuesto" prompt="Seleccione una opción de la lista" sqref="G17:G26 G37:G51 G62:G68">
      <formula1>$R$2:$S$2</formula1>
    </dataValidation>
    <dataValidation type="list" allowBlank="1" showInputMessage="1" showErrorMessage="1" errorTitle="¡Ingreso Inválido!" error="Seleccione una opción de la lista" promptTitle="Mes Requerido" prompt="Seleccione el mes en el que requiere el recurso." sqref="K17:K26 K37:K51 K62:K68">
      <formula1>$U$2:$AF$2</formula1>
    </dataValidation>
    <dataValidation type="list" allowBlank="1" showInputMessage="1" showErrorMessage="1" errorTitle="¡Ingreso Inválido!" error="Verifique el valor ingresado." promptTitle="Objeto de Gasto" prompt="Ingrese el Objeto de Gasto." sqref="H17:H26 H37:H51 H62:H68">
      <formula1>$A$1:$UI$1</formula1>
    </dataValidation>
    <dataValidation type="list" allowBlank="1" showInputMessage="1" showErrorMessage="1" errorTitle="¡Ingreso Inválido!" error="Seleccione una opción de la lista." promptTitle="Dimensión Estratégica" prompt="Seleccione una opción de la lista." sqref="J37:J51 J62:J68 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9"/>
  <sheetViews>
    <sheetView showGridLines="0" topLeftCell="D85" zoomScale="82" zoomScaleNormal="82" workbookViewId="0">
      <selection activeCell="B112" sqref="A112:XFD117"/>
    </sheetView>
  </sheetViews>
  <sheetFormatPr baseColWidth="10" defaultColWidth="11.5703125" defaultRowHeight="15" x14ac:dyDescent="0.25"/>
  <cols>
    <col min="1" max="1" width="5.7109375" style="87" customWidth="1"/>
    <col min="2" max="2" width="17" style="87" customWidth="1"/>
    <col min="3" max="3" width="53.4257812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41.7109375" style="87" customWidth="1"/>
    <col min="11" max="11" width="11.5703125" style="87"/>
    <col min="12" max="12" width="15" style="87" customWidth="1"/>
    <col min="13"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c r="CB2" s="124" t="s">
        <v>1346</v>
      </c>
      <c r="CC2" s="124" t="s">
        <v>1347</v>
      </c>
      <c r="CD2" s="124" t="s">
        <v>1345</v>
      </c>
      <c r="CE2" s="124" t="s">
        <v>1348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390</v>
      </c>
      <c r="D5" s="201">
        <f>SUMIF(C:C,$C$10,D:D)</f>
        <v>907800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42</v>
      </c>
      <c r="D10" s="110">
        <f>SUM(F17:F30)</f>
        <v>288000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399</v>
      </c>
      <c r="D13" s="345">
        <v>12.1</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Revisión de documentación contenida en el expediente laboral de los empleados que laboran en la UNAH.</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43</v>
      </c>
      <c r="D16" s="151" t="s">
        <v>54</v>
      </c>
      <c r="E16" s="151" t="s">
        <v>56</v>
      </c>
      <c r="F16" s="152" t="s">
        <v>27</v>
      </c>
      <c r="G16" s="152" t="s">
        <v>137</v>
      </c>
      <c r="H16" s="151" t="s">
        <v>45</v>
      </c>
      <c r="I16" s="151" t="s">
        <v>138</v>
      </c>
      <c r="J16" s="151" t="s">
        <v>417</v>
      </c>
      <c r="K16" s="151" t="s">
        <v>418</v>
      </c>
      <c r="L16" s="151" t="s">
        <v>473</v>
      </c>
    </row>
    <row r="17" spans="2:12" x14ac:dyDescent="0.25">
      <c r="B17" s="95"/>
      <c r="C17" s="322" t="s">
        <v>1348</v>
      </c>
      <c r="D17" s="160">
        <v>7</v>
      </c>
      <c r="E17" s="98">
        <f>HLOOKUP($C17,$CB$2:$CE$3,2,0)</f>
        <v>15000</v>
      </c>
      <c r="F17" s="99">
        <f>D17*E17</f>
        <v>105000</v>
      </c>
      <c r="G17" s="167" t="s">
        <v>1480</v>
      </c>
      <c r="H17" s="100" t="s">
        <v>1023</v>
      </c>
      <c r="I17" s="100" t="str">
        <f>VLOOKUP(H17,Presupuesto!$B$11:$C$565,2,0)</f>
        <v>EQUIPO DE COMPUTACION</v>
      </c>
      <c r="J17" s="227" t="s">
        <v>1383</v>
      </c>
      <c r="K17" s="100" t="s">
        <v>401</v>
      </c>
      <c r="L17" s="100"/>
    </row>
    <row r="18" spans="2:12" hidden="1" x14ac:dyDescent="0.25">
      <c r="B18" s="95"/>
      <c r="C18" s="322" t="s">
        <v>1346</v>
      </c>
      <c r="D18" s="153"/>
      <c r="E18" s="98">
        <f>HLOOKUP($C18,$CB$2:$CE$3,2,0)</f>
        <v>35000</v>
      </c>
      <c r="F18" s="99">
        <f>D18*E18</f>
        <v>0</v>
      </c>
      <c r="G18" s="167" t="s">
        <v>1480</v>
      </c>
      <c r="H18" s="103" t="s">
        <v>1023</v>
      </c>
      <c r="I18" s="103" t="str">
        <f>VLOOKUP(H18,Presupuesto!$B$11:$C$565,2,0)</f>
        <v>EQUIPO DE COMPUTACION</v>
      </c>
      <c r="J18" s="227" t="s">
        <v>1383</v>
      </c>
      <c r="K18" s="100" t="s">
        <v>401</v>
      </c>
      <c r="L18" s="100"/>
    </row>
    <row r="19" spans="2:12" x14ac:dyDescent="0.25">
      <c r="B19" s="95"/>
      <c r="C19" s="101" t="s">
        <v>1574</v>
      </c>
      <c r="D19" s="153">
        <v>5</v>
      </c>
      <c r="E19" s="102">
        <v>32000</v>
      </c>
      <c r="F19" s="99">
        <f t="shared" ref="F19:F30" si="0">D19*E19</f>
        <v>160000</v>
      </c>
      <c r="G19" s="167" t="s">
        <v>1480</v>
      </c>
      <c r="H19" s="103" t="s">
        <v>995</v>
      </c>
      <c r="I19" s="103" t="str">
        <f>VLOOKUP(H19,Presupuesto!$B$11:$C$565,2,0)</f>
        <v>EQUIPOS VARIOS DE OFICINA</v>
      </c>
      <c r="J19" s="227" t="s">
        <v>1383</v>
      </c>
      <c r="K19" s="100" t="s">
        <v>401</v>
      </c>
      <c r="L19" s="100"/>
    </row>
    <row r="20" spans="2:12" x14ac:dyDescent="0.25">
      <c r="B20" s="95"/>
      <c r="C20" s="101" t="s">
        <v>73</v>
      </c>
      <c r="D20" s="153">
        <v>1</v>
      </c>
      <c r="E20" s="102">
        <v>8000</v>
      </c>
      <c r="F20" s="99">
        <f t="shared" si="0"/>
        <v>8000</v>
      </c>
      <c r="G20" s="167" t="s">
        <v>1480</v>
      </c>
      <c r="H20" s="103" t="s">
        <v>1023</v>
      </c>
      <c r="I20" s="103" t="str">
        <f>VLOOKUP(H20,Presupuesto!$B$11:$C$565,2,0)</f>
        <v>EQUIPO DE COMPUTACION</v>
      </c>
      <c r="J20" s="227" t="s">
        <v>1383</v>
      </c>
      <c r="K20" s="100" t="s">
        <v>401</v>
      </c>
      <c r="L20" s="100"/>
    </row>
    <row r="21" spans="2:12" hidden="1" x14ac:dyDescent="0.25">
      <c r="B21" s="95"/>
      <c r="C21" s="101" t="s">
        <v>74</v>
      </c>
      <c r="D21" s="153"/>
      <c r="E21" s="102">
        <v>5000</v>
      </c>
      <c r="F21" s="99">
        <f t="shared" si="0"/>
        <v>0</v>
      </c>
      <c r="G21" s="167"/>
      <c r="H21" s="103" t="s">
        <v>1023</v>
      </c>
      <c r="I21" s="103" t="str">
        <f>VLOOKUP(H21,Presupuesto!$B$11:$C$565,2,0)</f>
        <v>EQUIPO DE COMPUTACION</v>
      </c>
      <c r="J21" s="227" t="s">
        <v>1383</v>
      </c>
      <c r="K21" s="100" t="s">
        <v>402</v>
      </c>
      <c r="L21" s="100"/>
    </row>
    <row r="22" spans="2:12" hidden="1" x14ac:dyDescent="0.25">
      <c r="B22" s="95"/>
      <c r="C22" s="101" t="s">
        <v>422</v>
      </c>
      <c r="D22" s="153"/>
      <c r="E22" s="102">
        <v>13000</v>
      </c>
      <c r="F22" s="99">
        <f t="shared" si="0"/>
        <v>0</v>
      </c>
      <c r="G22" s="167"/>
      <c r="H22" s="103" t="s">
        <v>1009</v>
      </c>
      <c r="I22" s="103" t="str">
        <f>VLOOKUP(H22,Presupuesto!$B$11:$C$565,2,0)</f>
        <v>EQUIPO DE TRANSPORTE TRACCION Y ELEVACION</v>
      </c>
      <c r="J22" s="227" t="s">
        <v>1383</v>
      </c>
      <c r="K22" s="100" t="s">
        <v>403</v>
      </c>
      <c r="L22" s="100"/>
    </row>
    <row r="23" spans="2:12" hidden="1" x14ac:dyDescent="0.25">
      <c r="B23" s="95"/>
      <c r="C23" s="101" t="s">
        <v>75</v>
      </c>
      <c r="D23" s="153"/>
      <c r="E23" s="102">
        <v>15000</v>
      </c>
      <c r="F23" s="99">
        <f t="shared" si="0"/>
        <v>0</v>
      </c>
      <c r="G23" s="167"/>
      <c r="H23" s="103" t="s">
        <v>1009</v>
      </c>
      <c r="I23" s="103" t="str">
        <f>VLOOKUP(H23,Presupuesto!$B$11:$C$565,2,0)</f>
        <v>EQUIPO DE TRANSPORTE TRACCION Y ELEVACION</v>
      </c>
      <c r="J23" s="227" t="s">
        <v>1383</v>
      </c>
      <c r="K23" s="100" t="s">
        <v>404</v>
      </c>
      <c r="L23" s="100"/>
    </row>
    <row r="24" spans="2:12" hidden="1" x14ac:dyDescent="0.25">
      <c r="B24" s="95"/>
      <c r="C24" s="101" t="s">
        <v>76</v>
      </c>
      <c r="D24" s="153"/>
      <c r="E24" s="102">
        <v>10000</v>
      </c>
      <c r="F24" s="99">
        <f t="shared" si="0"/>
        <v>0</v>
      </c>
      <c r="G24" s="167"/>
      <c r="H24" s="103" t="s">
        <v>1009</v>
      </c>
      <c r="I24" s="103" t="str">
        <f>VLOOKUP(H24,Presupuesto!$B$11:$C$565,2,0)</f>
        <v>EQUIPO DE TRANSPORTE TRACCION Y ELEVACION</v>
      </c>
      <c r="J24" s="227" t="s">
        <v>1383</v>
      </c>
      <c r="K24" s="100" t="s">
        <v>405</v>
      </c>
      <c r="L24" s="100"/>
    </row>
    <row r="25" spans="2:12" x14ac:dyDescent="0.25">
      <c r="C25" s="101" t="s">
        <v>77</v>
      </c>
      <c r="D25" s="153">
        <v>1</v>
      </c>
      <c r="E25" s="102">
        <v>10000</v>
      </c>
      <c r="F25" s="99">
        <f t="shared" si="0"/>
        <v>10000</v>
      </c>
      <c r="G25" s="167" t="s">
        <v>1480</v>
      </c>
      <c r="H25" s="103" t="s">
        <v>1055</v>
      </c>
      <c r="I25" s="103" t="str">
        <f>VLOOKUP(H25,Presupuesto!$B$11:$C$565,2,0)</f>
        <v>APLICACIONES INFORMATICAS</v>
      </c>
      <c r="J25" s="227" t="s">
        <v>1383</v>
      </c>
      <c r="K25" s="100" t="s">
        <v>401</v>
      </c>
      <c r="L25" s="100"/>
    </row>
    <row r="26" spans="2:12" hidden="1" x14ac:dyDescent="0.25">
      <c r="C26" s="111" t="s">
        <v>78</v>
      </c>
      <c r="D26" s="153"/>
      <c r="E26" s="102">
        <v>2000</v>
      </c>
      <c r="F26" s="99">
        <f t="shared" si="0"/>
        <v>0</v>
      </c>
      <c r="G26" s="167"/>
      <c r="H26" s="112" t="s">
        <v>1023</v>
      </c>
      <c r="I26" s="112" t="str">
        <f>VLOOKUP(H26,Presupuesto!$B$11:$C$565,2,0)</f>
        <v>EQUIPO DE COMPUTACION</v>
      </c>
      <c r="J26" s="227" t="s">
        <v>1383</v>
      </c>
      <c r="K26" s="100" t="s">
        <v>407</v>
      </c>
      <c r="L26" s="100"/>
    </row>
    <row r="27" spans="2:12" x14ac:dyDescent="0.25">
      <c r="C27" s="111" t="s">
        <v>423</v>
      </c>
      <c r="D27" s="153">
        <v>2</v>
      </c>
      <c r="E27" s="102">
        <v>1500</v>
      </c>
      <c r="F27" s="99">
        <f t="shared" si="0"/>
        <v>3000</v>
      </c>
      <c r="G27" s="167" t="s">
        <v>1480</v>
      </c>
      <c r="H27" s="112" t="s">
        <v>955</v>
      </c>
      <c r="I27" s="112" t="str">
        <f>VLOOKUP(H27,Presupuesto!$B$11:$C$565,2,0)</f>
        <v>UTILES Y MATERIALES ELECTRICOS</v>
      </c>
      <c r="J27" s="227" t="s">
        <v>1383</v>
      </c>
      <c r="K27" s="100" t="s">
        <v>401</v>
      </c>
      <c r="L27" s="100"/>
    </row>
    <row r="28" spans="2:12" hidden="1" x14ac:dyDescent="0.25">
      <c r="C28" s="111" t="s">
        <v>79</v>
      </c>
      <c r="D28" s="153"/>
      <c r="E28" s="102">
        <v>1500</v>
      </c>
      <c r="F28" s="99">
        <f t="shared" si="0"/>
        <v>0</v>
      </c>
      <c r="G28" s="167"/>
      <c r="H28" s="112" t="s">
        <v>1023</v>
      </c>
      <c r="I28" s="112" t="str">
        <f>VLOOKUP(H28,Presupuesto!$B$11:$C$565,2,0)</f>
        <v>EQUIPO DE COMPUTACION</v>
      </c>
      <c r="J28" s="227" t="s">
        <v>1383</v>
      </c>
      <c r="K28" s="100" t="s">
        <v>409</v>
      </c>
      <c r="L28" s="100"/>
    </row>
    <row r="29" spans="2:12" x14ac:dyDescent="0.25">
      <c r="C29" s="437" t="s">
        <v>80</v>
      </c>
      <c r="D29" s="153">
        <v>4</v>
      </c>
      <c r="E29" s="102">
        <v>500</v>
      </c>
      <c r="F29" s="99">
        <f t="shared" si="0"/>
        <v>2000</v>
      </c>
      <c r="G29" s="167" t="s">
        <v>1480</v>
      </c>
      <c r="H29" s="504" t="s">
        <v>964</v>
      </c>
      <c r="I29" s="103" t="str">
        <f>VLOOKUP(H29,Presupuesto!$B$11:$C$565,2,0)</f>
        <v>OTROS RESPUESTOS Y ACCESORIOS MENORES</v>
      </c>
      <c r="J29" s="227" t="s">
        <v>1383</v>
      </c>
      <c r="K29" s="100" t="s">
        <v>401</v>
      </c>
      <c r="L29" s="100"/>
    </row>
    <row r="30" spans="2:12" ht="15.75" hidden="1" thickBot="1" x14ac:dyDescent="0.3">
      <c r="B30" s="95"/>
      <c r="C30" s="104" t="s">
        <v>81</v>
      </c>
      <c r="D30" s="161"/>
      <c r="E30" s="106">
        <v>20</v>
      </c>
      <c r="F30" s="107">
        <f t="shared" si="0"/>
        <v>0</v>
      </c>
      <c r="G30" s="164"/>
      <c r="H30" s="108" t="s">
        <v>964</v>
      </c>
      <c r="I30" s="108" t="str">
        <f>VLOOKUP(H30,Presupuesto!$B$11:$C$565,2,0)</f>
        <v>OTROS RESPUESTOS Y ACCESORIOS MENORES</v>
      </c>
      <c r="J30" s="227" t="s">
        <v>1383</v>
      </c>
      <c r="K30" s="126" t="s">
        <v>401</v>
      </c>
      <c r="L30" s="126"/>
    </row>
    <row r="31" spans="2:12" x14ac:dyDescent="0.25">
      <c r="B31" s="95"/>
      <c r="F31" s="95"/>
      <c r="G31" s="76"/>
      <c r="H31" s="76"/>
      <c r="I31" s="76"/>
    </row>
    <row r="32" spans="2:12" ht="15.75" thickBot="1" x14ac:dyDescent="0.3"/>
    <row r="33" spans="3:12" ht="15.75" thickBot="1" x14ac:dyDescent="0.3">
      <c r="C33" s="29" t="s">
        <v>42</v>
      </c>
      <c r="D33" s="110">
        <f>SUM(F40:F53)</f>
        <v>122500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399</v>
      </c>
      <c r="D36" s="509">
        <v>12.3</v>
      </c>
      <c r="E36" s="95"/>
      <c r="F36" s="95"/>
      <c r="G36" s="95"/>
      <c r="H36" s="76"/>
      <c r="I36" s="76"/>
      <c r="J36" s="76"/>
      <c r="K36" s="114"/>
    </row>
    <row r="37" spans="3:12" ht="18.75" x14ac:dyDescent="0.25">
      <c r="C37" s="217"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Graduados'!$E:$F,2,FALSE),IFERROR(VLOOKUP(D36,'11. Gestion Administrativa'!$E:$F,2,FALSE),IFERROR(VLOOKUP(D36,'Gestión Académica'!$E:$F,2,FALSE),IFERROR(VLOOKUP(D36,'Aseguramiento de la Calidad'!$E:$F,2,FALSE),IFERROR(VLOOKUP(D36,'Gestión del Conocimiento'!$E:$F,2,FALSE),IFERROR(VLOOKUP(D36,'Gobernabilidad y Procesos...'!$E:$F,2,FALSE),IFERROR(VLOOKUP(D36,'12. Gestión del Talento Humano'!$E:$F,2,FALSE),IFERROR(VLOOKUP(D36,'Internacionalización de la E.S.'!$E:$F,2,FALSE),IFERROR(VLOOKUP(D36,Posgrado!$E:$F,2,FALSE),IFERROR(VLOOKUP(D36,'Cultura de Innovación Insti...'!$E:$F,2,FALSE),VLOOKUP(D36,'Lo Esencial de la Reforma Univ.'!$E:$F,2,0)))))))))))))))</f>
        <v>Mejorar la efectividad del talento humano, a través de la formación (Programa de Becas), entrenamiento y capacitación del personal universitario, valorando su desempeño para gozar de estos beneficios</v>
      </c>
      <c r="D37" s="31"/>
      <c r="E37" s="95"/>
      <c r="F37" s="95"/>
      <c r="G37" s="95"/>
      <c r="H37" s="76"/>
      <c r="I37" s="76"/>
      <c r="J37" s="76"/>
      <c r="K37" s="114"/>
    </row>
    <row r="38" spans="3:12" x14ac:dyDescent="0.25">
      <c r="F38" s="95"/>
      <c r="G38" s="76"/>
      <c r="H38" s="76"/>
      <c r="I38" s="76"/>
    </row>
    <row r="39" spans="3:12" ht="30.75" thickBot="1" x14ac:dyDescent="0.3">
      <c r="C39" s="151" t="s">
        <v>43</v>
      </c>
      <c r="D39" s="151" t="s">
        <v>54</v>
      </c>
      <c r="E39" s="151" t="s">
        <v>56</v>
      </c>
      <c r="F39" s="152" t="s">
        <v>27</v>
      </c>
      <c r="G39" s="152" t="s">
        <v>137</v>
      </c>
      <c r="H39" s="151" t="s">
        <v>45</v>
      </c>
      <c r="I39" s="151" t="s">
        <v>138</v>
      </c>
      <c r="J39" s="151" t="s">
        <v>417</v>
      </c>
      <c r="K39" s="151" t="s">
        <v>418</v>
      </c>
      <c r="L39" s="151" t="s">
        <v>473</v>
      </c>
    </row>
    <row r="40" spans="3:12" ht="15.75" thickBot="1" x14ac:dyDescent="0.3">
      <c r="C40" s="322" t="s">
        <v>1348</v>
      </c>
      <c r="D40" s="160">
        <v>3</v>
      </c>
      <c r="E40" s="98">
        <v>23000</v>
      </c>
      <c r="F40" s="99">
        <f>D40*E40</f>
        <v>69000</v>
      </c>
      <c r="G40" s="167" t="s">
        <v>1480</v>
      </c>
      <c r="H40" s="100" t="s">
        <v>1023</v>
      </c>
      <c r="I40" s="100" t="str">
        <f>VLOOKUP(H40,[1]Presupuesto!$B$11:$C$565,2,0)</f>
        <v>EQUIPO DE COMPUTACION</v>
      </c>
      <c r="J40" s="227" t="s">
        <v>1383</v>
      </c>
      <c r="K40" s="100" t="s">
        <v>402</v>
      </c>
      <c r="L40" s="100"/>
    </row>
    <row r="41" spans="3:12" x14ac:dyDescent="0.25">
      <c r="C41" s="322" t="s">
        <v>1346</v>
      </c>
      <c r="D41" s="153"/>
      <c r="E41" s="98">
        <f>HLOOKUP($C41,$CB$2:$CE$3,2,0)</f>
        <v>35000</v>
      </c>
      <c r="F41" s="99">
        <f>D41*E41</f>
        <v>0</v>
      </c>
      <c r="G41" s="167"/>
      <c r="H41" s="103" t="s">
        <v>1023</v>
      </c>
      <c r="I41" s="103" t="str">
        <f>VLOOKUP(H41,[1]Presupuesto!$B$11:$C$565,2,0)</f>
        <v>EQUIPO DE COMPUTACION</v>
      </c>
      <c r="J41" s="227" t="s">
        <v>1383</v>
      </c>
      <c r="K41" s="100" t="s">
        <v>402</v>
      </c>
      <c r="L41" s="100"/>
    </row>
    <row r="42" spans="3:12" x14ac:dyDescent="0.25">
      <c r="C42" s="101" t="s">
        <v>72</v>
      </c>
      <c r="D42" s="153"/>
      <c r="E42" s="102">
        <v>4000</v>
      </c>
      <c r="F42" s="99">
        <f t="shared" ref="F42:F53" si="1">D42*E42</f>
        <v>0</v>
      </c>
      <c r="G42" s="167"/>
      <c r="H42" s="103" t="s">
        <v>995</v>
      </c>
      <c r="I42" s="103" t="str">
        <f>VLOOKUP(H42,[1]Presupuesto!$B$11:$C$565,2,0)</f>
        <v>EQUIPOS VARIOS DE OFICINA</v>
      </c>
      <c r="J42" s="227" t="s">
        <v>1383</v>
      </c>
      <c r="K42" s="100" t="s">
        <v>402</v>
      </c>
      <c r="L42" s="100"/>
    </row>
    <row r="43" spans="3:12" x14ac:dyDescent="0.25">
      <c r="C43" s="101" t="s">
        <v>73</v>
      </c>
      <c r="D43" s="153"/>
      <c r="E43" s="102">
        <v>8000</v>
      </c>
      <c r="F43" s="99">
        <f t="shared" si="1"/>
        <v>0</v>
      </c>
      <c r="G43" s="167"/>
      <c r="H43" s="103" t="s">
        <v>1023</v>
      </c>
      <c r="I43" s="103" t="str">
        <f>VLOOKUP(H43,[1]Presupuesto!$B$11:$C$565,2,0)</f>
        <v>EQUIPO DE COMPUTACION</v>
      </c>
      <c r="J43" s="227" t="s">
        <v>1383</v>
      </c>
      <c r="K43" s="100" t="s">
        <v>402</v>
      </c>
      <c r="L43" s="100"/>
    </row>
    <row r="44" spans="3:12" x14ac:dyDescent="0.25">
      <c r="C44" s="101" t="s">
        <v>74</v>
      </c>
      <c r="D44" s="153"/>
      <c r="E44" s="102">
        <v>5000</v>
      </c>
      <c r="F44" s="99">
        <f t="shared" si="1"/>
        <v>0</v>
      </c>
      <c r="G44" s="167"/>
      <c r="H44" s="103" t="s">
        <v>1023</v>
      </c>
      <c r="I44" s="103" t="str">
        <f>VLOOKUP(H44,[1]Presupuesto!$B$11:$C$565,2,0)</f>
        <v>EQUIPO DE COMPUTACION</v>
      </c>
      <c r="J44" s="227" t="s">
        <v>1383</v>
      </c>
      <c r="K44" s="100" t="s">
        <v>402</v>
      </c>
      <c r="L44" s="100"/>
    </row>
    <row r="45" spans="3:12" x14ac:dyDescent="0.25">
      <c r="C45" s="101" t="s">
        <v>422</v>
      </c>
      <c r="D45" s="153"/>
      <c r="E45" s="102">
        <v>13000</v>
      </c>
      <c r="F45" s="99">
        <f t="shared" si="1"/>
        <v>0</v>
      </c>
      <c r="G45" s="167"/>
      <c r="H45" s="103" t="s">
        <v>1009</v>
      </c>
      <c r="I45" s="103" t="str">
        <f>VLOOKUP(H45,[1]Presupuesto!$B$11:$C$565,2,0)</f>
        <v>EQUIPO DE TRANSPORTE TRACCION Y ELEVACION</v>
      </c>
      <c r="J45" s="227" t="s">
        <v>1383</v>
      </c>
      <c r="K45" s="100" t="s">
        <v>402</v>
      </c>
      <c r="L45" s="100"/>
    </row>
    <row r="46" spans="3:12" x14ac:dyDescent="0.25">
      <c r="C46" s="101" t="s">
        <v>75</v>
      </c>
      <c r="D46" s="153"/>
      <c r="E46" s="102">
        <v>15000</v>
      </c>
      <c r="F46" s="99">
        <f t="shared" si="1"/>
        <v>0</v>
      </c>
      <c r="G46" s="167"/>
      <c r="H46" s="103" t="s">
        <v>1009</v>
      </c>
      <c r="I46" s="103" t="str">
        <f>VLOOKUP(H46,[1]Presupuesto!$B$11:$C$565,2,0)</f>
        <v>EQUIPO DE TRANSPORTE TRACCION Y ELEVACION</v>
      </c>
      <c r="J46" s="227" t="s">
        <v>1383</v>
      </c>
      <c r="K46" s="100" t="s">
        <v>402</v>
      </c>
      <c r="L46" s="100"/>
    </row>
    <row r="47" spans="3:12" x14ac:dyDescent="0.25">
      <c r="C47" s="101" t="s">
        <v>76</v>
      </c>
      <c r="D47" s="153"/>
      <c r="E47" s="102">
        <v>10000</v>
      </c>
      <c r="F47" s="99">
        <f t="shared" si="1"/>
        <v>0</v>
      </c>
      <c r="G47" s="167"/>
      <c r="H47" s="103" t="s">
        <v>1009</v>
      </c>
      <c r="I47" s="103" t="str">
        <f>VLOOKUP(H47,[1]Presupuesto!$B$11:$C$565,2,0)</f>
        <v>EQUIPO DE TRANSPORTE TRACCION Y ELEVACION</v>
      </c>
      <c r="J47" s="227" t="s">
        <v>1383</v>
      </c>
      <c r="K47" s="100" t="s">
        <v>402</v>
      </c>
      <c r="L47" s="100"/>
    </row>
    <row r="48" spans="3:12" x14ac:dyDescent="0.25">
      <c r="C48" s="101" t="s">
        <v>77</v>
      </c>
      <c r="D48" s="153">
        <v>3</v>
      </c>
      <c r="E48" s="102">
        <v>10000</v>
      </c>
      <c r="F48" s="99">
        <f t="shared" si="1"/>
        <v>30000</v>
      </c>
      <c r="G48" s="167" t="s">
        <v>1480</v>
      </c>
      <c r="H48" s="103" t="s">
        <v>1055</v>
      </c>
      <c r="I48" s="103" t="str">
        <f>VLOOKUP(H48,[1]Presupuesto!$B$11:$C$565,2,0)</f>
        <v>APLICACIONES INFORMATICAS</v>
      </c>
      <c r="J48" s="227" t="s">
        <v>1383</v>
      </c>
      <c r="K48" s="100" t="s">
        <v>402</v>
      </c>
      <c r="L48" s="100"/>
    </row>
    <row r="49" spans="3:12" x14ac:dyDescent="0.25">
      <c r="C49" s="111" t="s">
        <v>78</v>
      </c>
      <c r="D49" s="153">
        <v>1</v>
      </c>
      <c r="E49" s="102">
        <v>2000</v>
      </c>
      <c r="F49" s="99">
        <f t="shared" si="1"/>
        <v>2000</v>
      </c>
      <c r="G49" s="167" t="s">
        <v>1480</v>
      </c>
      <c r="H49" s="112" t="s">
        <v>1023</v>
      </c>
      <c r="I49" s="112" t="str">
        <f>VLOOKUP(H49,[1]Presupuesto!$B$11:$C$565,2,0)</f>
        <v>EQUIPO DE COMPUTACION</v>
      </c>
      <c r="J49" s="227" t="s">
        <v>1383</v>
      </c>
      <c r="K49" s="100" t="s">
        <v>402</v>
      </c>
      <c r="L49" s="100"/>
    </row>
    <row r="50" spans="3:12" x14ac:dyDescent="0.25">
      <c r="C50" s="111" t="s">
        <v>423</v>
      </c>
      <c r="D50" s="153">
        <v>10</v>
      </c>
      <c r="E50" s="102">
        <v>1150</v>
      </c>
      <c r="F50" s="99">
        <f t="shared" si="1"/>
        <v>11500</v>
      </c>
      <c r="G50" s="167" t="s">
        <v>1480</v>
      </c>
      <c r="H50" s="112" t="s">
        <v>1023</v>
      </c>
      <c r="I50" s="112" t="str">
        <f>VLOOKUP(H50,[1]Presupuesto!$B$11:$C$565,2,0)</f>
        <v>EQUIPO DE COMPUTACION</v>
      </c>
      <c r="J50" s="227" t="s">
        <v>1383</v>
      </c>
      <c r="K50" s="100" t="s">
        <v>402</v>
      </c>
      <c r="L50" s="100"/>
    </row>
    <row r="51" spans="3:12" x14ac:dyDescent="0.25">
      <c r="C51" s="111" t="s">
        <v>79</v>
      </c>
      <c r="D51" s="153">
        <v>1</v>
      </c>
      <c r="E51" s="102">
        <v>1500</v>
      </c>
      <c r="F51" s="99">
        <f t="shared" si="1"/>
        <v>1500</v>
      </c>
      <c r="G51" s="167" t="s">
        <v>1480</v>
      </c>
      <c r="H51" s="112" t="s">
        <v>1023</v>
      </c>
      <c r="I51" s="112" t="str">
        <f>VLOOKUP(H51,[1]Presupuesto!$B$11:$C$565,2,0)</f>
        <v>EQUIPO DE COMPUTACION</v>
      </c>
      <c r="J51" s="227" t="s">
        <v>1383</v>
      </c>
      <c r="K51" s="100" t="s">
        <v>402</v>
      </c>
      <c r="L51" s="100"/>
    </row>
    <row r="52" spans="3:12" x14ac:dyDescent="0.25">
      <c r="C52" s="111" t="s">
        <v>1535</v>
      </c>
      <c r="D52" s="153">
        <v>1</v>
      </c>
      <c r="E52" s="102">
        <v>6000</v>
      </c>
      <c r="F52" s="99">
        <f t="shared" si="1"/>
        <v>6000</v>
      </c>
      <c r="G52" s="167" t="s">
        <v>1480</v>
      </c>
      <c r="H52" s="112" t="s">
        <v>964</v>
      </c>
      <c r="I52" s="112" t="str">
        <f>VLOOKUP(H52,[1]Presupuesto!$B$11:$C$565,2,0)</f>
        <v>OTROS RESPUESTOS Y ACCESORIOS MENORES</v>
      </c>
      <c r="J52" s="227" t="s">
        <v>1383</v>
      </c>
      <c r="K52" s="100" t="s">
        <v>402</v>
      </c>
      <c r="L52" s="100"/>
    </row>
    <row r="53" spans="3:12" ht="15.75" thickBot="1" x14ac:dyDescent="0.3">
      <c r="C53" s="104" t="s">
        <v>1575</v>
      </c>
      <c r="D53" s="161">
        <v>4</v>
      </c>
      <c r="E53" s="106">
        <v>625</v>
      </c>
      <c r="F53" s="107">
        <f t="shared" si="1"/>
        <v>2500</v>
      </c>
      <c r="G53" s="164" t="s">
        <v>1480</v>
      </c>
      <c r="H53" s="108" t="s">
        <v>964</v>
      </c>
      <c r="I53" s="108" t="str">
        <f>VLOOKUP(H53,[1]Presupuesto!$B$11:$C$565,2,0)</f>
        <v>OTROS RESPUESTOS Y ACCESORIOS MENORES</v>
      </c>
      <c r="J53" s="227" t="s">
        <v>1383</v>
      </c>
      <c r="K53" s="126" t="s">
        <v>402</v>
      </c>
      <c r="L53" s="126"/>
    </row>
    <row r="57" spans="3:12" ht="15.75" thickBot="1" x14ac:dyDescent="0.3"/>
    <row r="58" spans="3:12" ht="15.75" thickBot="1" x14ac:dyDescent="0.3">
      <c r="C58" s="29" t="s">
        <v>42</v>
      </c>
      <c r="D58" s="110">
        <f>SUM(F65:F78)</f>
        <v>267300</v>
      </c>
      <c r="F58" s="70"/>
      <c r="G58" s="79"/>
      <c r="H58" s="70"/>
      <c r="I58" s="70"/>
    </row>
    <row r="59" spans="3:12" x14ac:dyDescent="0.25">
      <c r="C59" s="70"/>
      <c r="D59" s="31"/>
      <c r="E59" s="95"/>
      <c r="F59" s="95"/>
      <c r="G59" s="95"/>
      <c r="H59" s="76"/>
      <c r="I59" s="76"/>
      <c r="J59" s="76"/>
      <c r="K59" s="114"/>
    </row>
    <row r="60" spans="3:12" x14ac:dyDescent="0.25">
      <c r="C60" s="70"/>
      <c r="D60" s="31"/>
      <c r="E60" s="95"/>
      <c r="F60" s="95"/>
      <c r="G60" s="95"/>
      <c r="H60" s="76"/>
      <c r="I60" s="76"/>
      <c r="J60" s="76"/>
      <c r="K60" s="114"/>
    </row>
    <row r="61" spans="3:12" ht="15.75" x14ac:dyDescent="0.25">
      <c r="C61" s="207" t="s">
        <v>399</v>
      </c>
      <c r="D61" s="491">
        <v>12.4</v>
      </c>
      <c r="E61" s="95"/>
      <c r="F61" s="95"/>
      <c r="G61" s="95"/>
      <c r="H61" s="76"/>
      <c r="I61" s="76"/>
      <c r="J61" s="76"/>
      <c r="K61" s="114"/>
    </row>
    <row r="62" spans="3:12" ht="18.75" x14ac:dyDescent="0.25">
      <c r="C62" s="217" t="str">
        <f>IFERROR(VLOOKUP(D61,'Desarrollo e Innov. Curricular'!$E:$F,2,FALSE),IFERROR(VLOOKUP(D61,'Investigación Científica'!$E:$F,2,FALSE),IFERROR(VLOOKUP(D61,'Vinculación Univ. Sociedad'!$E:$F,2,FALSE),IFERROR(VLOOKUP(D61,'Docencia y Profesorado Universi'!$E:$F,2,FALSE),IFERROR(VLOOKUP(D61,'Estudiantes y Graduados'!$E:$F,2,FALSE),IFERROR(VLOOKUP(D61,'11. Gestion Administrativa'!$E:$F,2,FALSE),IFERROR(VLOOKUP(D61,'Gestión Académica'!$E:$F,2,FALSE),IFERROR(VLOOKUP(D61,'Aseguramiento de la Calidad'!$E:$F,2,FALSE),IFERROR(VLOOKUP(D61,'Gestión del Conocimiento'!$E:$F,2,FALSE),IFERROR(VLOOKUP(D61,'Gobernabilidad y Procesos...'!$E:$F,2,FALSE),IFERROR(VLOOKUP(D61,'12. Gestión del Talento Humano'!$E:$F,2,FALSE),IFERROR(VLOOKUP(D61,'Internacionalización de la E.S.'!$E:$F,2,FALSE),IFERROR(VLOOKUP(D61,Posgrado!$E:$F,2,FALSE),IFERROR(VLOOKUP(D61,'Cultura de Innovación Insti...'!$E:$F,2,FALSE),VLOOKUP(D61,'Lo Esencial de la Reforma Univ.'!$E:$F,2,0)))))))))))))))</f>
        <v>Ejecución de talleres para la mejora en el  desempeño del talento humano universitario como base de la mejora continúa para lograr la Misión, Visión Institucional.</v>
      </c>
      <c r="D62" s="31"/>
      <c r="E62" s="95"/>
      <c r="F62" s="95"/>
      <c r="G62" s="95"/>
      <c r="H62" s="76"/>
      <c r="I62" s="76"/>
      <c r="J62" s="76"/>
      <c r="K62" s="114"/>
    </row>
    <row r="63" spans="3:12" x14ac:dyDescent="0.25">
      <c r="F63" s="95"/>
      <c r="G63" s="76"/>
      <c r="H63" s="76"/>
      <c r="I63" s="76"/>
    </row>
    <row r="64" spans="3:12" ht="30.75" thickBot="1" x14ac:dyDescent="0.3">
      <c r="C64" s="151" t="s">
        <v>43</v>
      </c>
      <c r="D64" s="151" t="s">
        <v>54</v>
      </c>
      <c r="E64" s="151" t="s">
        <v>56</v>
      </c>
      <c r="F64" s="152" t="s">
        <v>27</v>
      </c>
      <c r="G64" s="152" t="s">
        <v>137</v>
      </c>
      <c r="H64" s="151" t="s">
        <v>45</v>
      </c>
      <c r="I64" s="151" t="s">
        <v>138</v>
      </c>
      <c r="J64" s="151" t="s">
        <v>417</v>
      </c>
      <c r="K64" s="151" t="s">
        <v>418</v>
      </c>
      <c r="L64" s="151" t="s">
        <v>473</v>
      </c>
    </row>
    <row r="65" spans="3:15" ht="15.75" thickBot="1" x14ac:dyDescent="0.3">
      <c r="C65" s="322" t="s">
        <v>1348</v>
      </c>
      <c r="D65" s="160">
        <v>2</v>
      </c>
      <c r="E65" s="98">
        <v>23000</v>
      </c>
      <c r="F65" s="99">
        <f>D65*E65</f>
        <v>46000</v>
      </c>
      <c r="G65" s="167" t="s">
        <v>1480</v>
      </c>
      <c r="H65" s="100" t="s">
        <v>1023</v>
      </c>
      <c r="I65" s="100" t="str">
        <f>VLOOKUP(H65,[1]Presupuesto!$B$11:$C$565,2,0)</f>
        <v>EQUIPO DE COMPUTACION</v>
      </c>
      <c r="J65" s="227" t="s">
        <v>1383</v>
      </c>
      <c r="K65" s="100" t="s">
        <v>401</v>
      </c>
      <c r="L65" s="100"/>
    </row>
    <row r="66" spans="3:15" x14ac:dyDescent="0.25">
      <c r="C66" s="322" t="s">
        <v>1346</v>
      </c>
      <c r="D66" s="153">
        <v>5</v>
      </c>
      <c r="E66" s="98">
        <f>HLOOKUP($C66,$CB$2:$CE$3,2,0)</f>
        <v>35000</v>
      </c>
      <c r="F66" s="99">
        <f>D66*E66</f>
        <v>175000</v>
      </c>
      <c r="G66" s="167" t="s">
        <v>1480</v>
      </c>
      <c r="H66" s="103" t="s">
        <v>1023</v>
      </c>
      <c r="I66" s="103" t="str">
        <f>VLOOKUP(H66,[1]Presupuesto!$B$11:$C$565,2,0)</f>
        <v>EQUIPO DE COMPUTACION</v>
      </c>
      <c r="J66" s="227" t="s">
        <v>1383</v>
      </c>
      <c r="K66" s="100" t="s">
        <v>401</v>
      </c>
      <c r="L66" s="100"/>
      <c r="N66" s="507"/>
      <c r="O66" s="506"/>
    </row>
    <row r="67" spans="3:15" hidden="1" x14ac:dyDescent="0.25">
      <c r="C67" s="101" t="s">
        <v>72</v>
      </c>
      <c r="D67" s="153"/>
      <c r="E67" s="102">
        <v>4000</v>
      </c>
      <c r="F67" s="99">
        <f t="shared" ref="F67:F78" si="2">D67*E67</f>
        <v>0</v>
      </c>
      <c r="G67" s="167"/>
      <c r="H67" s="103" t="s">
        <v>995</v>
      </c>
      <c r="I67" s="103" t="str">
        <f>VLOOKUP(H67,[1]Presupuesto!$B$11:$C$565,2,0)</f>
        <v>EQUIPOS VARIOS DE OFICINA</v>
      </c>
      <c r="J67" s="227" t="s">
        <v>1383</v>
      </c>
      <c r="K67" s="100" t="s">
        <v>401</v>
      </c>
      <c r="L67" s="100"/>
      <c r="N67" s="507"/>
      <c r="O67" s="506"/>
    </row>
    <row r="68" spans="3:15" hidden="1" x14ac:dyDescent="0.25">
      <c r="C68" s="101" t="s">
        <v>73</v>
      </c>
      <c r="D68" s="153"/>
      <c r="E68" s="102">
        <v>8000</v>
      </c>
      <c r="F68" s="99">
        <f t="shared" si="2"/>
        <v>0</v>
      </c>
      <c r="G68" s="167"/>
      <c r="H68" s="103" t="s">
        <v>1023</v>
      </c>
      <c r="I68" s="103" t="str">
        <f>VLOOKUP(H68,[1]Presupuesto!$B$11:$C$565,2,0)</f>
        <v>EQUIPO DE COMPUTACION</v>
      </c>
      <c r="J68" s="227" t="s">
        <v>1383</v>
      </c>
      <c r="K68" s="100" t="s">
        <v>401</v>
      </c>
      <c r="L68" s="100"/>
      <c r="N68" s="507"/>
      <c r="O68" s="506"/>
    </row>
    <row r="69" spans="3:15" hidden="1" x14ac:dyDescent="0.25">
      <c r="C69" s="101" t="s">
        <v>74</v>
      </c>
      <c r="D69" s="153"/>
      <c r="E69" s="102">
        <v>5000</v>
      </c>
      <c r="F69" s="99">
        <f t="shared" si="2"/>
        <v>0</v>
      </c>
      <c r="G69" s="167"/>
      <c r="H69" s="103" t="s">
        <v>1023</v>
      </c>
      <c r="I69" s="103" t="str">
        <f>VLOOKUP(H69,[1]Presupuesto!$B$11:$C$565,2,0)</f>
        <v>EQUIPO DE COMPUTACION</v>
      </c>
      <c r="J69" s="227" t="s">
        <v>1383</v>
      </c>
      <c r="K69" s="100" t="s">
        <v>401</v>
      </c>
      <c r="L69" s="100"/>
      <c r="N69" s="507"/>
      <c r="O69" s="506"/>
    </row>
    <row r="70" spans="3:15" hidden="1" x14ac:dyDescent="0.25">
      <c r="C70" s="101" t="s">
        <v>422</v>
      </c>
      <c r="D70" s="153"/>
      <c r="E70" s="102">
        <v>13000</v>
      </c>
      <c r="F70" s="99">
        <f t="shared" si="2"/>
        <v>0</v>
      </c>
      <c r="G70" s="167"/>
      <c r="H70" s="103" t="s">
        <v>1009</v>
      </c>
      <c r="I70" s="103" t="str">
        <f>VLOOKUP(H70,[1]Presupuesto!$B$11:$C$565,2,0)</f>
        <v>EQUIPO DE TRANSPORTE TRACCION Y ELEVACION</v>
      </c>
      <c r="J70" s="227" t="s">
        <v>1383</v>
      </c>
      <c r="K70" s="100" t="s">
        <v>401</v>
      </c>
      <c r="L70" s="100"/>
      <c r="N70" s="507"/>
      <c r="O70" s="506"/>
    </row>
    <row r="71" spans="3:15" hidden="1" x14ac:dyDescent="0.25">
      <c r="C71" s="101" t="s">
        <v>75</v>
      </c>
      <c r="D71" s="153"/>
      <c r="E71" s="102">
        <v>15000</v>
      </c>
      <c r="F71" s="99">
        <f t="shared" si="2"/>
        <v>0</v>
      </c>
      <c r="G71" s="167"/>
      <c r="H71" s="103" t="s">
        <v>1009</v>
      </c>
      <c r="I71" s="103" t="str">
        <f>VLOOKUP(H71,[1]Presupuesto!$B$11:$C$565,2,0)</f>
        <v>EQUIPO DE TRANSPORTE TRACCION Y ELEVACION</v>
      </c>
      <c r="J71" s="227" t="s">
        <v>1383</v>
      </c>
      <c r="K71" s="100" t="s">
        <v>401</v>
      </c>
      <c r="L71" s="100"/>
      <c r="N71" s="507"/>
      <c r="O71" s="506"/>
    </row>
    <row r="72" spans="3:15" hidden="1" x14ac:dyDescent="0.25">
      <c r="C72" s="101" t="s">
        <v>76</v>
      </c>
      <c r="D72" s="153"/>
      <c r="E72" s="102">
        <v>10000</v>
      </c>
      <c r="F72" s="99">
        <f t="shared" si="2"/>
        <v>0</v>
      </c>
      <c r="G72" s="167"/>
      <c r="H72" s="103" t="s">
        <v>1009</v>
      </c>
      <c r="I72" s="103" t="str">
        <f>VLOOKUP(H72,[1]Presupuesto!$B$11:$C$565,2,0)</f>
        <v>EQUIPO DE TRANSPORTE TRACCION Y ELEVACION</v>
      </c>
      <c r="J72" s="227" t="s">
        <v>1383</v>
      </c>
      <c r="K72" s="100" t="s">
        <v>401</v>
      </c>
      <c r="L72" s="100"/>
      <c r="N72" s="507"/>
      <c r="O72" s="506"/>
    </row>
    <row r="73" spans="3:15" x14ac:dyDescent="0.25">
      <c r="C73" s="101" t="s">
        <v>77</v>
      </c>
      <c r="D73" s="153">
        <v>4</v>
      </c>
      <c r="E73" s="102">
        <v>10000</v>
      </c>
      <c r="F73" s="99">
        <f t="shared" si="2"/>
        <v>40000</v>
      </c>
      <c r="G73" s="167" t="s">
        <v>1480</v>
      </c>
      <c r="H73" s="103" t="s">
        <v>1055</v>
      </c>
      <c r="I73" s="103" t="str">
        <f>VLOOKUP(H73,[1]Presupuesto!$B$11:$C$565,2,0)</f>
        <v>APLICACIONES INFORMATICAS</v>
      </c>
      <c r="J73" s="227" t="s">
        <v>1383</v>
      </c>
      <c r="K73" s="100" t="s">
        <v>401</v>
      </c>
      <c r="L73" s="100"/>
      <c r="N73" s="507"/>
      <c r="O73" s="506"/>
    </row>
    <row r="74" spans="3:15" hidden="1" x14ac:dyDescent="0.25">
      <c r="C74" s="111" t="s">
        <v>78</v>
      </c>
      <c r="D74" s="153"/>
      <c r="E74" s="102">
        <v>2000</v>
      </c>
      <c r="F74" s="99">
        <f t="shared" si="2"/>
        <v>0</v>
      </c>
      <c r="G74" s="167" t="s">
        <v>1480</v>
      </c>
      <c r="H74" s="112" t="s">
        <v>1023</v>
      </c>
      <c r="I74" s="112" t="str">
        <f>VLOOKUP(H74,[1]Presupuesto!$B$11:$C$565,2,0)</f>
        <v>EQUIPO DE COMPUTACION</v>
      </c>
      <c r="J74" s="227" t="s">
        <v>1383</v>
      </c>
      <c r="K74" s="100" t="s">
        <v>401</v>
      </c>
      <c r="L74" s="100"/>
      <c r="N74" s="507"/>
      <c r="O74" s="506"/>
    </row>
    <row r="75" spans="3:15" x14ac:dyDescent="0.25">
      <c r="C75" s="111" t="s">
        <v>423</v>
      </c>
      <c r="D75" s="153">
        <v>2</v>
      </c>
      <c r="E75" s="102">
        <v>1150</v>
      </c>
      <c r="F75" s="99">
        <f t="shared" si="2"/>
        <v>2300</v>
      </c>
      <c r="G75" s="167" t="s">
        <v>1480</v>
      </c>
      <c r="H75" s="112" t="s">
        <v>1023</v>
      </c>
      <c r="I75" s="112" t="str">
        <f>VLOOKUP(H75,[1]Presupuesto!$B$11:$C$565,2,0)</f>
        <v>EQUIPO DE COMPUTACION</v>
      </c>
      <c r="J75" s="227" t="s">
        <v>1383</v>
      </c>
      <c r="K75" s="100" t="s">
        <v>401</v>
      </c>
      <c r="L75" s="100"/>
    </row>
    <row r="76" spans="3:15" x14ac:dyDescent="0.25">
      <c r="C76" s="111" t="s">
        <v>79</v>
      </c>
      <c r="D76" s="153">
        <v>1</v>
      </c>
      <c r="E76" s="102">
        <v>1500</v>
      </c>
      <c r="F76" s="99">
        <f t="shared" si="2"/>
        <v>1500</v>
      </c>
      <c r="G76" s="167" t="s">
        <v>1480</v>
      </c>
      <c r="H76" s="112" t="s">
        <v>964</v>
      </c>
      <c r="I76" s="112" t="str">
        <f>VLOOKUP(H76,[1]Presupuesto!$B$11:$C$565,2,0)</f>
        <v>OTROS RESPUESTOS Y ACCESORIOS MENORES</v>
      </c>
      <c r="J76" s="227" t="s">
        <v>1383</v>
      </c>
      <c r="K76" s="100" t="s">
        <v>401</v>
      </c>
      <c r="L76" s="100"/>
    </row>
    <row r="77" spans="3:15" hidden="1" x14ac:dyDescent="0.25">
      <c r="C77" s="111" t="s">
        <v>1535</v>
      </c>
      <c r="D77" s="153"/>
      <c r="E77" s="102">
        <v>6000</v>
      </c>
      <c r="F77" s="99">
        <f t="shared" si="2"/>
        <v>0</v>
      </c>
      <c r="G77" s="167"/>
      <c r="H77" s="112" t="s">
        <v>964</v>
      </c>
      <c r="I77" s="112" t="str">
        <f>VLOOKUP(H77,[1]Presupuesto!$B$11:$C$565,2,0)</f>
        <v>OTROS RESPUESTOS Y ACCESORIOS MENORES</v>
      </c>
      <c r="J77" s="227" t="s">
        <v>1383</v>
      </c>
      <c r="K77" s="100" t="s">
        <v>401</v>
      </c>
      <c r="L77" s="100"/>
    </row>
    <row r="78" spans="3:15" ht="15.75" thickBot="1" x14ac:dyDescent="0.3">
      <c r="C78" s="104" t="s">
        <v>1575</v>
      </c>
      <c r="D78" s="161">
        <v>4</v>
      </c>
      <c r="E78" s="106">
        <v>625</v>
      </c>
      <c r="F78" s="107">
        <f t="shared" si="2"/>
        <v>2500</v>
      </c>
      <c r="G78" s="164" t="s">
        <v>1480</v>
      </c>
      <c r="H78" s="108" t="s">
        <v>995</v>
      </c>
      <c r="I78" s="108" t="str">
        <f>VLOOKUP(H78,[1]Presupuesto!$B$11:$C$565,2,0)</f>
        <v>EQUIPOS VARIOS DE OFICINA</v>
      </c>
      <c r="J78" s="227" t="s">
        <v>1383</v>
      </c>
      <c r="K78" s="126" t="s">
        <v>401</v>
      </c>
      <c r="L78" s="126"/>
    </row>
    <row r="81" spans="3:12" ht="15.75" thickBot="1" x14ac:dyDescent="0.3"/>
    <row r="82" spans="3:12" ht="15.75" thickBot="1" x14ac:dyDescent="0.3">
      <c r="C82" s="29" t="s">
        <v>42</v>
      </c>
      <c r="D82" s="110">
        <f>SUM(F89:F102)</f>
        <v>100000</v>
      </c>
      <c r="F82" s="70"/>
      <c r="G82" s="79"/>
      <c r="H82" s="70"/>
      <c r="I82" s="70"/>
    </row>
    <row r="83" spans="3:12" x14ac:dyDescent="0.25">
      <c r="C83" s="70"/>
      <c r="D83" s="31"/>
      <c r="E83" s="95"/>
      <c r="F83" s="95"/>
      <c r="G83" s="95"/>
      <c r="H83" s="76"/>
      <c r="I83" s="76"/>
      <c r="J83" s="76"/>
      <c r="K83" s="114"/>
    </row>
    <row r="84" spans="3:12" x14ac:dyDescent="0.25">
      <c r="C84" s="70"/>
      <c r="D84" s="31"/>
      <c r="E84" s="95"/>
      <c r="F84" s="95"/>
      <c r="G84" s="95"/>
      <c r="H84" s="76"/>
      <c r="I84" s="76"/>
      <c r="J84" s="76"/>
      <c r="K84" s="114"/>
    </row>
    <row r="85" spans="3:12" ht="15.75" x14ac:dyDescent="0.25">
      <c r="C85" s="207" t="s">
        <v>399</v>
      </c>
      <c r="D85" s="456">
        <v>11.1</v>
      </c>
      <c r="E85" s="95"/>
      <c r="F85" s="95"/>
      <c r="G85" s="95"/>
      <c r="H85" s="76"/>
      <c r="I85" s="76"/>
      <c r="J85" s="76"/>
      <c r="K85" s="114"/>
    </row>
    <row r="86" spans="3:12" ht="18.75" x14ac:dyDescent="0.25">
      <c r="C86" s="217" t="str">
        <f>IFERROR(VLOOKUP(D85,'Desarrollo e Innov. Curricular'!$E:$F,2,FALSE),IFERROR(VLOOKUP(D85,'Investigación Científica'!$E:$F,2,FALSE),IFERROR(VLOOKUP(D85,'Vinculación Univ. Sociedad'!$E:$F,2,FALSE),IFERROR(VLOOKUP(D85,'Docencia y Profesorado Universi'!$E:$F,2,FALSE),IFERROR(VLOOKUP(D85,'Estudiantes y Graduados'!$E:$F,2,FALSE),IFERROR(VLOOKUP(D85,'11. Gestion Administrativa'!$E:$F,2,FALSE),IFERROR(VLOOKUP(D85,'Gestión Académica'!$E:$F,2,FALSE),IFERROR(VLOOKUP(D85,'Aseguramiento de la Calidad'!$E:$F,2,FALSE),IFERROR(VLOOKUP(D85,'Gestión del Conocimiento'!$E:$F,2,FALSE),IFERROR(VLOOKUP(D85,'Gobernabilidad y Procesos...'!$E:$F,2,FALSE),IFERROR(VLOOKUP(D85,'12. Gestión del Talento Humano'!$E:$F,2,FALSE),IFERROR(VLOOKUP(D85,'Internacionalización de la E.S.'!$E:$F,2,FALSE),IFERROR(VLOOKUP(D85,Posgrado!$E:$F,2,FALSE),IFERROR(VLOOKUP(D85,'Cultura de Innovación Insti...'!$E:$F,2,FALSE),VLOOKUP(D85,'Lo Esencial de la Reforma Univ.'!$E:$F,2,0)))))))))))))))</f>
        <v>1) Monitoría, actualización y desarrollo de bases de datos digitales para el mejor funcionamiento del sistema Integral de  Recursos  Humanos y demás módulos para aplicación en la gestión del talento humano y estrategia laboral.</v>
      </c>
      <c r="D86" s="31"/>
      <c r="E86" s="95"/>
      <c r="F86" s="95"/>
      <c r="G86" s="95"/>
      <c r="H86" s="76"/>
      <c r="I86" s="76"/>
      <c r="J86" s="76"/>
      <c r="K86" s="114"/>
    </row>
    <row r="87" spans="3:12" x14ac:dyDescent="0.25">
      <c r="F87" s="95"/>
      <c r="G87" s="76"/>
      <c r="H87" s="76"/>
      <c r="I87" s="76"/>
    </row>
    <row r="88" spans="3:12" ht="30.75" thickBot="1" x14ac:dyDescent="0.3">
      <c r="C88" s="151" t="s">
        <v>43</v>
      </c>
      <c r="D88" s="151" t="s">
        <v>54</v>
      </c>
      <c r="E88" s="151" t="s">
        <v>56</v>
      </c>
      <c r="F88" s="152" t="s">
        <v>27</v>
      </c>
      <c r="G88" s="152" t="s">
        <v>137</v>
      </c>
      <c r="H88" s="151" t="s">
        <v>45</v>
      </c>
      <c r="I88" s="151" t="s">
        <v>138</v>
      </c>
      <c r="J88" s="151" t="s">
        <v>417</v>
      </c>
      <c r="K88" s="151" t="s">
        <v>418</v>
      </c>
      <c r="L88" s="151" t="s">
        <v>473</v>
      </c>
    </row>
    <row r="89" spans="3:12" x14ac:dyDescent="0.25">
      <c r="C89" s="322" t="s">
        <v>1348</v>
      </c>
      <c r="D89" s="160">
        <v>4</v>
      </c>
      <c r="E89" s="98">
        <f>HLOOKUP($C89,$CB$2:$CE$3,2,0)</f>
        <v>15000</v>
      </c>
      <c r="F89" s="99">
        <f>D89*E89</f>
        <v>60000</v>
      </c>
      <c r="G89" s="167" t="s">
        <v>1480</v>
      </c>
      <c r="H89" s="100" t="s">
        <v>1023</v>
      </c>
      <c r="I89" s="100" t="str">
        <f>VLOOKUP(H89,[2]Presupuesto!$B$11:$C$565,2,0)</f>
        <v>EQUIPO DE COMPUTACION</v>
      </c>
      <c r="J89" s="227" t="s">
        <v>1383</v>
      </c>
      <c r="K89" s="100" t="s">
        <v>401</v>
      </c>
      <c r="L89" s="100"/>
    </row>
    <row r="90" spans="3:12" hidden="1" x14ac:dyDescent="0.25">
      <c r="C90" s="322" t="s">
        <v>1346</v>
      </c>
      <c r="D90" s="153"/>
      <c r="E90" s="98">
        <f>HLOOKUP($C90,$CB$2:$CE$3,2,0)</f>
        <v>35000</v>
      </c>
      <c r="F90" s="99">
        <f>D90*E90</f>
        <v>0</v>
      </c>
      <c r="G90" s="167"/>
      <c r="H90" s="103" t="s">
        <v>1023</v>
      </c>
      <c r="I90" s="103" t="str">
        <f>VLOOKUP(H90,[2]Presupuesto!$B$11:$C$565,2,0)</f>
        <v>EQUIPO DE COMPUTACION</v>
      </c>
      <c r="J90" s="227" t="s">
        <v>1383</v>
      </c>
      <c r="K90" s="100" t="s">
        <v>419</v>
      </c>
      <c r="L90" s="100"/>
    </row>
    <row r="91" spans="3:12" hidden="1" x14ac:dyDescent="0.25">
      <c r="C91" s="101" t="s">
        <v>72</v>
      </c>
      <c r="D91" s="153"/>
      <c r="E91" s="102">
        <v>4000</v>
      </c>
      <c r="F91" s="99">
        <f t="shared" ref="F91:F97" si="3">D91*E91</f>
        <v>0</v>
      </c>
      <c r="G91" s="167"/>
      <c r="H91" s="103" t="s">
        <v>995</v>
      </c>
      <c r="I91" s="103" t="str">
        <f>VLOOKUP(H91,[2]Presupuesto!$B$11:$C$565,2,0)</f>
        <v>EQUIPOS VARIOS DE OFICINA</v>
      </c>
      <c r="J91" s="227" t="s">
        <v>1383</v>
      </c>
      <c r="K91" s="100" t="s">
        <v>402</v>
      </c>
      <c r="L91" s="100"/>
    </row>
    <row r="92" spans="3:12" hidden="1" x14ac:dyDescent="0.25">
      <c r="C92" s="101" t="s">
        <v>73</v>
      </c>
      <c r="D92" s="153"/>
      <c r="E92" s="102">
        <v>8000</v>
      </c>
      <c r="F92" s="99">
        <f t="shared" si="3"/>
        <v>0</v>
      </c>
      <c r="G92" s="167"/>
      <c r="H92" s="103" t="s">
        <v>1023</v>
      </c>
      <c r="I92" s="103" t="str">
        <f>VLOOKUP(H92,[2]Presupuesto!$B$11:$C$565,2,0)</f>
        <v>EQUIPO DE COMPUTACION</v>
      </c>
      <c r="J92" s="227" t="s">
        <v>1383</v>
      </c>
      <c r="K92" s="100" t="s">
        <v>402</v>
      </c>
      <c r="L92" s="100"/>
    </row>
    <row r="93" spans="3:12" hidden="1" x14ac:dyDescent="0.25">
      <c r="C93" s="101" t="s">
        <v>74</v>
      </c>
      <c r="D93" s="153"/>
      <c r="E93" s="102">
        <v>5000</v>
      </c>
      <c r="F93" s="99">
        <f t="shared" si="3"/>
        <v>0</v>
      </c>
      <c r="G93" s="167"/>
      <c r="H93" s="103" t="s">
        <v>1023</v>
      </c>
      <c r="I93" s="103" t="str">
        <f>VLOOKUP(H93,[2]Presupuesto!$B$11:$C$565,2,0)</f>
        <v>EQUIPO DE COMPUTACION</v>
      </c>
      <c r="J93" s="227" t="s">
        <v>1383</v>
      </c>
      <c r="K93" s="100" t="s">
        <v>402</v>
      </c>
      <c r="L93" s="100"/>
    </row>
    <row r="94" spans="3:12" hidden="1" x14ac:dyDescent="0.25">
      <c r="C94" s="101" t="s">
        <v>422</v>
      </c>
      <c r="D94" s="153"/>
      <c r="E94" s="102">
        <v>13000</v>
      </c>
      <c r="F94" s="99">
        <f t="shared" si="3"/>
        <v>0</v>
      </c>
      <c r="G94" s="167"/>
      <c r="H94" s="103" t="s">
        <v>1009</v>
      </c>
      <c r="I94" s="103" t="str">
        <f>VLOOKUP(H94,[2]Presupuesto!$B$11:$C$565,2,0)</f>
        <v>EQUIPO DE TRANSPORTE TRACCION Y ELEVACION</v>
      </c>
      <c r="J94" s="227" t="s">
        <v>1383</v>
      </c>
      <c r="K94" s="100" t="s">
        <v>402</v>
      </c>
      <c r="L94" s="100"/>
    </row>
    <row r="95" spans="3:12" hidden="1" x14ac:dyDescent="0.25">
      <c r="C95" s="101" t="s">
        <v>75</v>
      </c>
      <c r="D95" s="153"/>
      <c r="E95" s="102">
        <v>15000</v>
      </c>
      <c r="F95" s="99">
        <f t="shared" si="3"/>
        <v>0</v>
      </c>
      <c r="G95" s="167"/>
      <c r="H95" s="103" t="s">
        <v>1009</v>
      </c>
      <c r="I95" s="103" t="str">
        <f>VLOOKUP(H95,[2]Presupuesto!$B$11:$C$565,2,0)</f>
        <v>EQUIPO DE TRANSPORTE TRACCION Y ELEVACION</v>
      </c>
      <c r="J95" s="227" t="s">
        <v>1383</v>
      </c>
      <c r="K95" s="100" t="s">
        <v>402</v>
      </c>
      <c r="L95" s="100"/>
    </row>
    <row r="96" spans="3:12" hidden="1" x14ac:dyDescent="0.25">
      <c r="C96" s="101" t="s">
        <v>76</v>
      </c>
      <c r="D96" s="153"/>
      <c r="E96" s="102">
        <v>10000</v>
      </c>
      <c r="F96" s="99">
        <f t="shared" si="3"/>
        <v>0</v>
      </c>
      <c r="G96" s="167"/>
      <c r="H96" s="103" t="s">
        <v>1009</v>
      </c>
      <c r="I96" s="103" t="str">
        <f>VLOOKUP(H96,[2]Presupuesto!$B$11:$C$565,2,0)</f>
        <v>EQUIPO DE TRANSPORTE TRACCION Y ELEVACION</v>
      </c>
      <c r="J96" s="227" t="s">
        <v>1383</v>
      </c>
      <c r="K96" s="100" t="s">
        <v>410</v>
      </c>
      <c r="L96" s="100"/>
    </row>
    <row r="97" spans="3:12" x14ac:dyDescent="0.25">
      <c r="C97" s="101" t="s">
        <v>77</v>
      </c>
      <c r="D97" s="153">
        <v>4</v>
      </c>
      <c r="E97" s="102">
        <v>10000</v>
      </c>
      <c r="F97" s="99">
        <f t="shared" si="3"/>
        <v>40000</v>
      </c>
      <c r="G97" s="167" t="s">
        <v>1480</v>
      </c>
      <c r="H97" s="103" t="s">
        <v>1055</v>
      </c>
      <c r="I97" s="103" t="str">
        <f>VLOOKUP(H97,[2]Presupuesto!$B$11:$C$565,2,0)</f>
        <v>APLICACIONES INFORMATICAS</v>
      </c>
      <c r="J97" s="227" t="s">
        <v>1383</v>
      </c>
      <c r="K97" s="100" t="s">
        <v>406</v>
      </c>
      <c r="L97" s="100"/>
    </row>
    <row r="98" spans="3:12" hidden="1" x14ac:dyDescent="0.25">
      <c r="C98" s="111" t="s">
        <v>78</v>
      </c>
      <c r="D98" s="153"/>
      <c r="E98" s="102">
        <v>2000</v>
      </c>
      <c r="F98" s="99">
        <f t="shared" ref="F98:F102" si="4">D98*E98</f>
        <v>0</v>
      </c>
      <c r="G98" s="167"/>
      <c r="H98" s="112" t="s">
        <v>1023</v>
      </c>
      <c r="I98" s="112" t="str">
        <f>VLOOKUP(H98,Presupuesto!$B$11:$C$565,2,0)</f>
        <v>EQUIPO DE COMPUTACION</v>
      </c>
      <c r="J98" s="227" t="s">
        <v>1383</v>
      </c>
      <c r="K98" s="100" t="s">
        <v>402</v>
      </c>
      <c r="L98" s="100"/>
    </row>
    <row r="99" spans="3:12" hidden="1" x14ac:dyDescent="0.25">
      <c r="C99" s="111" t="s">
        <v>423</v>
      </c>
      <c r="D99" s="153"/>
      <c r="E99" s="102">
        <v>1500</v>
      </c>
      <c r="F99" s="99">
        <f t="shared" si="4"/>
        <v>0</v>
      </c>
      <c r="G99" s="167"/>
      <c r="H99" s="112" t="s">
        <v>955</v>
      </c>
      <c r="I99" s="112" t="str">
        <f>VLOOKUP(H99,Presupuesto!$B$11:$C$565,2,0)</f>
        <v>UTILES Y MATERIALES ELECTRICOS</v>
      </c>
      <c r="J99" s="227" t="s">
        <v>1383</v>
      </c>
      <c r="K99" s="100" t="s">
        <v>402</v>
      </c>
      <c r="L99" s="100"/>
    </row>
    <row r="100" spans="3:12" hidden="1" x14ac:dyDescent="0.25">
      <c r="C100" s="111" t="s">
        <v>79</v>
      </c>
      <c r="D100" s="153"/>
      <c r="E100" s="102">
        <v>1500</v>
      </c>
      <c r="F100" s="99">
        <f t="shared" si="4"/>
        <v>0</v>
      </c>
      <c r="G100" s="167"/>
      <c r="H100" s="112" t="s">
        <v>1023</v>
      </c>
      <c r="I100" s="112" t="str">
        <f>VLOOKUP(H100,Presupuesto!$B$11:$C$565,2,0)</f>
        <v>EQUIPO DE COMPUTACION</v>
      </c>
      <c r="J100" s="227" t="s">
        <v>1383</v>
      </c>
      <c r="K100" s="100" t="s">
        <v>402</v>
      </c>
      <c r="L100" s="100"/>
    </row>
    <row r="101" spans="3:12" hidden="1" x14ac:dyDescent="0.25">
      <c r="C101" s="111" t="s">
        <v>80</v>
      </c>
      <c r="D101" s="153"/>
      <c r="E101" s="102">
        <v>500</v>
      </c>
      <c r="F101" s="99">
        <f t="shared" si="4"/>
        <v>0</v>
      </c>
      <c r="G101" s="167"/>
      <c r="H101" s="112" t="s">
        <v>964</v>
      </c>
      <c r="I101" s="112" t="str">
        <f>VLOOKUP(H101,Presupuesto!$B$11:$C$565,2,0)</f>
        <v>OTROS RESPUESTOS Y ACCESORIOS MENORES</v>
      </c>
      <c r="J101" s="227" t="s">
        <v>1383</v>
      </c>
      <c r="K101" s="100" t="s">
        <v>402</v>
      </c>
      <c r="L101" s="100"/>
    </row>
    <row r="102" spans="3:12" ht="15.75" hidden="1" thickBot="1" x14ac:dyDescent="0.3">
      <c r="C102" s="104" t="s">
        <v>81</v>
      </c>
      <c r="D102" s="161"/>
      <c r="E102" s="106">
        <v>20</v>
      </c>
      <c r="F102" s="107">
        <f t="shared" si="4"/>
        <v>0</v>
      </c>
      <c r="G102" s="164"/>
      <c r="H102" s="108" t="s">
        <v>964</v>
      </c>
      <c r="I102" s="108" t="str">
        <f>VLOOKUP(H102,Presupuesto!$B$11:$C$565,2,0)</f>
        <v>OTROS RESPUESTOS Y ACCESORIOS MENORES</v>
      </c>
      <c r="J102" s="227" t="s">
        <v>1383</v>
      </c>
      <c r="K102" s="126" t="s">
        <v>401</v>
      </c>
      <c r="L102" s="126"/>
    </row>
    <row r="104" spans="3:12" ht="15.75" thickBot="1" x14ac:dyDescent="0.3"/>
    <row r="105" spans="3:12" ht="15.75" thickBot="1" x14ac:dyDescent="0.3">
      <c r="C105" s="466" t="s">
        <v>42</v>
      </c>
      <c r="D105" s="467">
        <f>SUM(F112:F119)</f>
        <v>130000</v>
      </c>
      <c r="E105" s="468"/>
      <c r="F105" s="469"/>
      <c r="G105" s="470"/>
      <c r="H105" s="469"/>
      <c r="I105" s="469"/>
      <c r="J105" s="468"/>
      <c r="K105" s="468"/>
      <c r="L105" s="468"/>
    </row>
    <row r="106" spans="3:12" x14ac:dyDescent="0.25">
      <c r="C106" s="469"/>
      <c r="D106" s="471"/>
      <c r="E106" s="472"/>
      <c r="F106" s="472"/>
      <c r="G106" s="472"/>
      <c r="H106" s="473"/>
      <c r="I106" s="473"/>
      <c r="J106" s="473"/>
      <c r="K106" s="474"/>
      <c r="L106" s="468"/>
    </row>
    <row r="107" spans="3:12" x14ac:dyDescent="0.25">
      <c r="C107" s="469"/>
      <c r="D107" s="471"/>
      <c r="E107" s="472"/>
      <c r="F107" s="472"/>
      <c r="G107" s="472"/>
      <c r="H107" s="473"/>
      <c r="I107" s="473"/>
      <c r="J107" s="473"/>
      <c r="K107" s="474"/>
      <c r="L107" s="468"/>
    </row>
    <row r="108" spans="3:12" ht="15.75" x14ac:dyDescent="0.25">
      <c r="C108" s="475" t="s">
        <v>399</v>
      </c>
      <c r="D108" s="476">
        <v>11.4</v>
      </c>
      <c r="E108" s="472"/>
      <c r="F108" s="472"/>
      <c r="G108" s="472"/>
      <c r="H108" s="473"/>
      <c r="I108" s="473"/>
      <c r="J108" s="473"/>
      <c r="K108" s="474"/>
      <c r="L108" s="468"/>
    </row>
    <row r="109" spans="3:12" ht="18.75" x14ac:dyDescent="0.25">
      <c r="C109" s="477"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Graduados'!$E:$F,2,FALSE),IFERROR(VLOOKUP(D108,'11. Gestion Administrativa'!$E:$F,2,FALSE),IFERROR(VLOOKUP(D108,'Gestión Académica'!$E:$F,2,FALSE),IFERROR(VLOOKUP(D108,'Aseguramiento de la Calidad'!$E:$F,2,FALSE),IFERROR(VLOOKUP(D108,'Gestión del Conocimiento'!$E:$F,2,FALSE),IFERROR(VLOOKUP(D108,'Gobernabilidad y Procesos...'!$E:$F,2,FALSE),IFERROR(VLOOKUP(D108,'12. Gestión del Talento Humano'!$E:$F,2,FALSE),IFERROR(VLOOKUP(D108,'Internacionalización de la E.S.'!$E:$F,2,FALSE),IFERROR(VLOOKUP(D108,Posgrado!$E:$F,2,FALSE),IFERROR(VLOOKUP(D108,'Cultura de Innovación Insti...'!$E:$F,2,FALSE),VLOOKUP(D108,'Lo Esencial de la Reforma Univ.'!$E:$F,2,0)))))))))))))))</f>
        <v>Fortalecer el proceso de identificación del personal universitario a través de una independencia administrativa .</v>
      </c>
      <c r="D109" s="471"/>
      <c r="E109" s="472"/>
      <c r="F109" s="472"/>
      <c r="G109" s="472"/>
      <c r="H109" s="473"/>
      <c r="I109" s="473"/>
      <c r="J109" s="473"/>
      <c r="K109" s="474"/>
      <c r="L109" s="468"/>
    </row>
    <row r="110" spans="3:12" x14ac:dyDescent="0.25">
      <c r="C110" s="468"/>
      <c r="D110" s="468"/>
      <c r="E110" s="468"/>
      <c r="F110" s="472"/>
      <c r="G110" s="473"/>
      <c r="H110" s="473"/>
      <c r="I110" s="473"/>
      <c r="J110" s="468"/>
      <c r="K110" s="468"/>
      <c r="L110" s="468"/>
    </row>
    <row r="111" spans="3:12" ht="30" x14ac:dyDescent="0.25">
      <c r="C111" s="478" t="s">
        <v>43</v>
      </c>
      <c r="D111" s="478" t="s">
        <v>54</v>
      </c>
      <c r="E111" s="478" t="s">
        <v>56</v>
      </c>
      <c r="F111" s="479" t="s">
        <v>27</v>
      </c>
      <c r="G111" s="479" t="s">
        <v>137</v>
      </c>
      <c r="H111" s="478" t="s">
        <v>45</v>
      </c>
      <c r="I111" s="478" t="s">
        <v>138</v>
      </c>
      <c r="J111" s="478" t="s">
        <v>417</v>
      </c>
      <c r="K111" s="478" t="s">
        <v>418</v>
      </c>
      <c r="L111" s="478" t="s">
        <v>473</v>
      </c>
    </row>
    <row r="112" spans="3:12" ht="15.75" hidden="1" thickBot="1" x14ac:dyDescent="0.3">
      <c r="C112" s="480" t="s">
        <v>1348</v>
      </c>
      <c r="D112" s="481"/>
      <c r="E112" s="482">
        <f>HLOOKUP($C112,$CB$2:$CE$3,2,0)</f>
        <v>15000</v>
      </c>
      <c r="F112" s="483">
        <f>D112*E112</f>
        <v>0</v>
      </c>
      <c r="G112" s="484" t="s">
        <v>1480</v>
      </c>
      <c r="H112" s="485" t="s">
        <v>1023</v>
      </c>
      <c r="I112" s="485" t="str">
        <f>VLOOKUP(H112,[2]Presupuesto!$B$11:$C$565,2,0)</f>
        <v>EQUIPO DE COMPUTACION</v>
      </c>
      <c r="J112" s="486" t="s">
        <v>1383</v>
      </c>
      <c r="K112" s="485" t="s">
        <v>401</v>
      </c>
      <c r="L112" s="485"/>
    </row>
    <row r="113" spans="3:12" hidden="1" x14ac:dyDescent="0.25">
      <c r="C113" s="480" t="s">
        <v>1346</v>
      </c>
      <c r="D113" s="487"/>
      <c r="E113" s="482">
        <f>HLOOKUP($C113,$CB$2:$CE$3,2,0)</f>
        <v>35000</v>
      </c>
      <c r="F113" s="483">
        <f>D113*E113</f>
        <v>0</v>
      </c>
      <c r="G113" s="484"/>
      <c r="H113" s="488" t="s">
        <v>1023</v>
      </c>
      <c r="I113" s="488" t="str">
        <f>VLOOKUP(H113,[2]Presupuesto!$B$11:$C$565,2,0)</f>
        <v>EQUIPO DE COMPUTACION</v>
      </c>
      <c r="J113" s="486" t="s">
        <v>1383</v>
      </c>
      <c r="K113" s="485" t="s">
        <v>419</v>
      </c>
      <c r="L113" s="485"/>
    </row>
    <row r="114" spans="3:12" hidden="1" x14ac:dyDescent="0.25">
      <c r="C114" s="489" t="s">
        <v>72</v>
      </c>
      <c r="D114" s="487"/>
      <c r="E114" s="490">
        <v>4000</v>
      </c>
      <c r="F114" s="483">
        <f t="shared" ref="F114:F119" si="5">D114*E114</f>
        <v>0</v>
      </c>
      <c r="G114" s="484"/>
      <c r="H114" s="488" t="s">
        <v>995</v>
      </c>
      <c r="I114" s="488" t="str">
        <f>VLOOKUP(H114,[2]Presupuesto!$B$11:$C$565,2,0)</f>
        <v>EQUIPOS VARIOS DE OFICINA</v>
      </c>
      <c r="J114" s="486" t="s">
        <v>1383</v>
      </c>
      <c r="K114" s="485" t="s">
        <v>402</v>
      </c>
      <c r="L114" s="485"/>
    </row>
    <row r="115" spans="3:12" hidden="1" x14ac:dyDescent="0.25">
      <c r="C115" s="489" t="s">
        <v>73</v>
      </c>
      <c r="D115" s="487"/>
      <c r="E115" s="490">
        <v>8000</v>
      </c>
      <c r="F115" s="483">
        <f t="shared" si="5"/>
        <v>0</v>
      </c>
      <c r="G115" s="484"/>
      <c r="H115" s="488" t="s">
        <v>1023</v>
      </c>
      <c r="I115" s="488" t="str">
        <f>VLOOKUP(H115,[2]Presupuesto!$B$11:$C$565,2,0)</f>
        <v>EQUIPO DE COMPUTACION</v>
      </c>
      <c r="J115" s="486" t="s">
        <v>1383</v>
      </c>
      <c r="K115" s="485" t="s">
        <v>402</v>
      </c>
      <c r="L115" s="485"/>
    </row>
    <row r="116" spans="3:12" hidden="1" x14ac:dyDescent="0.25">
      <c r="C116" s="489" t="s">
        <v>74</v>
      </c>
      <c r="D116" s="487"/>
      <c r="E116" s="490">
        <v>5000</v>
      </c>
      <c r="F116" s="483">
        <f t="shared" si="5"/>
        <v>0</v>
      </c>
      <c r="G116" s="484"/>
      <c r="H116" s="488" t="s">
        <v>1023</v>
      </c>
      <c r="I116" s="488" t="str">
        <f>VLOOKUP(H116,[2]Presupuesto!$B$11:$C$565,2,0)</f>
        <v>EQUIPO DE COMPUTACION</v>
      </c>
      <c r="J116" s="486" t="s">
        <v>1383</v>
      </c>
      <c r="K116" s="485" t="s">
        <v>402</v>
      </c>
      <c r="L116" s="485"/>
    </row>
    <row r="117" spans="3:12" hidden="1" x14ac:dyDescent="0.25">
      <c r="C117" s="489" t="s">
        <v>422</v>
      </c>
      <c r="D117" s="487"/>
      <c r="E117" s="490">
        <v>13000</v>
      </c>
      <c r="F117" s="483">
        <f t="shared" si="5"/>
        <v>0</v>
      </c>
      <c r="G117" s="484"/>
      <c r="H117" s="488" t="s">
        <v>1009</v>
      </c>
      <c r="I117" s="488" t="str">
        <f>VLOOKUP(H117,[2]Presupuesto!$B$11:$C$565,2,0)</f>
        <v>EQUIPO DE TRANSPORTE TRACCION Y ELEVACION</v>
      </c>
      <c r="J117" s="486" t="s">
        <v>1383</v>
      </c>
      <c r="K117" s="485" t="s">
        <v>402</v>
      </c>
      <c r="L117" s="485"/>
    </row>
    <row r="118" spans="3:12" x14ac:dyDescent="0.25">
      <c r="C118" s="489" t="s">
        <v>1556</v>
      </c>
      <c r="D118" s="487">
        <v>1</v>
      </c>
      <c r="E118" s="490">
        <v>50000</v>
      </c>
      <c r="F118" s="483">
        <f t="shared" si="5"/>
        <v>50000</v>
      </c>
      <c r="G118" s="484" t="s">
        <v>1480</v>
      </c>
      <c r="H118" s="488" t="s">
        <v>997</v>
      </c>
      <c r="I118" s="488" t="str">
        <f>VLOOKUP(H118,[2]Presupuesto!$B$11:$C$565,2,0)</f>
        <v>EQUIPOS VARIOS DE OFICINA</v>
      </c>
      <c r="J118" s="486" t="s">
        <v>1383</v>
      </c>
      <c r="K118" s="485" t="s">
        <v>401</v>
      </c>
      <c r="L118" s="485"/>
    </row>
    <row r="119" spans="3:12" x14ac:dyDescent="0.25">
      <c r="C119" s="489" t="s">
        <v>1576</v>
      </c>
      <c r="D119" s="487">
        <v>1</v>
      </c>
      <c r="E119" s="490">
        <v>80000</v>
      </c>
      <c r="F119" s="483">
        <f t="shared" si="5"/>
        <v>80000</v>
      </c>
      <c r="G119" s="484" t="s">
        <v>1480</v>
      </c>
      <c r="H119" s="488" t="s">
        <v>997</v>
      </c>
      <c r="I119" s="488" t="str">
        <f>VLOOKUP(H119,[2]Presupuesto!$B$11:$C$565,2,0)</f>
        <v>EQUIPOS VARIOS DE OFICINA</v>
      </c>
      <c r="J119" s="486" t="s">
        <v>1383</v>
      </c>
      <c r="K119" s="485" t="s">
        <v>401</v>
      </c>
      <c r="L119" s="48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65:G78 G40:G53 G89:G102 G112:G119">
      <formula1>$R$2:$S$2</formula1>
    </dataValidation>
    <dataValidation type="list" allowBlank="1" showInputMessage="1" showErrorMessage="1" errorTitle="¡Ingreso Inválido!" error="Seleccione una opción de la lista." promptTitle="Dimensión Estratégica" prompt="Seleccione una opción de la lista." sqref="J17:J30 J40:J53 J65:J78 J112:J119 J89:J102">
      <formula1>$A$2:$O$2</formula1>
    </dataValidation>
    <dataValidation type="list" allowBlank="1" showInputMessage="1" showErrorMessage="1" errorTitle="¡Ingreso Inválido!" error="Seleccione una opción de la lista" promptTitle="Mes Requerido" prompt="Seleccione el mes en el que requiere el recurso." sqref="K65:K78 K17:K30 K40:K53 K89:K102 K112:K119">
      <formula1>$U$2:$AF$2</formula1>
    </dataValidation>
    <dataValidation type="list" allowBlank="1" showInputMessage="1" showErrorMessage="1" sqref="C65:C66 C17:C18 C40:C41 C89:C90 C112:C113">
      <formula1>$CB$2:$CE$2</formula1>
    </dataValidation>
    <dataValidation type="list" allowBlank="1" showInputMessage="1" showErrorMessage="1" errorTitle="¡Ingreso Inválido!" error="Verifique el valor ingresado" promptTitle="Objeto de Gasto" prompt="Ingrese el Objeto de Gasto" sqref="H17:H30 H65:H78 H40:H53 H89:H102 H112:H119">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7"/>
  <sheetViews>
    <sheetView showGridLines="0" topLeftCell="A81" zoomScale="78" zoomScaleNormal="78" workbookViewId="0">
      <selection activeCell="C85" sqref="C85"/>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60.5703125" style="87" customWidth="1"/>
    <col min="10" max="10" width="33.85546875" style="87" customWidth="1"/>
    <col min="11" max="11" width="19.85546875" style="87" bestFit="1" customWidth="1"/>
    <col min="12"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392</v>
      </c>
      <c r="D5" s="201">
        <f>SUMIF(C:C,$C$10,D:D)</f>
        <v>1162662154</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52</v>
      </c>
      <c r="D10" s="110">
        <f>SUM(F17:F51)</f>
        <v>1162503344</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399</v>
      </c>
      <c r="D13" s="509">
        <v>11.7</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 xml:space="preserve">Cumplimiento de los compromisos asumidos por la UNAH atreves de acuerdos, convenios, demandas, contratos de servicios, contratación colectiva en forma oportuna, objetiva y transparente.        ( Atención deudas salariales,  prestaciones laborales, IHSS, Inpreunah y  Adquisición de botiquines para primeros auxilios, uniformes, calzado) etc.                                                                                     </v>
      </c>
      <c r="D14" s="31"/>
      <c r="E14" s="95"/>
      <c r="F14" s="95"/>
      <c r="G14" s="95"/>
      <c r="H14" s="76"/>
      <c r="I14" s="76"/>
      <c r="J14" s="76"/>
      <c r="K14" s="114"/>
    </row>
    <row r="15" spans="1:555" ht="15.75" thickBot="1" x14ac:dyDescent="0.3">
      <c r="F15" s="95"/>
      <c r="G15" s="76"/>
      <c r="H15" s="76"/>
      <c r="I15" s="76"/>
    </row>
    <row r="16" spans="1:555" ht="30.75" thickBot="1" x14ac:dyDescent="0.3">
      <c r="C16" s="131" t="s">
        <v>43</v>
      </c>
      <c r="D16" s="131" t="s">
        <v>54</v>
      </c>
      <c r="E16" s="138" t="s">
        <v>56</v>
      </c>
      <c r="F16" s="137" t="s">
        <v>27</v>
      </c>
      <c r="G16" s="135" t="s">
        <v>137</v>
      </c>
      <c r="H16" s="138" t="s">
        <v>45</v>
      </c>
      <c r="I16" s="135" t="s">
        <v>138</v>
      </c>
      <c r="J16" s="135" t="s">
        <v>417</v>
      </c>
      <c r="K16" s="135" t="s">
        <v>418</v>
      </c>
    </row>
    <row r="17" spans="3:11" x14ac:dyDescent="0.25">
      <c r="C17" s="229" t="s">
        <v>448</v>
      </c>
      <c r="D17" s="230"/>
      <c r="E17" s="228"/>
      <c r="F17" s="99">
        <f t="shared" ref="F17:F51" si="0">D17*E17</f>
        <v>0</v>
      </c>
      <c r="G17" s="163" t="s">
        <v>135</v>
      </c>
      <c r="H17" s="144" t="s">
        <v>258</v>
      </c>
      <c r="I17" s="132" t="str">
        <f>VLOOKUP(H17,Presupuesto!$B$11:$C$565,2,0)</f>
        <v>SERVICIOS PERSONALES (10000-00)</v>
      </c>
      <c r="J17" s="227" t="s">
        <v>1383</v>
      </c>
      <c r="K17" s="100" t="s">
        <v>401</v>
      </c>
    </row>
    <row r="18" spans="3:11" x14ac:dyDescent="0.25">
      <c r="C18" s="143" t="s">
        <v>1502</v>
      </c>
      <c r="D18" s="160"/>
      <c r="E18" s="125"/>
      <c r="F18" s="436">
        <v>62400000</v>
      </c>
      <c r="G18" s="163" t="s">
        <v>1480</v>
      </c>
      <c r="H18" s="144" t="s">
        <v>539</v>
      </c>
      <c r="I18" s="132" t="str">
        <f>VLOOKUP(H18,Presupuesto!$B$11:$C$565,2,0)</f>
        <v>CONTRIBUCIONES PATRONALES PARA IHSS</v>
      </c>
      <c r="J18" s="227" t="s">
        <v>1383</v>
      </c>
      <c r="K18" s="100" t="s">
        <v>401</v>
      </c>
    </row>
    <row r="19" spans="3:11" x14ac:dyDescent="0.25">
      <c r="C19" s="143" t="s">
        <v>1503</v>
      </c>
      <c r="D19" s="160"/>
      <c r="E19" s="125"/>
      <c r="F19" s="436">
        <v>202800000</v>
      </c>
      <c r="G19" s="163" t="s">
        <v>1480</v>
      </c>
      <c r="H19" s="144" t="s">
        <v>537</v>
      </c>
      <c r="I19" s="132" t="str">
        <f>VLOOKUP(H19,Presupuesto!$B$11:$C$565,2,0)</f>
        <v>APORTACIONES PATRONAL INPREUNAH</v>
      </c>
      <c r="J19" s="227" t="s">
        <v>1383</v>
      </c>
      <c r="K19" s="100" t="s">
        <v>401</v>
      </c>
    </row>
    <row r="20" spans="3:11" x14ac:dyDescent="0.25">
      <c r="C20" s="143" t="s">
        <v>1504</v>
      </c>
      <c r="D20" s="160"/>
      <c r="E20" s="125"/>
      <c r="F20" s="436">
        <v>6000000</v>
      </c>
      <c r="G20" s="163" t="s">
        <v>1480</v>
      </c>
      <c r="H20" s="144" t="s">
        <v>609</v>
      </c>
      <c r="I20" s="132" t="str">
        <f>VLOOKUP(H20,Presupuesto!$B$11:$C$565,2,0)</f>
        <v>HORAS EXTRAORDINARIAS</v>
      </c>
      <c r="J20" s="227" t="s">
        <v>1383</v>
      </c>
      <c r="K20" s="100" t="s">
        <v>401</v>
      </c>
    </row>
    <row r="21" spans="3:11" x14ac:dyDescent="0.25">
      <c r="C21" s="143" t="s">
        <v>1505</v>
      </c>
      <c r="D21" s="160"/>
      <c r="E21" s="125"/>
      <c r="F21" s="436">
        <v>14000000</v>
      </c>
      <c r="G21" s="163" t="s">
        <v>1480</v>
      </c>
      <c r="H21" s="144" t="s">
        <v>615</v>
      </c>
      <c r="I21" s="132" t="str">
        <f>VLOOKUP(H21,Presupuesto!$B$11:$C$565,2,0)</f>
        <v>ASISTENCIA SOCIAL VARIAS</v>
      </c>
      <c r="J21" s="227" t="s">
        <v>1383</v>
      </c>
      <c r="K21" s="100" t="s">
        <v>401</v>
      </c>
    </row>
    <row r="22" spans="3:11" x14ac:dyDescent="0.25">
      <c r="C22" s="143" t="s">
        <v>1506</v>
      </c>
      <c r="D22" s="160"/>
      <c r="E22" s="125"/>
      <c r="F22" s="436">
        <v>1500000</v>
      </c>
      <c r="G22" s="163" t="s">
        <v>1480</v>
      </c>
      <c r="H22" s="144" t="s">
        <v>627</v>
      </c>
      <c r="I22" s="132" t="str">
        <f>VLOOKUP(H22,Presupuesto!$B$11:$C$565,2,0)</f>
        <v>INDEMNIZACIONES POR CAUSA DE MUERTE</v>
      </c>
      <c r="J22" s="227" t="s">
        <v>1383</v>
      </c>
      <c r="K22" s="100" t="s">
        <v>401</v>
      </c>
    </row>
    <row r="23" spans="3:11" x14ac:dyDescent="0.25">
      <c r="C23" s="143" t="s">
        <v>1507</v>
      </c>
      <c r="D23" s="160"/>
      <c r="E23" s="125"/>
      <c r="F23" s="436">
        <v>230000000</v>
      </c>
      <c r="G23" s="163" t="s">
        <v>1480</v>
      </c>
      <c r="H23" s="144" t="s">
        <v>623</v>
      </c>
      <c r="I23" s="132" t="str">
        <f>VLOOKUP(H23,Presupuesto!$B$11:$C$565,2,0)</f>
        <v>PRESTACIONES LABORALES.</v>
      </c>
      <c r="J23" s="227" t="s">
        <v>1383</v>
      </c>
      <c r="K23" s="100" t="s">
        <v>401</v>
      </c>
    </row>
    <row r="24" spans="3:11" x14ac:dyDescent="0.25">
      <c r="C24" s="143" t="s">
        <v>1508</v>
      </c>
      <c r="D24" s="160"/>
      <c r="E24" s="125"/>
      <c r="F24" s="436">
        <v>7500000</v>
      </c>
      <c r="G24" s="163" t="s">
        <v>1480</v>
      </c>
      <c r="H24" s="144" t="s">
        <v>625</v>
      </c>
      <c r="I24" s="132" t="str">
        <f>VLOOKUP(H24,Presupuesto!$B$11:$C$565,2,0)</f>
        <v>DEMANDAS JUDICIALES</v>
      </c>
      <c r="J24" s="227" t="s">
        <v>1383</v>
      </c>
      <c r="K24" s="100" t="s">
        <v>401</v>
      </c>
    </row>
    <row r="25" spans="3:11" x14ac:dyDescent="0.25">
      <c r="C25" s="143" t="s">
        <v>1509</v>
      </c>
      <c r="D25" s="160"/>
      <c r="E25" s="125"/>
      <c r="F25" s="436">
        <v>15000000</v>
      </c>
      <c r="G25" s="163" t="s">
        <v>1480</v>
      </c>
      <c r="H25" s="144" t="s">
        <v>718</v>
      </c>
      <c r="I25" s="132" t="str">
        <f>VLOOKUP(H25,Presupuesto!$B$11:$C$565,2,0)</f>
        <v>SERVICIOS DE TRANSPORTE EMPLEADOS</v>
      </c>
      <c r="J25" s="227" t="s">
        <v>1383</v>
      </c>
      <c r="K25" s="100" t="s">
        <v>401</v>
      </c>
    </row>
    <row r="26" spans="3:11" x14ac:dyDescent="0.25">
      <c r="C26" s="143" t="s">
        <v>1510</v>
      </c>
      <c r="D26" s="160"/>
      <c r="E26" s="125"/>
      <c r="F26" s="436">
        <v>4000000</v>
      </c>
      <c r="G26" s="163" t="s">
        <v>1480</v>
      </c>
      <c r="H26" s="144" t="s">
        <v>817</v>
      </c>
      <c r="I26" s="132" t="str">
        <f>VLOOKUP(H26,Presupuesto!$B$11:$C$565,2,0)</f>
        <v>PRENDA DE VESTIR</v>
      </c>
      <c r="J26" s="227" t="s">
        <v>1383</v>
      </c>
      <c r="K26" s="100" t="s">
        <v>401</v>
      </c>
    </row>
    <row r="27" spans="3:11" x14ac:dyDescent="0.25">
      <c r="C27" s="143" t="s">
        <v>1511</v>
      </c>
      <c r="D27" s="160"/>
      <c r="E27" s="125"/>
      <c r="F27" s="436">
        <v>800000</v>
      </c>
      <c r="G27" s="163" t="s">
        <v>1480</v>
      </c>
      <c r="H27" s="144" t="s">
        <v>822</v>
      </c>
      <c r="I27" s="132" t="str">
        <f>VLOOKUP(H27,Presupuesto!$B$11:$C$565,2,0)</f>
        <v>CALZADOS</v>
      </c>
      <c r="J27" s="227" t="s">
        <v>1383</v>
      </c>
      <c r="K27" s="100" t="s">
        <v>401</v>
      </c>
    </row>
    <row r="28" spans="3:11" x14ac:dyDescent="0.25">
      <c r="C28" s="143" t="s">
        <v>1512</v>
      </c>
      <c r="D28" s="160"/>
      <c r="E28" s="125"/>
      <c r="F28" s="436">
        <v>2000000</v>
      </c>
      <c r="G28" s="163" t="s">
        <v>1480</v>
      </c>
      <c r="H28" s="144" t="s">
        <v>867</v>
      </c>
      <c r="I28" s="132" t="str">
        <f>VLOOKUP(H28,Presupuesto!$B$11:$C$565,2,0)</f>
        <v>PRODUCTOS FARMACEUTICO Y MEDICINALES</v>
      </c>
      <c r="J28" s="227" t="s">
        <v>1383</v>
      </c>
      <c r="K28" s="100" t="s">
        <v>401</v>
      </c>
    </row>
    <row r="29" spans="3:11" x14ac:dyDescent="0.25">
      <c r="C29" s="143" t="s">
        <v>1513</v>
      </c>
      <c r="D29" s="160"/>
      <c r="E29" s="125"/>
      <c r="F29" s="436">
        <v>114000000</v>
      </c>
      <c r="G29" s="163" t="s">
        <v>1480</v>
      </c>
      <c r="H29" s="144" t="s">
        <v>1079</v>
      </c>
      <c r="I29" s="132" t="str">
        <f>VLOOKUP(H29,Presupuesto!$B$11:$C$565,2,0)</f>
        <v>BECAS CONVENIO MINISTERIO SALUD -IHSS-UNAH</v>
      </c>
      <c r="J29" s="227" t="s">
        <v>1383</v>
      </c>
      <c r="K29" s="100" t="s">
        <v>401</v>
      </c>
    </row>
    <row r="30" spans="3:11" x14ac:dyDescent="0.25">
      <c r="C30" s="143" t="s">
        <v>1514</v>
      </c>
      <c r="D30" s="160"/>
      <c r="E30" s="125"/>
      <c r="F30" s="436">
        <v>108000000</v>
      </c>
      <c r="G30" s="163" t="s">
        <v>1480</v>
      </c>
      <c r="H30" s="144" t="s">
        <v>1286</v>
      </c>
      <c r="I30" s="132" t="str">
        <f>VLOOKUP(H30,Presupuesto!$B$11:$C$565,2,0)</f>
        <v>DEUDA IMPREUNAH A¥OS ANTERIORES.</v>
      </c>
      <c r="J30" s="227" t="s">
        <v>1383</v>
      </c>
      <c r="K30" s="100" t="s">
        <v>401</v>
      </c>
    </row>
    <row r="31" spans="3:11" x14ac:dyDescent="0.25">
      <c r="C31" s="143" t="s">
        <v>1515</v>
      </c>
      <c r="D31" s="160"/>
      <c r="E31" s="125"/>
      <c r="F31" s="436">
        <v>8000000</v>
      </c>
      <c r="G31" s="163" t="s">
        <v>1480</v>
      </c>
      <c r="H31" s="144" t="s">
        <v>513</v>
      </c>
      <c r="I31" s="132" t="str">
        <f>VLOOKUP(H31,Presupuesto!$B$11:$C$565,2,0)</f>
        <v>SUELDOS Y SALARIOS DEJADOS DE PERCIBIR</v>
      </c>
      <c r="J31" s="227" t="s">
        <v>1383</v>
      </c>
      <c r="K31" s="100" t="s">
        <v>401</v>
      </c>
    </row>
    <row r="32" spans="3:11" x14ac:dyDescent="0.25">
      <c r="C32" s="143" t="s">
        <v>1516</v>
      </c>
      <c r="D32" s="160"/>
      <c r="E32" s="125"/>
      <c r="F32" s="436">
        <v>113000000</v>
      </c>
      <c r="G32" s="163" t="s">
        <v>1480</v>
      </c>
      <c r="H32" s="144" t="s">
        <v>520</v>
      </c>
      <c r="I32" s="132" t="str">
        <f>VLOOKUP(H32,Presupuesto!$B$11:$C$565,2,0)</f>
        <v>ATENCIONES DEUDAS SALARIALES(AJUSTE SAL.MIN)</v>
      </c>
      <c r="J32" s="227" t="s">
        <v>1383</v>
      </c>
      <c r="K32" s="100" t="s">
        <v>401</v>
      </c>
    </row>
    <row r="33" spans="3:11" x14ac:dyDescent="0.25">
      <c r="C33" s="143" t="s">
        <v>1517</v>
      </c>
      <c r="D33" s="160"/>
      <c r="E33" s="125"/>
      <c r="F33" s="436">
        <v>108403344</v>
      </c>
      <c r="G33" s="163" t="s">
        <v>1480</v>
      </c>
      <c r="H33" s="144" t="s">
        <v>520</v>
      </c>
      <c r="I33" s="132" t="str">
        <f>VLOOKUP(H33,Presupuesto!$B$11:$C$565,2,0)</f>
        <v>ATENCIONES DEUDAS SALARIALES(AJUSTE SAL.MIN)</v>
      </c>
      <c r="J33" s="227" t="s">
        <v>1383</v>
      </c>
      <c r="K33" s="100" t="s">
        <v>401</v>
      </c>
    </row>
    <row r="34" spans="3:11" x14ac:dyDescent="0.25">
      <c r="C34" s="143" t="s">
        <v>1518</v>
      </c>
      <c r="D34" s="160"/>
      <c r="E34" s="125"/>
      <c r="F34" s="436">
        <v>107100000</v>
      </c>
      <c r="G34" s="163" t="s">
        <v>1480</v>
      </c>
      <c r="H34" s="144" t="s">
        <v>520</v>
      </c>
      <c r="I34" s="132" t="str">
        <f>VLOOKUP(H34,Presupuesto!$B$11:$C$565,2,0)</f>
        <v>ATENCIONES DEUDAS SALARIALES(AJUSTE SAL.MIN)</v>
      </c>
      <c r="J34" s="227" t="s">
        <v>1383</v>
      </c>
      <c r="K34" s="100" t="s">
        <v>401</v>
      </c>
    </row>
    <row r="35" spans="3:11" x14ac:dyDescent="0.25">
      <c r="C35" s="143" t="s">
        <v>1519</v>
      </c>
      <c r="D35" s="160"/>
      <c r="E35" s="125"/>
      <c r="F35" s="436">
        <v>58000000</v>
      </c>
      <c r="G35" s="163" t="s">
        <v>1480</v>
      </c>
      <c r="H35" s="144" t="s">
        <v>520</v>
      </c>
      <c r="I35" s="132" t="str">
        <f>VLOOKUP(H35,Presupuesto!$B$11:$C$565,2,0)</f>
        <v>ATENCIONES DEUDAS SALARIALES(AJUSTE SAL.MIN)</v>
      </c>
      <c r="J35" s="227" t="s">
        <v>1383</v>
      </c>
      <c r="K35" s="100" t="s">
        <v>401</v>
      </c>
    </row>
    <row r="36" spans="3:11" hidden="1" x14ac:dyDescent="0.25">
      <c r="C36" s="143"/>
      <c r="D36" s="160"/>
      <c r="E36" s="125"/>
      <c r="F36" s="99">
        <f t="shared" si="0"/>
        <v>0</v>
      </c>
      <c r="G36" s="163"/>
      <c r="H36" s="144"/>
      <c r="I36" s="132" t="e">
        <f>VLOOKUP(H36,Presupuesto!$B$11:$C$565,2,0)</f>
        <v>#N/A</v>
      </c>
      <c r="J36" s="100" t="str">
        <f t="shared" ref="J36:J51" si="1">$J$17</f>
        <v>Gestión Administrativa y  financiera en apoyo al Desarrollo Académico</v>
      </c>
      <c r="K36" s="100" t="s">
        <v>419</v>
      </c>
    </row>
    <row r="37" spans="3:11" hidden="1" x14ac:dyDescent="0.25">
      <c r="C37" s="143"/>
      <c r="D37" s="160"/>
      <c r="E37" s="125"/>
      <c r="F37" s="99">
        <f t="shared" si="0"/>
        <v>0</v>
      </c>
      <c r="G37" s="163"/>
      <c r="H37" s="144"/>
      <c r="I37" s="132" t="e">
        <f>VLOOKUP(H37,Presupuesto!$B$11:$C$565,2,0)</f>
        <v>#N/A</v>
      </c>
      <c r="J37" s="100" t="str">
        <f t="shared" si="1"/>
        <v>Gestión Administrativa y  financiera en apoyo al Desarrollo Académico</v>
      </c>
      <c r="K37" s="100" t="s">
        <v>419</v>
      </c>
    </row>
    <row r="38" spans="3:11" hidden="1" x14ac:dyDescent="0.25">
      <c r="C38" s="143"/>
      <c r="D38" s="160"/>
      <c r="E38" s="125"/>
      <c r="F38" s="99">
        <f t="shared" si="0"/>
        <v>0</v>
      </c>
      <c r="G38" s="163"/>
      <c r="H38" s="144"/>
      <c r="I38" s="132" t="e">
        <f>VLOOKUP(H38,Presupuesto!$B$11:$C$565,2,0)</f>
        <v>#N/A</v>
      </c>
      <c r="J38" s="100" t="str">
        <f t="shared" si="1"/>
        <v>Gestión Administrativa y  financiera en apoyo al Desarrollo Académico</v>
      </c>
      <c r="K38" s="100" t="s">
        <v>419</v>
      </c>
    </row>
    <row r="39" spans="3:11" hidden="1" x14ac:dyDescent="0.25">
      <c r="C39" s="145"/>
      <c r="D39" s="153"/>
      <c r="E39" s="120"/>
      <c r="F39" s="99">
        <f t="shared" ref="F39:F45" si="2">D39*E39</f>
        <v>0</v>
      </c>
      <c r="G39" s="163"/>
      <c r="H39" s="146"/>
      <c r="I39" s="132" t="e">
        <f>VLOOKUP(H39,Presupuesto!$B$11:$C$565,2,0)</f>
        <v>#N/A</v>
      </c>
      <c r="J39" s="100" t="str">
        <f t="shared" si="1"/>
        <v>Gestión Administrativa y  financiera en apoyo al Desarrollo Académico</v>
      </c>
      <c r="K39" s="100" t="s">
        <v>419</v>
      </c>
    </row>
    <row r="40" spans="3:11" hidden="1" x14ac:dyDescent="0.25">
      <c r="C40" s="145"/>
      <c r="D40" s="153"/>
      <c r="E40" s="120"/>
      <c r="F40" s="99">
        <f t="shared" si="2"/>
        <v>0</v>
      </c>
      <c r="G40" s="163"/>
      <c r="H40" s="146"/>
      <c r="I40" s="132" t="e">
        <f>VLOOKUP(H40,Presupuesto!$B$11:$C$565,2,0)</f>
        <v>#N/A</v>
      </c>
      <c r="J40" s="100" t="str">
        <f t="shared" si="1"/>
        <v>Gestión Administrativa y  financiera en apoyo al Desarrollo Académico</v>
      </c>
      <c r="K40" s="100" t="s">
        <v>419</v>
      </c>
    </row>
    <row r="41" spans="3:11" hidden="1" x14ac:dyDescent="0.25">
      <c r="C41" s="145"/>
      <c r="D41" s="153"/>
      <c r="E41" s="120"/>
      <c r="F41" s="99">
        <f t="shared" si="2"/>
        <v>0</v>
      </c>
      <c r="G41" s="163"/>
      <c r="H41" s="146"/>
      <c r="I41" s="132" t="e">
        <f>VLOOKUP(H41,Presupuesto!$B$11:$C$565,2,0)</f>
        <v>#N/A</v>
      </c>
      <c r="J41" s="100" t="str">
        <f t="shared" si="1"/>
        <v>Gestión Administrativa y  financiera en apoyo al Desarrollo Académico</v>
      </c>
      <c r="K41" s="100" t="s">
        <v>419</v>
      </c>
    </row>
    <row r="42" spans="3:11" hidden="1" x14ac:dyDescent="0.25">
      <c r="C42" s="145"/>
      <c r="D42" s="153"/>
      <c r="E42" s="120"/>
      <c r="F42" s="99">
        <f t="shared" si="2"/>
        <v>0</v>
      </c>
      <c r="G42" s="163"/>
      <c r="H42" s="146"/>
      <c r="I42" s="132" t="e">
        <f>VLOOKUP(H42,Presupuesto!$B$11:$C$565,2,0)</f>
        <v>#N/A</v>
      </c>
      <c r="J42" s="100" t="str">
        <f t="shared" si="1"/>
        <v>Gestión Administrativa y  financiera en apoyo al Desarrollo Académico</v>
      </c>
      <c r="K42" s="100" t="s">
        <v>419</v>
      </c>
    </row>
    <row r="43" spans="3:11" hidden="1" x14ac:dyDescent="0.25">
      <c r="C43" s="145"/>
      <c r="D43" s="153"/>
      <c r="E43" s="120"/>
      <c r="F43" s="99">
        <f t="shared" si="2"/>
        <v>0</v>
      </c>
      <c r="G43" s="163"/>
      <c r="H43" s="146"/>
      <c r="I43" s="132" t="e">
        <f>VLOOKUP(H43,Presupuesto!$B$11:$C$565,2,0)</f>
        <v>#N/A</v>
      </c>
      <c r="J43" s="100" t="str">
        <f t="shared" si="1"/>
        <v>Gestión Administrativa y  financiera en apoyo al Desarrollo Académico</v>
      </c>
      <c r="K43" s="100" t="s">
        <v>419</v>
      </c>
    </row>
    <row r="44" spans="3:11" hidden="1" x14ac:dyDescent="0.25">
      <c r="C44" s="145"/>
      <c r="D44" s="153"/>
      <c r="E44" s="120"/>
      <c r="F44" s="99">
        <f t="shared" si="2"/>
        <v>0</v>
      </c>
      <c r="G44" s="163"/>
      <c r="H44" s="146"/>
      <c r="I44" s="132" t="e">
        <f>VLOOKUP(H44,Presupuesto!$B$11:$C$565,2,0)</f>
        <v>#N/A</v>
      </c>
      <c r="J44" s="100" t="str">
        <f t="shared" si="1"/>
        <v>Gestión Administrativa y  financiera en apoyo al Desarrollo Académico</v>
      </c>
      <c r="K44" s="100" t="s">
        <v>419</v>
      </c>
    </row>
    <row r="45" spans="3:11" hidden="1" x14ac:dyDescent="0.25">
      <c r="C45" s="145"/>
      <c r="D45" s="153"/>
      <c r="E45" s="120"/>
      <c r="F45" s="99">
        <f t="shared" si="2"/>
        <v>0</v>
      </c>
      <c r="G45" s="163"/>
      <c r="H45" s="146"/>
      <c r="I45" s="132" t="e">
        <f>VLOOKUP(H45,Presupuesto!$B$11:$C$565,2,0)</f>
        <v>#N/A</v>
      </c>
      <c r="J45" s="100" t="str">
        <f t="shared" si="1"/>
        <v>Gestión Administrativa y  financiera en apoyo al Desarrollo Académico</v>
      </c>
      <c r="K45" s="100" t="s">
        <v>419</v>
      </c>
    </row>
    <row r="46" spans="3:11" hidden="1" x14ac:dyDescent="0.25">
      <c r="C46" s="145"/>
      <c r="D46" s="153"/>
      <c r="E46" s="120"/>
      <c r="F46" s="99">
        <f t="shared" si="0"/>
        <v>0</v>
      </c>
      <c r="G46" s="163"/>
      <c r="H46" s="146"/>
      <c r="I46" s="132" t="e">
        <f>VLOOKUP(H46,Presupuesto!$B$11:$C$565,2,0)</f>
        <v>#N/A</v>
      </c>
      <c r="J46" s="100" t="str">
        <f t="shared" si="1"/>
        <v>Gestión Administrativa y  financiera en apoyo al Desarrollo Académico</v>
      </c>
      <c r="K46" s="100" t="s">
        <v>419</v>
      </c>
    </row>
    <row r="47" spans="3:11" hidden="1" x14ac:dyDescent="0.25">
      <c r="C47" s="147"/>
      <c r="D47" s="153"/>
      <c r="E47" s="120"/>
      <c r="F47" s="99">
        <f t="shared" si="0"/>
        <v>0</v>
      </c>
      <c r="G47" s="163"/>
      <c r="H47" s="148"/>
      <c r="I47" s="132" t="e">
        <f>VLOOKUP(H47,Presupuesto!$B$11:$C$565,2,0)</f>
        <v>#N/A</v>
      </c>
      <c r="J47" s="100" t="str">
        <f t="shared" si="1"/>
        <v>Gestión Administrativa y  financiera en apoyo al Desarrollo Académico</v>
      </c>
      <c r="K47" s="100" t="s">
        <v>410</v>
      </c>
    </row>
    <row r="48" spans="3:11" hidden="1" x14ac:dyDescent="0.25">
      <c r="C48" s="147"/>
      <c r="D48" s="153"/>
      <c r="E48" s="120"/>
      <c r="F48" s="99">
        <f t="shared" si="0"/>
        <v>0</v>
      </c>
      <c r="G48" s="163"/>
      <c r="H48" s="148"/>
      <c r="I48" s="132" t="e">
        <f>VLOOKUP(H48,Presupuesto!$B$11:$C$565,2,0)</f>
        <v>#N/A</v>
      </c>
      <c r="J48" s="100" t="str">
        <f t="shared" si="1"/>
        <v>Gestión Administrativa y  financiera en apoyo al Desarrollo Académico</v>
      </c>
      <c r="K48" s="100" t="s">
        <v>419</v>
      </c>
    </row>
    <row r="49" spans="3:11" hidden="1" x14ac:dyDescent="0.25">
      <c r="C49" s="147"/>
      <c r="D49" s="153"/>
      <c r="E49" s="120"/>
      <c r="F49" s="99">
        <f t="shared" si="0"/>
        <v>0</v>
      </c>
      <c r="G49" s="163"/>
      <c r="H49" s="148"/>
      <c r="I49" s="132" t="e">
        <f>VLOOKUP(H49,Presupuesto!$B$11:$C$565,2,0)</f>
        <v>#N/A</v>
      </c>
      <c r="J49" s="100" t="str">
        <f t="shared" si="1"/>
        <v>Gestión Administrativa y  financiera en apoyo al Desarrollo Académico</v>
      </c>
      <c r="K49" s="100" t="s">
        <v>419</v>
      </c>
    </row>
    <row r="50" spans="3:11" hidden="1" x14ac:dyDescent="0.25">
      <c r="C50" s="147"/>
      <c r="D50" s="153"/>
      <c r="E50" s="120"/>
      <c r="F50" s="99">
        <f t="shared" si="0"/>
        <v>0</v>
      </c>
      <c r="G50" s="163"/>
      <c r="H50" s="148"/>
      <c r="I50" s="132" t="e">
        <f>VLOOKUP(H50,Presupuesto!$B$11:$C$565,2,0)</f>
        <v>#N/A</v>
      </c>
      <c r="J50" s="100" t="str">
        <f t="shared" si="1"/>
        <v>Gestión Administrativa y  financiera en apoyo al Desarrollo Académico</v>
      </c>
      <c r="K50" s="100" t="s">
        <v>419</v>
      </c>
    </row>
    <row r="51" spans="3:11" ht="15.75" thickBot="1" x14ac:dyDescent="0.3">
      <c r="C51" s="149"/>
      <c r="D51" s="161"/>
      <c r="E51" s="105"/>
      <c r="F51" s="107">
        <f t="shared" si="0"/>
        <v>0</v>
      </c>
      <c r="G51" s="164"/>
      <c r="H51" s="150"/>
      <c r="I51" s="134" t="e">
        <f>VLOOKUP(H51,Presupuesto!$B$11:$C$565,2,0)</f>
        <v>#N/A</v>
      </c>
      <c r="J51" s="108" t="str">
        <f t="shared" si="1"/>
        <v>Gestión Administrativa y  financiera en apoyo al Desarrollo Académico</v>
      </c>
      <c r="K51" s="126" t="s">
        <v>401</v>
      </c>
    </row>
    <row r="53" spans="3:11" ht="15.75" thickBot="1" x14ac:dyDescent="0.3">
      <c r="F53" s="92"/>
      <c r="G53" s="91"/>
      <c r="H53" s="92"/>
      <c r="I53" s="92"/>
    </row>
    <row r="54" spans="3:11" ht="15.75" thickBot="1" x14ac:dyDescent="0.3">
      <c r="C54" s="159" t="s">
        <v>52</v>
      </c>
      <c r="D54" s="110">
        <f>SUM(F61:F63)</f>
        <v>63560</v>
      </c>
      <c r="F54" s="70"/>
      <c r="G54" s="79"/>
      <c r="H54" s="70"/>
      <c r="I54" s="70"/>
    </row>
    <row r="55" spans="3:11" x14ac:dyDescent="0.25">
      <c r="C55" s="70"/>
      <c r="D55" s="31"/>
      <c r="E55" s="95"/>
      <c r="F55" s="95"/>
      <c r="G55" s="95"/>
      <c r="H55" s="76"/>
      <c r="I55" s="76"/>
      <c r="J55" s="76"/>
      <c r="K55" s="114"/>
    </row>
    <row r="56" spans="3:11" x14ac:dyDescent="0.25">
      <c r="C56" s="70"/>
      <c r="D56" s="31"/>
      <c r="E56" s="95"/>
      <c r="F56" s="95"/>
      <c r="G56" s="95"/>
      <c r="H56" s="76"/>
      <c r="I56" s="76"/>
      <c r="J56" s="76"/>
      <c r="K56" s="114"/>
    </row>
    <row r="57" spans="3:11" ht="15.75" x14ac:dyDescent="0.25">
      <c r="C57" s="207" t="s">
        <v>399</v>
      </c>
      <c r="D57" s="456">
        <v>12.3</v>
      </c>
      <c r="E57" s="95"/>
      <c r="F57" s="95"/>
      <c r="G57" s="95"/>
      <c r="H57" s="76"/>
      <c r="I57" s="76"/>
      <c r="J57" s="76"/>
      <c r="K57" s="114"/>
    </row>
    <row r="58" spans="3:11" ht="18.75" x14ac:dyDescent="0.25">
      <c r="C58" s="217"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Graduados'!$E:$F,2,FALSE),IFERROR(VLOOKUP(D57,'11. Gestion Administrativa'!$E:$F,2,FALSE),IFERROR(VLOOKUP(D57,'Gestión Académica'!$E:$F,2,FALSE),IFERROR(VLOOKUP(D57,'Aseguramiento de la Calidad'!$E:$F,2,FALSE),IFERROR(VLOOKUP(D57,'Gestión del Conocimiento'!$E:$F,2,FALSE),IFERROR(VLOOKUP(D57,'Gobernabilidad y Procesos...'!$E:$F,2,FALSE),IFERROR(VLOOKUP(D57,'12. Gestión del Talento Humano'!$E:$F,2,FALSE),IFERROR(VLOOKUP(D57,'Internacionalización de la E.S.'!$E:$F,2,FALSE),IFERROR(VLOOKUP(D57,Posgrado!$E:$F,2,FALSE),IFERROR(VLOOKUP(D57,'Cultura de Innovación Insti...'!$E:$F,2,FALSE),VLOOKUP(D57,'Lo Esencial de la Reforma Univ.'!$E:$F,2,0)))))))))))))))</f>
        <v>Mejorar la efectividad del talento humano, a través de la formación (Programa de Becas), entrenamiento y capacitación del personal universitario, valorando su desempeño para gozar de estos beneficios</v>
      </c>
      <c r="D58" s="31"/>
      <c r="E58" s="95"/>
      <c r="F58" s="95"/>
      <c r="G58" s="95"/>
      <c r="H58" s="76"/>
      <c r="I58" s="76"/>
      <c r="J58" s="76"/>
      <c r="K58" s="114"/>
    </row>
    <row r="59" spans="3:11" ht="15.75" thickBot="1" x14ac:dyDescent="0.3">
      <c r="F59" s="95"/>
      <c r="G59" s="76"/>
      <c r="H59" s="76"/>
      <c r="I59" s="76"/>
    </row>
    <row r="60" spans="3:11" ht="30.75" thickBot="1" x14ac:dyDescent="0.3">
      <c r="C60" s="131" t="s">
        <v>43</v>
      </c>
      <c r="D60" s="131" t="s">
        <v>54</v>
      </c>
      <c r="E60" s="138" t="s">
        <v>56</v>
      </c>
      <c r="F60" s="137" t="s">
        <v>27</v>
      </c>
      <c r="G60" s="135" t="s">
        <v>137</v>
      </c>
      <c r="H60" s="138" t="s">
        <v>45</v>
      </c>
      <c r="I60" s="135" t="s">
        <v>138</v>
      </c>
      <c r="J60" s="135" t="s">
        <v>417</v>
      </c>
      <c r="K60" s="135" t="s">
        <v>418</v>
      </c>
    </row>
    <row r="61" spans="3:11" x14ac:dyDescent="0.25">
      <c r="C61" s="229" t="s">
        <v>437</v>
      </c>
      <c r="D61" s="230">
        <v>1</v>
      </c>
      <c r="E61" s="449">
        <v>60300</v>
      </c>
      <c r="F61" s="450">
        <f>D61*E61</f>
        <v>60300</v>
      </c>
      <c r="G61" s="163" t="s">
        <v>1480</v>
      </c>
      <c r="H61" s="144" t="s">
        <v>770</v>
      </c>
      <c r="I61" s="132" t="str">
        <f>VLOOKUP(H61,[1]Presupuesto!$B$11:$C$565,2,0)</f>
        <v>VIATICOS NACIONALES</v>
      </c>
      <c r="J61" s="227" t="s">
        <v>1384</v>
      </c>
      <c r="K61" s="100" t="s">
        <v>405</v>
      </c>
    </row>
    <row r="62" spans="3:11" x14ac:dyDescent="0.25">
      <c r="C62" s="143" t="s">
        <v>1536</v>
      </c>
      <c r="D62" s="160">
        <v>10</v>
      </c>
      <c r="E62" s="451">
        <v>26</v>
      </c>
      <c r="F62" s="450">
        <f t="shared" ref="F62:F63" si="3">D62*E62</f>
        <v>260</v>
      </c>
      <c r="G62" s="163" t="s">
        <v>135</v>
      </c>
      <c r="H62" s="144" t="s">
        <v>720</v>
      </c>
      <c r="I62" s="132" t="str">
        <f>VLOOKUP(H62,[1]Presupuesto!$B$11:$C$565,2,0)</f>
        <v>SERVICIO DE TRANSPORTE EVENTUALES</v>
      </c>
      <c r="J62" s="100" t="s">
        <v>1384</v>
      </c>
      <c r="K62" s="100" t="s">
        <v>419</v>
      </c>
    </row>
    <row r="63" spans="3:11" x14ac:dyDescent="0.25">
      <c r="C63" s="143" t="s">
        <v>1537</v>
      </c>
      <c r="D63" s="160">
        <v>1</v>
      </c>
      <c r="E63" s="451">
        <v>3000</v>
      </c>
      <c r="F63" s="450">
        <f t="shared" si="3"/>
        <v>3000</v>
      </c>
      <c r="G63" s="163" t="s">
        <v>135</v>
      </c>
      <c r="H63" s="144" t="s">
        <v>305</v>
      </c>
      <c r="I63" s="132" t="str">
        <f>VLOOKUP(H63,[1]Presupuesto!$B$11:$C$565,2,0)</f>
        <v>OTROS SERVICIOS COMERCIALES Y FINANCIEROS N.C.</v>
      </c>
      <c r="J63" s="100" t="s">
        <v>1384</v>
      </c>
      <c r="K63" s="100" t="s">
        <v>419</v>
      </c>
    </row>
    <row r="65" spans="3:11" ht="15.75" thickBot="1" x14ac:dyDescent="0.3"/>
    <row r="66" spans="3:11" ht="15.75" thickBot="1" x14ac:dyDescent="0.3">
      <c r="C66" s="159" t="s">
        <v>52</v>
      </c>
      <c r="D66" s="110">
        <f>SUM(F73)</f>
        <v>32000</v>
      </c>
      <c r="F66" s="70"/>
      <c r="G66" s="79"/>
      <c r="H66" s="70"/>
      <c r="I66" s="70"/>
    </row>
    <row r="67" spans="3:11" x14ac:dyDescent="0.25">
      <c r="C67" s="70"/>
      <c r="D67" s="31"/>
      <c r="E67" s="95"/>
      <c r="F67" s="95"/>
      <c r="G67" s="95"/>
      <c r="H67" s="76"/>
      <c r="I67" s="76"/>
      <c r="J67" s="76"/>
      <c r="K67" s="114"/>
    </row>
    <row r="68" spans="3:11" x14ac:dyDescent="0.25">
      <c r="C68" s="70"/>
      <c r="D68" s="31"/>
      <c r="E68" s="95"/>
      <c r="F68" s="95"/>
      <c r="G68" s="95"/>
      <c r="H68" s="76"/>
      <c r="I68" s="76"/>
      <c r="J68" s="76"/>
      <c r="K68" s="114"/>
    </row>
    <row r="69" spans="3:11" ht="15.75" x14ac:dyDescent="0.25">
      <c r="C69" s="207" t="s">
        <v>399</v>
      </c>
      <c r="D69" s="491">
        <v>11.3</v>
      </c>
      <c r="E69" s="95"/>
      <c r="F69" s="95"/>
      <c r="G69" s="95"/>
      <c r="H69" s="76"/>
      <c r="I69" s="76"/>
      <c r="J69" s="76"/>
      <c r="K69" s="114"/>
    </row>
    <row r="70" spans="3:11" ht="18.75" x14ac:dyDescent="0.25">
      <c r="C70" s="217" t="str">
        <f>IFERROR(VLOOKUP(D69,'[2]Desarrollo e Innov. Curricular'!$E:$F,2,FALSE),IFERROR(VLOOKUP(D69,'[2]Investigación Científica'!$E:$F,2,FALSE),IFERROR(VLOOKUP(D69,'[2]Vinculación Univ. Sociedad'!$E:$F,2,FALSE),IFERROR(VLOOKUP(D69,'[2]Docencia y Profesorado Universi'!$E:$F,2,FALSE),IFERROR(VLOOKUP(D69,'[2]Estudiantes y Graduados'!$E:$F,2,FALSE),IFERROR(VLOOKUP(D69,'[2]Gestion Administrativa en Apoyo'!$E:$F,2,FALSE),IFERROR(VLOOKUP(D69,'[2]Gestión Académica'!$E:$F,2,FALSE),IFERROR(VLOOKUP(D69,'[2]Aseguramiento de la Calidad'!$E:$F,2,FALSE),IFERROR(VLOOKUP(D69,'[2]Gestión del Conocimiento'!$E:$F,2,FALSE),IFERROR(VLOOKUP(D69,'[2]Gobernabilidad y Procesos...'!$E:$F,2,FALSE),IFERROR(VLOOKUP(D69,'[2]Gestión del Talento Humano'!$E:$F,2,FALSE),IFERROR(VLOOKUP(D69,'[2]Internacionalización de la E.S.'!$E:$F,2,FALSE),IFERROR(VLOOKUP(D69,[2]Posgrado!$E:$F,2,FALSE),IFERROR(VLOOKUP(D69,'[2]Cultura de Innovación Insti...'!$E:$F,2,FALSE),VLOOKUP(D69,'[2]Lo Esencial de la Reforma Univ.'!$E:$F,2,0)))))))))))))))</f>
        <v>Concientizar al personal docente a registrar sus proyectos en las unidades de investigación y/o vinculación</v>
      </c>
      <c r="D70" s="31"/>
      <c r="E70" s="95"/>
      <c r="F70" s="95"/>
      <c r="G70" s="95"/>
      <c r="H70" s="76"/>
      <c r="I70" s="76"/>
      <c r="J70" s="76"/>
      <c r="K70" s="114"/>
    </row>
    <row r="71" spans="3:11" ht="15.75" thickBot="1" x14ac:dyDescent="0.3">
      <c r="F71" s="95"/>
      <c r="G71" s="76"/>
      <c r="H71" s="76"/>
      <c r="I71" s="76"/>
    </row>
    <row r="72" spans="3:11" ht="30.75" thickBot="1" x14ac:dyDescent="0.3">
      <c r="C72" s="131" t="s">
        <v>43</v>
      </c>
      <c r="D72" s="131" t="s">
        <v>54</v>
      </c>
      <c r="E72" s="138" t="s">
        <v>56</v>
      </c>
      <c r="F72" s="137" t="s">
        <v>27</v>
      </c>
      <c r="G72" s="135" t="s">
        <v>137</v>
      </c>
      <c r="H72" s="138" t="s">
        <v>45</v>
      </c>
      <c r="I72" s="135" t="s">
        <v>138</v>
      </c>
      <c r="J72" s="135" t="s">
        <v>417</v>
      </c>
      <c r="K72" s="135" t="s">
        <v>418</v>
      </c>
    </row>
    <row r="73" spans="3:11" x14ac:dyDescent="0.25">
      <c r="C73" s="229" t="s">
        <v>437</v>
      </c>
      <c r="D73" s="230">
        <v>16</v>
      </c>
      <c r="E73" s="228">
        <f>HLOOKUP(C73,$AH$2:$BU$3,2,0)</f>
        <v>2000</v>
      </c>
      <c r="F73" s="99">
        <f t="shared" ref="F73" si="4">D73*E73</f>
        <v>32000</v>
      </c>
      <c r="G73" s="163" t="s">
        <v>135</v>
      </c>
      <c r="H73" s="144" t="s">
        <v>770</v>
      </c>
      <c r="I73" s="132" t="str">
        <f>VLOOKUP(H73,[2]Presupuesto!$B$11:$C$565,2,0)</f>
        <v>VIATICOS NACIONALES</v>
      </c>
      <c r="J73" s="227" t="s">
        <v>1383</v>
      </c>
      <c r="K73" s="100" t="s">
        <v>403</v>
      </c>
    </row>
    <row r="77" spans="3:11" ht="15.75" thickBot="1" x14ac:dyDescent="0.3"/>
    <row r="78" spans="3:11" ht="15.75" thickBot="1" x14ac:dyDescent="0.3">
      <c r="C78" s="159" t="s">
        <v>52</v>
      </c>
      <c r="D78" s="110">
        <f>SUM(F85:F86)</f>
        <v>42250</v>
      </c>
      <c r="F78" s="70"/>
      <c r="G78" s="79"/>
      <c r="H78" s="70"/>
      <c r="I78" s="70"/>
    </row>
    <row r="79" spans="3:11" x14ac:dyDescent="0.25">
      <c r="C79" s="70"/>
      <c r="D79" s="31"/>
      <c r="E79" s="95"/>
      <c r="F79" s="95"/>
      <c r="G79" s="95"/>
      <c r="H79" s="76"/>
      <c r="I79" s="76"/>
      <c r="J79" s="76"/>
      <c r="K79" s="114"/>
    </row>
    <row r="80" spans="3:11" x14ac:dyDescent="0.25">
      <c r="C80" s="70"/>
      <c r="D80" s="31"/>
      <c r="E80" s="95"/>
      <c r="F80" s="95"/>
      <c r="G80" s="95"/>
      <c r="H80" s="76"/>
      <c r="I80" s="76"/>
      <c r="J80" s="76"/>
      <c r="K80" s="114"/>
    </row>
    <row r="81" spans="3:11" ht="15.75" x14ac:dyDescent="0.25">
      <c r="C81" s="207" t="s">
        <v>399</v>
      </c>
      <c r="D81" s="456">
        <v>11.4</v>
      </c>
      <c r="E81" s="95"/>
      <c r="F81" s="95"/>
      <c r="G81" s="95"/>
      <c r="H81" s="76"/>
      <c r="I81" s="76"/>
      <c r="J81" s="76"/>
      <c r="K81" s="114"/>
    </row>
    <row r="82" spans="3:11" ht="18.75" x14ac:dyDescent="0.25">
      <c r="C82" s="217" t="str">
        <f>IFERROR(VLOOKUP(D81,'Desarrollo e Innov. Curricular'!$E:$F,2,FALSE),IFERROR(VLOOKUP(D81,'Investigación Científica'!$E:$F,2,FALSE),IFERROR(VLOOKUP(D81,'Vinculación Univ. Sociedad'!$E:$F,2,FALSE),IFERROR(VLOOKUP(D81,'Docencia y Profesorado Universi'!$E:$F,2,FALSE),IFERROR(VLOOKUP(D81,'Estudiantes y Graduados'!$E:$F,2,FALSE),IFERROR(VLOOKUP(D81,'11. Gestion Administrativa'!$E:$F,2,FALSE),IFERROR(VLOOKUP(D81,'Gestión Académica'!$E:$F,2,FALSE),IFERROR(VLOOKUP(D81,'Aseguramiento de la Calidad'!$E:$F,2,FALSE),IFERROR(VLOOKUP(D81,'Gestión del Conocimiento'!$E:$F,2,FALSE),IFERROR(VLOOKUP(D81,'Gobernabilidad y Procesos...'!$E:$F,2,FALSE),IFERROR(VLOOKUP(D81,'12. Gestión del Talento Humano'!$E:$F,2,FALSE),IFERROR(VLOOKUP(D81,'Internacionalización de la E.S.'!$E:$F,2,FALSE),IFERROR(VLOOKUP(D81,Posgrado!$E:$F,2,FALSE),IFERROR(VLOOKUP(D81,'Cultura de Innovación Insti...'!$E:$F,2,FALSE),VLOOKUP(D81,'Lo Esencial de la Reforma Univ.'!$E:$F,2,0)))))))))))))))</f>
        <v>Fortalecer el proceso de identificación del personal universitario a través de una independencia administrativa .</v>
      </c>
      <c r="D82" s="31"/>
      <c r="E82" s="95"/>
      <c r="F82" s="95"/>
      <c r="G82" s="95"/>
      <c r="H82" s="76"/>
      <c r="I82" s="76"/>
      <c r="J82" s="76"/>
      <c r="K82" s="114"/>
    </row>
    <row r="83" spans="3:11" ht="15.75" thickBot="1" x14ac:dyDescent="0.3">
      <c r="F83" s="95"/>
      <c r="G83" s="76"/>
      <c r="H83" s="76"/>
      <c r="I83" s="76"/>
    </row>
    <row r="84" spans="3:11" ht="30.75" thickBot="1" x14ac:dyDescent="0.3">
      <c r="C84" s="131" t="s">
        <v>43</v>
      </c>
      <c r="D84" s="131" t="s">
        <v>54</v>
      </c>
      <c r="E84" s="138" t="s">
        <v>56</v>
      </c>
      <c r="F84" s="137" t="s">
        <v>27</v>
      </c>
      <c r="G84" s="135" t="s">
        <v>137</v>
      </c>
      <c r="H84" s="138" t="s">
        <v>45</v>
      </c>
      <c r="I84" s="135" t="s">
        <v>138</v>
      </c>
      <c r="J84" s="135" t="s">
        <v>417</v>
      </c>
      <c r="K84" s="135" t="s">
        <v>418</v>
      </c>
    </row>
    <row r="85" spans="3:11" ht="30" x14ac:dyDescent="0.25">
      <c r="C85" s="454" t="s">
        <v>1562</v>
      </c>
      <c r="D85" s="492">
        <v>95</v>
      </c>
      <c r="E85" s="493">
        <v>350</v>
      </c>
      <c r="F85" s="99">
        <f>D85*E85</f>
        <v>33250</v>
      </c>
      <c r="G85" s="163" t="s">
        <v>1480</v>
      </c>
      <c r="H85" s="494" t="s">
        <v>817</v>
      </c>
      <c r="I85" s="132" t="str">
        <f>VLOOKUP(H85,[3]Presupuesto!$B$11:$C$565,2,0)</f>
        <v>PRENDA DE VESTIR</v>
      </c>
      <c r="J85" s="227" t="s">
        <v>1383</v>
      </c>
      <c r="K85" s="100" t="s">
        <v>404</v>
      </c>
    </row>
    <row r="86" spans="3:11" x14ac:dyDescent="0.25">
      <c r="C86" s="496" t="s">
        <v>1566</v>
      </c>
      <c r="D86" s="497">
        <v>1</v>
      </c>
      <c r="E86" s="498">
        <v>9000</v>
      </c>
      <c r="F86" s="461">
        <f>D86*E86</f>
        <v>9000</v>
      </c>
      <c r="G86" s="167" t="s">
        <v>1480</v>
      </c>
      <c r="H86" s="494" t="s">
        <v>834</v>
      </c>
      <c r="I86" s="132" t="str">
        <f>VLOOKUP(H86,[3]Presupuesto!$B$11:$C$565,2,0)</f>
        <v>LIBROS REVISTAS Y PERIODICOS</v>
      </c>
      <c r="J86" s="499" t="s">
        <v>1383</v>
      </c>
      <c r="K86" s="500" t="s">
        <v>402</v>
      </c>
    </row>
    <row r="89" spans="3:11" ht="15.75" thickBot="1" x14ac:dyDescent="0.3"/>
    <row r="90" spans="3:11" ht="15.75" thickBot="1" x14ac:dyDescent="0.3">
      <c r="C90" s="159" t="s">
        <v>52</v>
      </c>
      <c r="D90" s="110">
        <f>SUM(F97:F97)</f>
        <v>21000</v>
      </c>
      <c r="F90" s="70"/>
      <c r="G90" s="79"/>
      <c r="H90" s="70"/>
      <c r="I90" s="70"/>
    </row>
    <row r="91" spans="3:11" x14ac:dyDescent="0.25">
      <c r="C91" s="70"/>
      <c r="D91" s="31"/>
      <c r="E91" s="95"/>
      <c r="F91" s="95"/>
      <c r="G91" s="95"/>
      <c r="H91" s="76"/>
      <c r="I91" s="76"/>
      <c r="J91" s="76"/>
      <c r="K91" s="114"/>
    </row>
    <row r="92" spans="3:11" x14ac:dyDescent="0.25">
      <c r="C92" s="70"/>
      <c r="D92" s="31"/>
      <c r="E92" s="95"/>
      <c r="F92" s="95"/>
      <c r="G92" s="95"/>
      <c r="H92" s="76"/>
      <c r="I92" s="76"/>
      <c r="J92" s="76"/>
      <c r="K92" s="114"/>
    </row>
    <row r="93" spans="3:11" ht="15.75" x14ac:dyDescent="0.25">
      <c r="C93" s="207" t="s">
        <v>399</v>
      </c>
      <c r="D93" s="456">
        <v>11.6</v>
      </c>
      <c r="E93" s="95"/>
      <c r="F93" s="95"/>
      <c r="G93" s="95"/>
      <c r="H93" s="76"/>
      <c r="I93" s="76"/>
      <c r="J93" s="76"/>
      <c r="K93" s="114"/>
    </row>
    <row r="94" spans="3:11" ht="18.75" x14ac:dyDescent="0.25">
      <c r="C94" s="217" t="str">
        <f>IFERROR(VLOOKUP(D93,'Desarrollo e Innov. Curricular'!$E:$F,2,FALSE),IFERROR(VLOOKUP(D93,'Investigación Científica'!$E:$F,2,FALSE),IFERROR(VLOOKUP(D93,'Vinculación Univ. Sociedad'!$E:$F,2,FALSE),IFERROR(VLOOKUP(D93,'Docencia y Profesorado Universi'!$E:$F,2,FALSE),IFERROR(VLOOKUP(D93,'Estudiantes y Graduados'!$E:$F,2,FALSE),IFERROR(VLOOKUP(D93,'11. Gestion Administrativa'!$E:$F,2,FALSE),IFERROR(VLOOKUP(D93,'Gestión Académica'!$E:$F,2,FALSE),IFERROR(VLOOKUP(D93,'Aseguramiento de la Calidad'!$E:$F,2,FALSE),IFERROR(VLOOKUP(D93,'Gestión del Conocimiento'!$E:$F,2,FALSE),IFERROR(VLOOKUP(D93,'Gobernabilidad y Procesos...'!$E:$F,2,FALSE),IFERROR(VLOOKUP(D93,'12. Gestión del Talento Humano'!$E:$F,2,FALSE),IFERROR(VLOOKUP(D93,'Internacionalización de la E.S.'!$E:$F,2,FALSE),IFERROR(VLOOKUP(D93,Posgrado!$E:$F,2,FALSE),IFERROR(VLOOKUP(D93,'Cultura de Innovación Insti...'!$E:$F,2,FALSE),VLOOKUP(D93,'Lo Esencial de la Reforma Univ.'!$E:$F,2,0)))))))))))))))</f>
        <v>Edición, diagramación e  impresión de la revista  de la SEDP.</v>
      </c>
      <c r="D94" s="31"/>
      <c r="E94" s="95"/>
      <c r="F94" s="95"/>
      <c r="G94" s="95"/>
      <c r="H94" s="76"/>
      <c r="I94" s="76"/>
      <c r="J94" s="76"/>
      <c r="K94" s="114"/>
    </row>
    <row r="95" spans="3:11" ht="15.75" thickBot="1" x14ac:dyDescent="0.3">
      <c r="F95" s="95"/>
      <c r="G95" s="76"/>
      <c r="H95" s="76"/>
      <c r="I95" s="76"/>
    </row>
    <row r="96" spans="3:11" ht="30.75" thickBot="1" x14ac:dyDescent="0.3">
      <c r="C96" s="131" t="s">
        <v>43</v>
      </c>
      <c r="D96" s="131" t="s">
        <v>54</v>
      </c>
      <c r="E96" s="138" t="s">
        <v>56</v>
      </c>
      <c r="F96" s="137" t="s">
        <v>27</v>
      </c>
      <c r="G96" s="135" t="s">
        <v>137</v>
      </c>
      <c r="H96" s="138" t="s">
        <v>45</v>
      </c>
      <c r="I96" s="135" t="s">
        <v>138</v>
      </c>
      <c r="J96" s="135" t="s">
        <v>417</v>
      </c>
      <c r="K96" s="135" t="s">
        <v>418</v>
      </c>
    </row>
    <row r="97" spans="3:11" x14ac:dyDescent="0.25">
      <c r="C97" s="454" t="s">
        <v>1565</v>
      </c>
      <c r="D97" s="492">
        <f>3*500</f>
        <v>1500</v>
      </c>
      <c r="E97" s="495">
        <v>14</v>
      </c>
      <c r="F97" s="99">
        <f>D97*E97</f>
        <v>21000</v>
      </c>
      <c r="G97" s="163" t="s">
        <v>1480</v>
      </c>
      <c r="H97" s="494" t="s">
        <v>834</v>
      </c>
      <c r="I97" s="132" t="str">
        <f>VLOOKUP(H97,[3]Presupuesto!$B$11:$C$565,2,0)</f>
        <v>LIBROS REVISTAS Y PERIODICOS</v>
      </c>
      <c r="J97" s="227" t="s">
        <v>1383</v>
      </c>
      <c r="K97" s="100" t="s">
        <v>402</v>
      </c>
    </row>
  </sheetData>
  <autoFilter ref="C16:K51"/>
  <dataValidations xWindow="406" yWindow="445" count="5">
    <dataValidation type="list" allowBlank="1" showInputMessage="1" showErrorMessage="1" errorTitle="¡Ingreso Inválido!" error="Seleccione una opción de la lista." promptTitle="Tipo de Presupuesto" prompt="Seleccione una opción de la lista." sqref="G17:G51 G61:G63 G73 G85:G86 G97">
      <formula1>$R$2:$S$2</formula1>
    </dataValidation>
    <dataValidation type="list" allowBlank="1" showInputMessage="1" showErrorMessage="1" errorTitle="¡Ingreso Inválido!" error="Seleccione una opción de la lista" promptTitle="Mes Requerido" prompt="Seleccione el mes en el que requiere el recurso." sqref="K17:K51 K61:K63 K73 K85:K86 K97">
      <formula1>$U$2:$AF$2</formula1>
    </dataValidation>
    <dataValidation type="list" allowBlank="1" showInputMessage="1" showErrorMessage="1" errorTitle="¡Ingreso Inválido!" error="Seleccione una opción de la lista." promptTitle="Dimensión Estratégica" prompt="Seleccione una opción de la lista." sqref="J61:J63 J73 J97 J85:J86 J17:J51">
      <formula1>$A$2:$O$2</formula1>
    </dataValidation>
    <dataValidation type="list" allowBlank="1" showInputMessage="1" showErrorMessage="1" errorTitle="¡Ingreso Invalido!" error="Seleccione una opción de la lista." promptTitle="Categoria/Zona de Viáticos" prompt="Seleccione una opción de la lista" sqref="C17 C61 C73">
      <formula1>$AH$2:$BU$2</formula1>
    </dataValidation>
    <dataValidation type="list" allowBlank="1" showInputMessage="1" showErrorMessage="1" errorTitle="¡Ingreso Inválido!" error="Verifique el valor ingresado." promptTitle="Ingrese el Objeto de Gasto" prompt="Ingrese el Objeto de Gasto" sqref="H17:H51 H61:H63 H73 H85:H86 H97">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84"/>
  <sheetViews>
    <sheetView showGridLines="0" topLeftCell="A4" zoomScale="80" zoomScaleNormal="80" workbookViewId="0">
      <selection activeCell="F57" sqref="F57"/>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258</v>
      </c>
      <c r="B1" s="193" t="s">
        <v>259</v>
      </c>
      <c r="C1" s="184" t="s">
        <v>260</v>
      </c>
      <c r="D1" s="184" t="s">
        <v>505</v>
      </c>
      <c r="E1" s="184" t="s">
        <v>507</v>
      </c>
      <c r="F1" s="184" t="s">
        <v>509</v>
      </c>
      <c r="G1" s="184" t="s">
        <v>511</v>
      </c>
      <c r="H1" s="184" t="s">
        <v>513</v>
      </c>
      <c r="I1" s="184" t="s">
        <v>515</v>
      </c>
      <c r="J1" s="184" t="s">
        <v>261</v>
      </c>
      <c r="K1" s="184" t="s">
        <v>518</v>
      </c>
      <c r="L1" s="184" t="s">
        <v>262</v>
      </c>
      <c r="M1" s="184" t="s">
        <v>520</v>
      </c>
      <c r="N1" s="184" t="s">
        <v>522</v>
      </c>
      <c r="O1" s="184" t="s">
        <v>524</v>
      </c>
      <c r="P1" s="184" t="s">
        <v>263</v>
      </c>
      <c r="Q1" s="184" t="s">
        <v>525</v>
      </c>
      <c r="R1" s="184" t="s">
        <v>528</v>
      </c>
      <c r="S1" s="184" t="s">
        <v>264</v>
      </c>
      <c r="T1" s="184" t="s">
        <v>530</v>
      </c>
      <c r="U1" s="184" t="s">
        <v>265</v>
      </c>
      <c r="V1" s="184" t="s">
        <v>531</v>
      </c>
      <c r="W1" s="184" t="s">
        <v>532</v>
      </c>
      <c r="X1" s="184" t="s">
        <v>536</v>
      </c>
      <c r="Y1" s="184" t="s">
        <v>281</v>
      </c>
      <c r="Z1" s="184" t="s">
        <v>537</v>
      </c>
      <c r="AA1" s="184" t="s">
        <v>539</v>
      </c>
      <c r="AB1" s="184" t="s">
        <v>541</v>
      </c>
      <c r="AC1" s="184" t="s">
        <v>282</v>
      </c>
      <c r="AD1" s="184" t="s">
        <v>543</v>
      </c>
      <c r="AE1" s="184" t="s">
        <v>545</v>
      </c>
      <c r="AF1" s="184" t="s">
        <v>547</v>
      </c>
      <c r="AG1" s="184" t="s">
        <v>549</v>
      </c>
      <c r="AH1" s="184" t="s">
        <v>257</v>
      </c>
      <c r="AI1" s="184" t="s">
        <v>551</v>
      </c>
      <c r="AJ1" s="193" t="s">
        <v>266</v>
      </c>
      <c r="AK1" s="184" t="s">
        <v>553</v>
      </c>
      <c r="AL1" s="184" t="s">
        <v>267</v>
      </c>
      <c r="AM1" s="184" t="s">
        <v>555</v>
      </c>
      <c r="AN1" s="184" t="s">
        <v>557</v>
      </c>
      <c r="AO1" s="184" t="s">
        <v>268</v>
      </c>
      <c r="AP1" s="184" t="s">
        <v>559</v>
      </c>
      <c r="AQ1" s="184" t="s">
        <v>561</v>
      </c>
      <c r="AR1" s="184" t="s">
        <v>269</v>
      </c>
      <c r="AS1" s="184" t="s">
        <v>562</v>
      </c>
      <c r="AT1" s="184" t="s">
        <v>564</v>
      </c>
      <c r="AU1" s="184" t="s">
        <v>565</v>
      </c>
      <c r="AV1" s="184" t="s">
        <v>566</v>
      </c>
      <c r="AW1" s="184" t="s">
        <v>568</v>
      </c>
      <c r="AX1" s="184" t="s">
        <v>570</v>
      </c>
      <c r="AY1" s="184" t="s">
        <v>571</v>
      </c>
      <c r="AZ1" s="184" t="s">
        <v>270</v>
      </c>
      <c r="BA1" s="184" t="s">
        <v>573</v>
      </c>
      <c r="BB1" s="184" t="s">
        <v>575</v>
      </c>
      <c r="BC1" s="184" t="s">
        <v>577</v>
      </c>
      <c r="BD1" s="184" t="s">
        <v>579</v>
      </c>
      <c r="BE1" s="184" t="s">
        <v>581</v>
      </c>
      <c r="BF1" s="184" t="s">
        <v>583</v>
      </c>
      <c r="BG1" s="184" t="s">
        <v>585</v>
      </c>
      <c r="BH1" s="184" t="s">
        <v>587</v>
      </c>
      <c r="BI1" s="184" t="s">
        <v>283</v>
      </c>
      <c r="BJ1" s="184" t="s">
        <v>589</v>
      </c>
      <c r="BK1" s="184" t="s">
        <v>591</v>
      </c>
      <c r="BL1" s="184" t="s">
        <v>593</v>
      </c>
      <c r="BM1" s="184" t="s">
        <v>595</v>
      </c>
      <c r="BN1" s="184" t="s">
        <v>597</v>
      </c>
      <c r="BO1" s="184" t="s">
        <v>599</v>
      </c>
      <c r="BP1" s="184" t="s">
        <v>601</v>
      </c>
      <c r="BQ1" s="184" t="s">
        <v>603</v>
      </c>
      <c r="BR1" s="184" t="s">
        <v>605</v>
      </c>
      <c r="BS1" s="184" t="s">
        <v>607</v>
      </c>
      <c r="BT1" s="193" t="s">
        <v>271</v>
      </c>
      <c r="BU1" s="184" t="s">
        <v>272</v>
      </c>
      <c r="BV1" s="184" t="s">
        <v>609</v>
      </c>
      <c r="BW1" s="184" t="s">
        <v>273</v>
      </c>
      <c r="BX1" s="184" t="s">
        <v>611</v>
      </c>
      <c r="BY1" s="184" t="s">
        <v>613</v>
      </c>
      <c r="BZ1" s="193" t="s">
        <v>274</v>
      </c>
      <c r="CA1" s="184" t="s">
        <v>275</v>
      </c>
      <c r="CB1" s="184" t="s">
        <v>615</v>
      </c>
      <c r="CC1" s="184" t="s">
        <v>276</v>
      </c>
      <c r="CD1" s="184" t="s">
        <v>617</v>
      </c>
      <c r="CE1" s="184" t="s">
        <v>619</v>
      </c>
      <c r="CF1" s="184" t="s">
        <v>621</v>
      </c>
      <c r="CG1" s="193" t="s">
        <v>277</v>
      </c>
      <c r="CH1" s="184" t="s">
        <v>627</v>
      </c>
      <c r="CI1" s="184" t="s">
        <v>629</v>
      </c>
      <c r="CJ1" s="184" t="s">
        <v>278</v>
      </c>
      <c r="CK1" s="184" t="s">
        <v>623</v>
      </c>
      <c r="CL1" s="184" t="s">
        <v>625</v>
      </c>
      <c r="CM1" s="184" t="s">
        <v>279</v>
      </c>
      <c r="CN1" s="184" t="s">
        <v>631</v>
      </c>
      <c r="CO1" s="184" t="s">
        <v>280</v>
      </c>
      <c r="CP1" s="184" t="s">
        <v>632</v>
      </c>
      <c r="CQ1" s="181" t="s">
        <v>284</v>
      </c>
      <c r="CR1" s="193" t="s">
        <v>285</v>
      </c>
      <c r="CS1" s="184" t="s">
        <v>633</v>
      </c>
      <c r="CT1" s="184" t="s">
        <v>634</v>
      </c>
      <c r="CU1" s="184" t="s">
        <v>636</v>
      </c>
      <c r="CV1" s="184" t="s">
        <v>286</v>
      </c>
      <c r="CW1" s="184" t="s">
        <v>638</v>
      </c>
      <c r="CX1" s="184" t="s">
        <v>640</v>
      </c>
      <c r="CY1" s="184" t="s">
        <v>642</v>
      </c>
      <c r="CZ1" s="184" t="s">
        <v>644</v>
      </c>
      <c r="DA1" s="184" t="s">
        <v>646</v>
      </c>
      <c r="DB1" s="184" t="s">
        <v>648</v>
      </c>
      <c r="DC1" s="193" t="s">
        <v>287</v>
      </c>
      <c r="DD1" s="184" t="s">
        <v>288</v>
      </c>
      <c r="DE1" s="184" t="s">
        <v>650</v>
      </c>
      <c r="DF1" s="184" t="s">
        <v>289</v>
      </c>
      <c r="DG1" s="184" t="s">
        <v>652</v>
      </c>
      <c r="DH1" s="184" t="s">
        <v>654</v>
      </c>
      <c r="DI1" s="184" t="s">
        <v>656</v>
      </c>
      <c r="DJ1" s="184" t="s">
        <v>658</v>
      </c>
      <c r="DK1" s="184" t="s">
        <v>660</v>
      </c>
      <c r="DL1" s="184" t="s">
        <v>662</v>
      </c>
      <c r="DM1" s="184" t="s">
        <v>664</v>
      </c>
      <c r="DN1" s="184" t="s">
        <v>290</v>
      </c>
      <c r="DO1" s="184" t="s">
        <v>666</v>
      </c>
      <c r="DP1" s="184" t="s">
        <v>668</v>
      </c>
      <c r="DQ1" s="184" t="s">
        <v>670</v>
      </c>
      <c r="DR1" s="193" t="s">
        <v>291</v>
      </c>
      <c r="DS1" s="184" t="s">
        <v>672</v>
      </c>
      <c r="DT1" s="184" t="s">
        <v>292</v>
      </c>
      <c r="DU1" s="184" t="s">
        <v>674</v>
      </c>
      <c r="DV1" s="184" t="s">
        <v>293</v>
      </c>
      <c r="DW1" s="184" t="s">
        <v>676</v>
      </c>
      <c r="DX1" s="184" t="s">
        <v>678</v>
      </c>
      <c r="DY1" s="184" t="s">
        <v>680</v>
      </c>
      <c r="DZ1" s="184" t="s">
        <v>682</v>
      </c>
      <c r="EA1" s="184" t="s">
        <v>684</v>
      </c>
      <c r="EB1" s="184" t="s">
        <v>686</v>
      </c>
      <c r="EC1" s="184" t="s">
        <v>688</v>
      </c>
      <c r="ED1" s="184" t="s">
        <v>690</v>
      </c>
      <c r="EE1" s="184" t="s">
        <v>692</v>
      </c>
      <c r="EF1" s="184" t="s">
        <v>694</v>
      </c>
      <c r="EG1" s="184" t="s">
        <v>696</v>
      </c>
      <c r="EH1" s="193" t="s">
        <v>294</v>
      </c>
      <c r="EI1" s="184" t="s">
        <v>698</v>
      </c>
      <c r="EJ1" s="184" t="s">
        <v>295</v>
      </c>
      <c r="EK1" s="184" t="s">
        <v>700</v>
      </c>
      <c r="EL1" s="184" t="s">
        <v>702</v>
      </c>
      <c r="EM1" s="184" t="s">
        <v>296</v>
      </c>
      <c r="EN1" s="184" t="s">
        <v>704</v>
      </c>
      <c r="EO1" s="184" t="s">
        <v>706</v>
      </c>
      <c r="EP1" s="184" t="s">
        <v>297</v>
      </c>
      <c r="EQ1" s="184" t="s">
        <v>708</v>
      </c>
      <c r="ER1" s="184" t="s">
        <v>710</v>
      </c>
      <c r="ES1" s="184" t="s">
        <v>712</v>
      </c>
      <c r="ET1" s="184" t="s">
        <v>298</v>
      </c>
      <c r="EU1" s="184" t="s">
        <v>714</v>
      </c>
      <c r="EV1" s="184" t="s">
        <v>716</v>
      </c>
      <c r="EW1" s="193" t="s">
        <v>299</v>
      </c>
      <c r="EX1" s="184" t="s">
        <v>300</v>
      </c>
      <c r="EY1" s="184" t="s">
        <v>718</v>
      </c>
      <c r="EZ1" s="184" t="s">
        <v>720</v>
      </c>
      <c r="FA1" s="184" t="s">
        <v>722</v>
      </c>
      <c r="FB1" s="184" t="s">
        <v>724</v>
      </c>
      <c r="FC1" s="184" t="s">
        <v>301</v>
      </c>
      <c r="FD1" s="184" t="s">
        <v>726</v>
      </c>
      <c r="FE1" s="184" t="s">
        <v>728</v>
      </c>
      <c r="FF1" s="184" t="s">
        <v>730</v>
      </c>
      <c r="FG1" s="184" t="s">
        <v>732</v>
      </c>
      <c r="FH1" s="184" t="s">
        <v>734</v>
      </c>
      <c r="FI1" s="184" t="s">
        <v>302</v>
      </c>
      <c r="FJ1" s="184" t="s">
        <v>737</v>
      </c>
      <c r="FK1" s="184" t="s">
        <v>303</v>
      </c>
      <c r="FL1" s="184" t="s">
        <v>740</v>
      </c>
      <c r="FM1" s="184" t="s">
        <v>741</v>
      </c>
      <c r="FN1" s="184" t="s">
        <v>743</v>
      </c>
      <c r="FO1" s="184" t="s">
        <v>304</v>
      </c>
      <c r="FP1" s="184" t="s">
        <v>746</v>
      </c>
      <c r="FQ1" s="184" t="s">
        <v>747</v>
      </c>
      <c r="FR1" s="184" t="s">
        <v>749</v>
      </c>
      <c r="FS1" s="184" t="s">
        <v>305</v>
      </c>
      <c r="FT1" s="184" t="s">
        <v>752</v>
      </c>
      <c r="FU1" s="184" t="s">
        <v>754</v>
      </c>
      <c r="FV1" s="184" t="s">
        <v>756</v>
      </c>
      <c r="FW1" s="193" t="s">
        <v>306</v>
      </c>
      <c r="FX1" s="193" t="s">
        <v>307</v>
      </c>
      <c r="FY1" s="184" t="s">
        <v>313</v>
      </c>
      <c r="FZ1" s="184" t="s">
        <v>758</v>
      </c>
      <c r="GA1" s="184" t="s">
        <v>760</v>
      </c>
      <c r="GB1" s="184" t="s">
        <v>762</v>
      </c>
      <c r="GC1" s="184" t="s">
        <v>764</v>
      </c>
      <c r="GD1" s="184" t="s">
        <v>766</v>
      </c>
      <c r="GE1" s="184" t="s">
        <v>768</v>
      </c>
      <c r="GF1" s="193" t="s">
        <v>308</v>
      </c>
      <c r="GG1" s="184" t="s">
        <v>314</v>
      </c>
      <c r="GH1" s="184" t="s">
        <v>770</v>
      </c>
      <c r="GI1" s="184" t="s">
        <v>772</v>
      </c>
      <c r="GJ1" s="184" t="s">
        <v>773</v>
      </c>
      <c r="GK1" s="184" t="s">
        <v>315</v>
      </c>
      <c r="GL1" s="184" t="s">
        <v>776</v>
      </c>
      <c r="GM1" s="184" t="s">
        <v>777</v>
      </c>
      <c r="GN1" s="193" t="s">
        <v>309</v>
      </c>
      <c r="GO1" s="184" t="s">
        <v>310</v>
      </c>
      <c r="GP1" s="184" t="s">
        <v>779</v>
      </c>
      <c r="GQ1" s="184" t="s">
        <v>781</v>
      </c>
      <c r="GR1" s="184" t="s">
        <v>783</v>
      </c>
      <c r="GS1" s="184" t="s">
        <v>785</v>
      </c>
      <c r="GT1" s="184" t="s">
        <v>787</v>
      </c>
      <c r="GU1" s="193" t="s">
        <v>311</v>
      </c>
      <c r="GV1" s="184" t="s">
        <v>312</v>
      </c>
      <c r="GW1" s="184" t="s">
        <v>789</v>
      </c>
      <c r="GX1" s="184" t="s">
        <v>791</v>
      </c>
      <c r="GY1" s="184" t="s">
        <v>793</v>
      </c>
      <c r="GZ1" s="184" t="s">
        <v>795</v>
      </c>
      <c r="HA1" s="184" t="s">
        <v>797</v>
      </c>
      <c r="HB1" s="184" t="s">
        <v>799</v>
      </c>
      <c r="HC1" s="181" t="s">
        <v>316</v>
      </c>
      <c r="HD1" s="193" t="s">
        <v>317</v>
      </c>
      <c r="HE1" s="184" t="s">
        <v>318</v>
      </c>
      <c r="HF1" s="184" t="s">
        <v>801</v>
      </c>
      <c r="HG1" s="184" t="s">
        <v>803</v>
      </c>
      <c r="HH1" s="184" t="s">
        <v>805</v>
      </c>
      <c r="HI1" s="184" t="s">
        <v>807</v>
      </c>
      <c r="HJ1" s="184" t="s">
        <v>319</v>
      </c>
      <c r="HK1" s="184" t="s">
        <v>810</v>
      </c>
      <c r="HL1" s="184" t="s">
        <v>336</v>
      </c>
      <c r="HM1" s="184" t="s">
        <v>848</v>
      </c>
      <c r="HN1" s="184" t="s">
        <v>850</v>
      </c>
      <c r="HO1" s="184" t="s">
        <v>852</v>
      </c>
      <c r="HP1" s="193" t="s">
        <v>320</v>
      </c>
      <c r="HQ1" s="184" t="s">
        <v>812</v>
      </c>
      <c r="HR1" s="184" t="s">
        <v>814</v>
      </c>
      <c r="HS1" s="184" t="s">
        <v>321</v>
      </c>
      <c r="HT1" s="184" t="s">
        <v>817</v>
      </c>
      <c r="HU1" s="184" t="s">
        <v>819</v>
      </c>
      <c r="HV1" s="184" t="s">
        <v>820</v>
      </c>
      <c r="HW1" s="184" t="s">
        <v>822</v>
      </c>
      <c r="HX1" s="193" t="s">
        <v>322</v>
      </c>
      <c r="HY1" s="184" t="s">
        <v>824</v>
      </c>
      <c r="HZ1" s="184" t="s">
        <v>826</v>
      </c>
      <c r="IA1" s="184" t="s">
        <v>828</v>
      </c>
      <c r="IB1" s="184" t="s">
        <v>323</v>
      </c>
      <c r="IC1" s="184" t="s">
        <v>830</v>
      </c>
      <c r="ID1" s="184" t="s">
        <v>832</v>
      </c>
      <c r="IE1" s="184" t="s">
        <v>324</v>
      </c>
      <c r="IF1" s="184" t="s">
        <v>834</v>
      </c>
      <c r="IG1" s="184" t="s">
        <v>836</v>
      </c>
      <c r="IH1" s="184" t="s">
        <v>325</v>
      </c>
      <c r="II1" s="184" t="s">
        <v>838</v>
      </c>
      <c r="IJ1" s="184" t="s">
        <v>840</v>
      </c>
      <c r="IK1" s="184" t="s">
        <v>842</v>
      </c>
      <c r="IL1" s="184" t="s">
        <v>844</v>
      </c>
      <c r="IM1" s="184" t="s">
        <v>326</v>
      </c>
      <c r="IN1" s="184" t="s">
        <v>846</v>
      </c>
      <c r="IO1" s="193" t="s">
        <v>327</v>
      </c>
      <c r="IP1" s="184" t="s">
        <v>854</v>
      </c>
      <c r="IQ1" s="184" t="s">
        <v>856</v>
      </c>
      <c r="IR1" s="184" t="s">
        <v>328</v>
      </c>
      <c r="IS1" s="184" t="s">
        <v>858</v>
      </c>
      <c r="IT1" s="184" t="s">
        <v>860</v>
      </c>
      <c r="IU1" s="184" t="s">
        <v>862</v>
      </c>
      <c r="IV1" s="193" t="s">
        <v>329</v>
      </c>
      <c r="IW1" s="184" t="s">
        <v>864</v>
      </c>
      <c r="IX1" s="184" t="s">
        <v>330</v>
      </c>
      <c r="IY1" s="184" t="s">
        <v>867</v>
      </c>
      <c r="IZ1" s="184" t="s">
        <v>869</v>
      </c>
      <c r="JA1" s="184" t="s">
        <v>871</v>
      </c>
      <c r="JB1" s="184" t="s">
        <v>873</v>
      </c>
      <c r="JC1" s="184" t="s">
        <v>875</v>
      </c>
      <c r="JD1" s="184" t="s">
        <v>877</v>
      </c>
      <c r="JE1" s="184" t="s">
        <v>331</v>
      </c>
      <c r="JF1" s="184" t="s">
        <v>880</v>
      </c>
      <c r="JG1" s="184" t="s">
        <v>882</v>
      </c>
      <c r="JH1" s="184" t="s">
        <v>884</v>
      </c>
      <c r="JI1" s="184" t="s">
        <v>886</v>
      </c>
      <c r="JJ1" s="184" t="s">
        <v>888</v>
      </c>
      <c r="JK1" s="184" t="s">
        <v>890</v>
      </c>
      <c r="JL1" s="184" t="s">
        <v>892</v>
      </c>
      <c r="JM1" s="184" t="s">
        <v>894</v>
      </c>
      <c r="JN1" s="184" t="s">
        <v>332</v>
      </c>
      <c r="JO1" s="184" t="s">
        <v>897</v>
      </c>
      <c r="JP1" s="184" t="s">
        <v>899</v>
      </c>
      <c r="JQ1" s="184" t="s">
        <v>901</v>
      </c>
      <c r="JR1" s="184" t="s">
        <v>903</v>
      </c>
      <c r="JS1" s="184" t="s">
        <v>904</v>
      </c>
      <c r="JT1" s="184" t="s">
        <v>906</v>
      </c>
      <c r="JU1" s="184" t="s">
        <v>908</v>
      </c>
      <c r="JV1" s="184" t="s">
        <v>910</v>
      </c>
      <c r="JW1" s="184" t="s">
        <v>912</v>
      </c>
      <c r="JX1" s="184" t="s">
        <v>914</v>
      </c>
      <c r="JY1" s="184" t="s">
        <v>916</v>
      </c>
      <c r="JZ1" s="184" t="s">
        <v>918</v>
      </c>
      <c r="KA1" s="184" t="s">
        <v>920</v>
      </c>
      <c r="KB1" s="184" t="s">
        <v>922</v>
      </c>
      <c r="KC1" s="184" t="s">
        <v>924</v>
      </c>
      <c r="KD1" s="184" t="s">
        <v>926</v>
      </c>
      <c r="KE1" s="184" t="s">
        <v>928</v>
      </c>
      <c r="KF1" s="184" t="s">
        <v>930</v>
      </c>
      <c r="KG1" s="184" t="s">
        <v>932</v>
      </c>
      <c r="KH1" s="184" t="s">
        <v>934</v>
      </c>
      <c r="KI1" s="184" t="s">
        <v>936</v>
      </c>
      <c r="KJ1" s="184" t="s">
        <v>938</v>
      </c>
      <c r="KK1" s="184" t="s">
        <v>940</v>
      </c>
      <c r="KL1" s="184" t="s">
        <v>942</v>
      </c>
      <c r="KM1" s="184" t="s">
        <v>944</v>
      </c>
      <c r="KN1" s="184" t="s">
        <v>946</v>
      </c>
      <c r="KO1" s="193" t="s">
        <v>333</v>
      </c>
      <c r="KP1" s="184" t="s">
        <v>948</v>
      </c>
      <c r="KQ1" s="184" t="s">
        <v>334</v>
      </c>
      <c r="KR1" s="184" t="s">
        <v>951</v>
      </c>
      <c r="KS1" s="184" t="s">
        <v>953</v>
      </c>
      <c r="KT1" s="184" t="s">
        <v>955</v>
      </c>
      <c r="KU1" s="184" t="s">
        <v>957</v>
      </c>
      <c r="KV1" s="184" t="s">
        <v>335</v>
      </c>
      <c r="KW1" s="184" t="s">
        <v>960</v>
      </c>
      <c r="KX1" s="184" t="s">
        <v>962</v>
      </c>
      <c r="KY1" s="184" t="s">
        <v>964</v>
      </c>
      <c r="KZ1" s="184" t="s">
        <v>966</v>
      </c>
      <c r="LA1" s="184" t="s">
        <v>968</v>
      </c>
      <c r="LB1" s="184" t="s">
        <v>970</v>
      </c>
      <c r="LC1" s="184" t="s">
        <v>972</v>
      </c>
      <c r="LD1" s="181" t="s">
        <v>337</v>
      </c>
      <c r="LE1" s="193" t="s">
        <v>338</v>
      </c>
      <c r="LF1" s="184" t="s">
        <v>339</v>
      </c>
      <c r="LG1" s="184" t="s">
        <v>353</v>
      </c>
      <c r="LH1" s="184" t="s">
        <v>974</v>
      </c>
      <c r="LI1" s="184" t="s">
        <v>976</v>
      </c>
      <c r="LJ1" s="184" t="s">
        <v>978</v>
      </c>
      <c r="LK1" s="184" t="s">
        <v>980</v>
      </c>
      <c r="LL1" s="184" t="s">
        <v>354</v>
      </c>
      <c r="LM1" s="184" t="s">
        <v>982</v>
      </c>
      <c r="LN1" s="184" t="s">
        <v>355</v>
      </c>
      <c r="LO1" s="184" t="s">
        <v>984</v>
      </c>
      <c r="LP1" s="184" t="s">
        <v>340</v>
      </c>
      <c r="LQ1" s="184" t="s">
        <v>986</v>
      </c>
      <c r="LR1" s="184" t="s">
        <v>356</v>
      </c>
      <c r="LS1" s="184" t="s">
        <v>988</v>
      </c>
      <c r="LT1" s="184" t="s">
        <v>990</v>
      </c>
      <c r="LU1" s="184" t="s">
        <v>357</v>
      </c>
      <c r="LV1" s="193" t="s">
        <v>341</v>
      </c>
      <c r="LW1" s="184" t="s">
        <v>342</v>
      </c>
      <c r="LX1" s="184" t="s">
        <v>992</v>
      </c>
      <c r="LY1" s="184" t="s">
        <v>994</v>
      </c>
      <c r="LZ1" s="184" t="s">
        <v>995</v>
      </c>
      <c r="MA1" s="184" t="s">
        <v>997</v>
      </c>
      <c r="MB1" s="184" t="s">
        <v>998</v>
      </c>
      <c r="MC1" s="184" t="s">
        <v>1000</v>
      </c>
      <c r="MD1" s="184" t="s">
        <v>1002</v>
      </c>
      <c r="ME1" s="184" t="s">
        <v>1004</v>
      </c>
      <c r="MF1" s="184" t="s">
        <v>1006</v>
      </c>
      <c r="MG1" s="184" t="s">
        <v>343</v>
      </c>
      <c r="MH1" s="184" t="s">
        <v>1009</v>
      </c>
      <c r="MI1" s="184" t="s">
        <v>1010</v>
      </c>
      <c r="MJ1" s="184" t="s">
        <v>1012</v>
      </c>
      <c r="MK1" s="184" t="s">
        <v>344</v>
      </c>
      <c r="ML1" s="184" t="s">
        <v>1015</v>
      </c>
      <c r="MM1" s="184" t="s">
        <v>1016</v>
      </c>
      <c r="MN1" s="184" t="s">
        <v>1018</v>
      </c>
      <c r="MO1" s="184" t="s">
        <v>1020</v>
      </c>
      <c r="MP1" s="184" t="s">
        <v>345</v>
      </c>
      <c r="MQ1" s="184" t="s">
        <v>1023</v>
      </c>
      <c r="MR1" s="184" t="s">
        <v>1025</v>
      </c>
      <c r="MS1" s="184" t="s">
        <v>1027</v>
      </c>
      <c r="MT1" s="184" t="s">
        <v>1029</v>
      </c>
      <c r="MU1" s="184" t="s">
        <v>346</v>
      </c>
      <c r="MV1" s="184" t="s">
        <v>1032</v>
      </c>
      <c r="MW1" s="184" t="s">
        <v>1034</v>
      </c>
      <c r="MX1" s="184" t="s">
        <v>1036</v>
      </c>
      <c r="MY1" s="184" t="s">
        <v>1038</v>
      </c>
      <c r="MZ1" s="184" t="s">
        <v>1040</v>
      </c>
      <c r="NA1" s="184" t="s">
        <v>1042</v>
      </c>
      <c r="NB1" s="184" t="s">
        <v>1044</v>
      </c>
      <c r="NC1" s="184" t="s">
        <v>1046</v>
      </c>
      <c r="ND1" s="184" t="s">
        <v>1048</v>
      </c>
      <c r="NE1" s="184" t="s">
        <v>1050</v>
      </c>
      <c r="NF1" s="184" t="s">
        <v>1052</v>
      </c>
      <c r="NG1" s="184" t="s">
        <v>1053</v>
      </c>
      <c r="NH1" s="193" t="s">
        <v>347</v>
      </c>
      <c r="NI1" s="184" t="s">
        <v>348</v>
      </c>
      <c r="NJ1" s="184" t="s">
        <v>1055</v>
      </c>
      <c r="NK1" s="184" t="s">
        <v>1057</v>
      </c>
      <c r="NL1" s="184" t="s">
        <v>1059</v>
      </c>
      <c r="NM1" s="184" t="s">
        <v>1061</v>
      </c>
      <c r="NN1" s="193" t="s">
        <v>349</v>
      </c>
      <c r="NO1" s="184" t="s">
        <v>350</v>
      </c>
      <c r="NP1" s="184" t="s">
        <v>1062</v>
      </c>
      <c r="NQ1" s="184" t="s">
        <v>351</v>
      </c>
      <c r="NR1" s="184" t="s">
        <v>1064</v>
      </c>
      <c r="NS1" s="184" t="s">
        <v>1066</v>
      </c>
      <c r="NT1" s="184" t="s">
        <v>352</v>
      </c>
      <c r="NU1" s="184" t="s">
        <v>1068</v>
      </c>
      <c r="NV1" s="181" t="s">
        <v>358</v>
      </c>
      <c r="NW1" s="193" t="s">
        <v>359</v>
      </c>
      <c r="NX1" s="184" t="s">
        <v>360</v>
      </c>
      <c r="NY1" s="184" t="s">
        <v>1071</v>
      </c>
      <c r="NZ1" s="184" t="s">
        <v>1073</v>
      </c>
      <c r="OA1" s="184" t="s">
        <v>361</v>
      </c>
      <c r="OB1" s="184" t="s">
        <v>371</v>
      </c>
      <c r="OC1" s="184" t="s">
        <v>1075</v>
      </c>
      <c r="OD1" s="184" t="s">
        <v>1077</v>
      </c>
      <c r="OE1" s="184" t="s">
        <v>1079</v>
      </c>
      <c r="OF1" s="184" t="s">
        <v>1081</v>
      </c>
      <c r="OG1" s="184" t="s">
        <v>1083</v>
      </c>
      <c r="OH1" s="184" t="s">
        <v>1085</v>
      </c>
      <c r="OI1" s="184" t="s">
        <v>1087</v>
      </c>
      <c r="OJ1" s="184" t="s">
        <v>1089</v>
      </c>
      <c r="OK1" s="184" t="s">
        <v>1091</v>
      </c>
      <c r="OL1" s="184" t="s">
        <v>1093</v>
      </c>
      <c r="OM1" s="184" t="s">
        <v>1095</v>
      </c>
      <c r="ON1" s="184" t="s">
        <v>1097</v>
      </c>
      <c r="OO1" s="184" t="s">
        <v>1099</v>
      </c>
      <c r="OP1" s="184" t="s">
        <v>1101</v>
      </c>
      <c r="OQ1" s="184" t="s">
        <v>1103</v>
      </c>
      <c r="OR1" s="184" t="s">
        <v>1105</v>
      </c>
      <c r="OS1" s="184" t="s">
        <v>1107</v>
      </c>
      <c r="OT1" s="184" t="s">
        <v>1109</v>
      </c>
      <c r="OU1" s="184" t="s">
        <v>1111</v>
      </c>
      <c r="OV1" s="184" t="s">
        <v>1113</v>
      </c>
      <c r="OW1" s="184" t="s">
        <v>1115</v>
      </c>
      <c r="OX1" s="184" t="s">
        <v>1117</v>
      </c>
      <c r="OY1" s="184" t="s">
        <v>372</v>
      </c>
      <c r="OZ1" s="184" t="s">
        <v>1120</v>
      </c>
      <c r="PA1" s="184" t="s">
        <v>1122</v>
      </c>
      <c r="PB1" s="184" t="s">
        <v>1123</v>
      </c>
      <c r="PC1" s="184" t="s">
        <v>1125</v>
      </c>
      <c r="PD1" s="184" t="s">
        <v>1127</v>
      </c>
      <c r="PE1" s="184" t="s">
        <v>1129</v>
      </c>
      <c r="PF1" s="184" t="s">
        <v>1131</v>
      </c>
      <c r="PG1" s="184" t="s">
        <v>1133</v>
      </c>
      <c r="PH1" s="184" t="s">
        <v>1135</v>
      </c>
      <c r="PI1" s="184" t="s">
        <v>1137</v>
      </c>
      <c r="PJ1" s="184" t="s">
        <v>1139</v>
      </c>
      <c r="PK1" s="184" t="s">
        <v>1141</v>
      </c>
      <c r="PL1" s="184" t="s">
        <v>1143</v>
      </c>
      <c r="PM1" s="184" t="s">
        <v>1145</v>
      </c>
      <c r="PN1" s="184" t="s">
        <v>1147</v>
      </c>
      <c r="PO1" s="184" t="s">
        <v>1149</v>
      </c>
      <c r="PP1" s="184" t="s">
        <v>1151</v>
      </c>
      <c r="PQ1" s="184" t="s">
        <v>1153</v>
      </c>
      <c r="PR1" s="184" t="s">
        <v>1155</v>
      </c>
      <c r="PS1" s="184" t="s">
        <v>1157</v>
      </c>
      <c r="PT1" s="184" t="s">
        <v>1159</v>
      </c>
      <c r="PU1" s="184" t="s">
        <v>1161</v>
      </c>
      <c r="PV1" s="184" t="s">
        <v>1163</v>
      </c>
      <c r="PW1" s="184" t="s">
        <v>1165</v>
      </c>
      <c r="PX1" s="184" t="s">
        <v>1167</v>
      </c>
      <c r="PY1" s="184" t="s">
        <v>1169</v>
      </c>
      <c r="PZ1" s="184" t="s">
        <v>362</v>
      </c>
      <c r="QA1" s="184" t="s">
        <v>1171</v>
      </c>
      <c r="QB1" s="184" t="s">
        <v>1173</v>
      </c>
      <c r="QC1" s="184" t="s">
        <v>1175</v>
      </c>
      <c r="QD1" s="184" t="s">
        <v>1177</v>
      </c>
      <c r="QE1" s="184" t="s">
        <v>1179</v>
      </c>
      <c r="QF1" s="193" t="s">
        <v>363</v>
      </c>
      <c r="QG1" s="184" t="s">
        <v>364</v>
      </c>
      <c r="QH1" s="184" t="s">
        <v>1181</v>
      </c>
      <c r="QI1" s="184" t="s">
        <v>1183</v>
      </c>
      <c r="QJ1" s="184" t="s">
        <v>1185</v>
      </c>
      <c r="QK1" s="184" t="s">
        <v>1187</v>
      </c>
      <c r="QL1" s="184" t="s">
        <v>1189</v>
      </c>
      <c r="QM1" s="184" t="s">
        <v>1191</v>
      </c>
      <c r="QN1" s="193" t="s">
        <v>365</v>
      </c>
      <c r="QO1" s="184" t="s">
        <v>1193</v>
      </c>
      <c r="QP1" s="184" t="s">
        <v>366</v>
      </c>
      <c r="QQ1" s="184" t="s">
        <v>373</v>
      </c>
      <c r="QR1" s="184" t="s">
        <v>1195</v>
      </c>
      <c r="QS1" s="184" t="s">
        <v>1197</v>
      </c>
      <c r="QT1" s="184" t="s">
        <v>1199</v>
      </c>
      <c r="QU1" s="184" t="s">
        <v>1201</v>
      </c>
      <c r="QV1" s="184" t="s">
        <v>1203</v>
      </c>
      <c r="QW1" s="184" t="s">
        <v>1205</v>
      </c>
      <c r="QX1" s="184" t="s">
        <v>1207</v>
      </c>
      <c r="QY1" s="184" t="s">
        <v>1209</v>
      </c>
      <c r="QZ1" s="184" t="s">
        <v>1211</v>
      </c>
      <c r="RA1" s="184" t="s">
        <v>1213</v>
      </c>
      <c r="RB1" s="184" t="s">
        <v>1215</v>
      </c>
      <c r="RC1" s="184" t="s">
        <v>1217</v>
      </c>
      <c r="RD1" s="184" t="s">
        <v>1219</v>
      </c>
      <c r="RE1" s="184" t="s">
        <v>1221</v>
      </c>
      <c r="RF1" s="193" t="s">
        <v>367</v>
      </c>
      <c r="RG1" s="184" t="s">
        <v>368</v>
      </c>
      <c r="RH1" s="184" t="s">
        <v>1223</v>
      </c>
      <c r="RI1" s="184" t="s">
        <v>1225</v>
      </c>
      <c r="RJ1" s="193" t="s">
        <v>369</v>
      </c>
      <c r="RK1" s="184" t="s">
        <v>370</v>
      </c>
      <c r="RL1" s="184" t="s">
        <v>1227</v>
      </c>
      <c r="RM1" s="184" t="s">
        <v>1228</v>
      </c>
      <c r="RN1" s="184" t="s">
        <v>1229</v>
      </c>
      <c r="RO1" s="184" t="s">
        <v>1230</v>
      </c>
      <c r="RP1" s="184" t="s">
        <v>1232</v>
      </c>
      <c r="RQ1" s="184" t="s">
        <v>1233</v>
      </c>
      <c r="RR1" s="184" t="s">
        <v>1235</v>
      </c>
      <c r="RS1" s="184" t="s">
        <v>1236</v>
      </c>
      <c r="RT1" s="181" t="s">
        <v>374</v>
      </c>
      <c r="RU1" s="193" t="s">
        <v>375</v>
      </c>
      <c r="RV1" s="184" t="s">
        <v>376</v>
      </c>
      <c r="RW1" s="184" t="s">
        <v>1238</v>
      </c>
      <c r="RX1" s="184" t="s">
        <v>1240</v>
      </c>
      <c r="RY1" s="184" t="s">
        <v>377</v>
      </c>
      <c r="RZ1" s="184" t="s">
        <v>1242</v>
      </c>
      <c r="SA1" s="184" t="s">
        <v>1244</v>
      </c>
      <c r="SB1" s="184" t="s">
        <v>1246</v>
      </c>
      <c r="SC1" s="184" t="s">
        <v>1248</v>
      </c>
      <c r="SD1" s="193" t="s">
        <v>378</v>
      </c>
      <c r="SE1" s="184" t="s">
        <v>379</v>
      </c>
      <c r="SF1" s="184" t="s">
        <v>1250</v>
      </c>
      <c r="SG1" s="184" t="s">
        <v>1252</v>
      </c>
      <c r="SH1" s="184" t="s">
        <v>1254</v>
      </c>
      <c r="SI1" s="184" t="s">
        <v>1256</v>
      </c>
      <c r="SJ1" s="184" t="s">
        <v>1258</v>
      </c>
      <c r="SK1" s="184" t="s">
        <v>1260</v>
      </c>
      <c r="SL1" s="184" t="s">
        <v>1262</v>
      </c>
      <c r="SM1" s="184" t="s">
        <v>1264</v>
      </c>
      <c r="SN1" s="184" t="s">
        <v>1266</v>
      </c>
      <c r="SO1" s="184" t="s">
        <v>1268</v>
      </c>
      <c r="SP1" s="184" t="s">
        <v>1270</v>
      </c>
      <c r="SQ1" s="184" t="s">
        <v>1272</v>
      </c>
      <c r="SR1" s="184" t="s">
        <v>1274</v>
      </c>
      <c r="SS1" s="184" t="s">
        <v>1276</v>
      </c>
      <c r="ST1" s="184" t="s">
        <v>1278</v>
      </c>
      <c r="SU1" s="181" t="s">
        <v>380</v>
      </c>
      <c r="SV1" s="193" t="s">
        <v>381</v>
      </c>
      <c r="SW1" s="184" t="s">
        <v>382</v>
      </c>
      <c r="SX1" s="184" t="s">
        <v>1280</v>
      </c>
      <c r="SY1" s="184" t="s">
        <v>1282</v>
      </c>
      <c r="SZ1" s="184" t="s">
        <v>1284</v>
      </c>
      <c r="TA1" s="184" t="s">
        <v>1286</v>
      </c>
      <c r="TB1" s="184" t="s">
        <v>1288</v>
      </c>
      <c r="TC1" s="184" t="s">
        <v>383</v>
      </c>
      <c r="TD1" s="184" t="s">
        <v>1290</v>
      </c>
      <c r="TE1" s="184" t="s">
        <v>1292</v>
      </c>
      <c r="TF1" s="184" t="s">
        <v>1294</v>
      </c>
      <c r="TG1" s="184" t="s">
        <v>1296</v>
      </c>
      <c r="TH1" s="184" t="s">
        <v>1298</v>
      </c>
      <c r="TI1" s="184" t="s">
        <v>1300</v>
      </c>
      <c r="TJ1" s="193" t="s">
        <v>384</v>
      </c>
      <c r="TK1" s="184" t="s">
        <v>385</v>
      </c>
      <c r="TL1" s="184" t="s">
        <v>386</v>
      </c>
      <c r="TM1" s="184" t="s">
        <v>1302</v>
      </c>
      <c r="TN1" s="184" t="s">
        <v>1304</v>
      </c>
      <c r="TO1" s="184" t="s">
        <v>1305</v>
      </c>
      <c r="TP1" s="184" t="s">
        <v>1307</v>
      </c>
      <c r="TQ1" s="184" t="s">
        <v>1309</v>
      </c>
      <c r="TR1" s="184" t="s">
        <v>1311</v>
      </c>
      <c r="TS1" s="184" t="s">
        <v>1313</v>
      </c>
      <c r="TT1" s="184" t="s">
        <v>1315</v>
      </c>
      <c r="TU1" s="184" t="s">
        <v>1317</v>
      </c>
      <c r="TV1" s="184" t="s">
        <v>1319</v>
      </c>
      <c r="TW1" s="184" t="s">
        <v>1321</v>
      </c>
      <c r="TX1" s="184" t="s">
        <v>1323</v>
      </c>
      <c r="TY1" s="184" t="s">
        <v>1325</v>
      </c>
      <c r="TZ1" s="184" t="s">
        <v>1327</v>
      </c>
      <c r="UA1" s="184" t="s">
        <v>1329</v>
      </c>
      <c r="UB1" s="184" t="s">
        <v>1331</v>
      </c>
      <c r="UC1" s="181" t="s">
        <v>1333</v>
      </c>
      <c r="UD1" s="184" t="s">
        <v>1335</v>
      </c>
      <c r="UE1" s="184" t="s">
        <v>1337</v>
      </c>
      <c r="UF1" s="184" t="s">
        <v>1339</v>
      </c>
      <c r="UG1" s="184" t="s">
        <v>1341</v>
      </c>
      <c r="UH1" s="184" t="s">
        <v>1343</v>
      </c>
      <c r="UI1" s="187"/>
    </row>
    <row r="2" spans="1:555" s="124" customFormat="1" hidden="1" x14ac:dyDescent="0.25">
      <c r="A2" s="124" t="s">
        <v>1376</v>
      </c>
      <c r="B2" s="124" t="s">
        <v>1378</v>
      </c>
      <c r="C2" s="124" t="s">
        <v>480</v>
      </c>
      <c r="D2" s="124" t="s">
        <v>1377</v>
      </c>
      <c r="E2" s="124" t="s">
        <v>1379</v>
      </c>
      <c r="F2" s="124" t="s">
        <v>481</v>
      </c>
      <c r="G2" s="162" t="s">
        <v>1380</v>
      </c>
      <c r="H2" s="124" t="s">
        <v>1381</v>
      </c>
      <c r="I2" s="124" t="s">
        <v>1382</v>
      </c>
      <c r="J2" s="124" t="s">
        <v>1492</v>
      </c>
      <c r="K2" s="124" t="s">
        <v>1383</v>
      </c>
      <c r="L2" s="124" t="s">
        <v>1384</v>
      </c>
      <c r="M2" s="124" t="s">
        <v>1385</v>
      </c>
      <c r="N2" s="124" t="s">
        <v>1386</v>
      </c>
      <c r="O2" s="124" t="s">
        <v>1387</v>
      </c>
      <c r="R2" s="124" t="s">
        <v>135</v>
      </c>
      <c r="S2" s="124" t="s">
        <v>1480</v>
      </c>
      <c r="U2" s="124" t="s">
        <v>401</v>
      </c>
      <c r="V2" s="124" t="s">
        <v>419</v>
      </c>
      <c r="W2" s="124" t="s">
        <v>402</v>
      </c>
      <c r="X2" s="124" t="s">
        <v>403</v>
      </c>
      <c r="Y2" s="124" t="s">
        <v>404</v>
      </c>
      <c r="Z2" s="124" t="s">
        <v>405</v>
      </c>
      <c r="AA2" s="124" t="s">
        <v>406</v>
      </c>
      <c r="AB2" s="124" t="s">
        <v>407</v>
      </c>
      <c r="AC2" s="124" t="s">
        <v>408</v>
      </c>
      <c r="AD2" s="124" t="s">
        <v>409</v>
      </c>
      <c r="AE2" s="124" t="s">
        <v>410</v>
      </c>
      <c r="AF2" s="124" t="s">
        <v>411</v>
      </c>
      <c r="AH2" s="124" t="s">
        <v>429</v>
      </c>
      <c r="AI2" s="124" t="s">
        <v>430</v>
      </c>
      <c r="AJ2" s="124" t="s">
        <v>431</v>
      </c>
      <c r="AK2" s="124" t="s">
        <v>432</v>
      </c>
      <c r="AL2" s="124" t="s">
        <v>433</v>
      </c>
      <c r="AM2" s="124" t="s">
        <v>436</v>
      </c>
      <c r="AN2" s="124" t="s">
        <v>434</v>
      </c>
      <c r="AO2" s="124" t="s">
        <v>435</v>
      </c>
      <c r="AP2" s="124" t="s">
        <v>437</v>
      </c>
      <c r="AQ2" s="124" t="s">
        <v>438</v>
      </c>
      <c r="AR2" s="124" t="s">
        <v>439</v>
      </c>
      <c r="AS2" s="124" t="s">
        <v>440</v>
      </c>
      <c r="AT2" s="124" t="s">
        <v>441</v>
      </c>
      <c r="AU2" s="124" t="s">
        <v>442</v>
      </c>
      <c r="AV2" s="124" t="s">
        <v>443</v>
      </c>
      <c r="AW2" s="124" t="s">
        <v>444</v>
      </c>
      <c r="AX2" s="124" t="s">
        <v>445</v>
      </c>
      <c r="AY2" s="124" t="s">
        <v>446</v>
      </c>
      <c r="AZ2" s="124" t="s">
        <v>447</v>
      </c>
      <c r="BA2" s="124" t="s">
        <v>448</v>
      </c>
      <c r="BB2" s="124" t="s">
        <v>449</v>
      </c>
      <c r="BC2" s="124" t="s">
        <v>450</v>
      </c>
      <c r="BD2" s="124" t="s">
        <v>451</v>
      </c>
      <c r="BE2" s="124" t="s">
        <v>452</v>
      </c>
      <c r="BF2" s="124" t="s">
        <v>453</v>
      </c>
      <c r="BG2" s="124" t="s">
        <v>454</v>
      </c>
      <c r="BH2" s="124" t="s">
        <v>455</v>
      </c>
      <c r="BI2" s="124" t="s">
        <v>456</v>
      </c>
      <c r="BJ2" s="124" t="s">
        <v>457</v>
      </c>
      <c r="BK2" s="124" t="s">
        <v>458</v>
      </c>
      <c r="BL2" s="124" t="s">
        <v>459</v>
      </c>
      <c r="BM2" s="124" t="s">
        <v>460</v>
      </c>
      <c r="BN2" s="124" t="s">
        <v>461</v>
      </c>
      <c r="BO2" s="124" t="s">
        <v>462</v>
      </c>
      <c r="BP2" s="124" t="s">
        <v>463</v>
      </c>
      <c r="BQ2" s="124" t="s">
        <v>464</v>
      </c>
      <c r="BR2" s="124" t="s">
        <v>465</v>
      </c>
      <c r="BS2" s="124" t="s">
        <v>466</v>
      </c>
      <c r="BT2" s="124" t="s">
        <v>467</v>
      </c>
      <c r="BU2" s="124" t="s">
        <v>468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395</v>
      </c>
      <c r="D5" s="201">
        <f>SUMIF(C:C,$C$10,D:D)</f>
        <v>27100679</v>
      </c>
    </row>
    <row r="6" spans="1:555" x14ac:dyDescent="0.25">
      <c r="C6" s="109"/>
      <c r="D6" s="109"/>
      <c r="E6" s="109"/>
      <c r="F6" s="109"/>
      <c r="G6" s="78"/>
      <c r="H6" s="109"/>
      <c r="I6" s="109"/>
    </row>
    <row r="7" spans="1:555" hidden="1" x14ac:dyDescent="0.25">
      <c r="C7" s="109"/>
      <c r="D7" s="109"/>
      <c r="E7" s="109"/>
      <c r="F7" s="109"/>
      <c r="G7" s="78"/>
      <c r="H7" s="109"/>
      <c r="I7" s="109"/>
    </row>
    <row r="8" spans="1:555" hidden="1" x14ac:dyDescent="0.25">
      <c r="C8" s="109"/>
      <c r="D8" s="109"/>
      <c r="E8" s="109"/>
      <c r="F8" s="109"/>
      <c r="G8" s="78"/>
      <c r="H8" s="109"/>
      <c r="I8" s="109"/>
    </row>
    <row r="9" spans="1:555" hidden="1" x14ac:dyDescent="0.25">
      <c r="C9" s="109"/>
      <c r="D9" s="109"/>
      <c r="E9" s="109"/>
      <c r="F9" s="109"/>
      <c r="G9" s="78"/>
      <c r="H9" s="109"/>
      <c r="I9" s="109"/>
      <c r="K9" s="179"/>
    </row>
    <row r="10" spans="1:555" ht="15.75" hidden="1" thickBot="1" x14ac:dyDescent="0.3">
      <c r="C10" s="159" t="s">
        <v>52</v>
      </c>
      <c r="D10" s="110">
        <f>SUM(F17:F51)</f>
        <v>0</v>
      </c>
      <c r="F10" s="70"/>
      <c r="G10" s="79"/>
      <c r="H10" s="70"/>
      <c r="I10" s="70"/>
    </row>
    <row r="11" spans="1:555" hidden="1" x14ac:dyDescent="0.25">
      <c r="B11" s="95"/>
      <c r="C11" s="70"/>
      <c r="D11" s="31"/>
      <c r="E11" s="95"/>
      <c r="F11" s="95"/>
      <c r="G11" s="95"/>
      <c r="H11" s="76"/>
      <c r="I11" s="76"/>
      <c r="J11" s="76"/>
      <c r="K11" s="114"/>
    </row>
    <row r="12" spans="1:555" hidden="1" x14ac:dyDescent="0.25">
      <c r="B12" s="95"/>
      <c r="C12" s="70"/>
      <c r="D12" s="31"/>
      <c r="E12" s="95"/>
      <c r="F12" s="95"/>
      <c r="G12" s="95"/>
      <c r="H12" s="76"/>
      <c r="I12" s="76"/>
      <c r="J12" s="76"/>
      <c r="K12" s="114"/>
    </row>
    <row r="13" spans="1:555" ht="15.75" hidden="1" x14ac:dyDescent="0.25">
      <c r="B13" s="95"/>
      <c r="C13" s="207" t="s">
        <v>399</v>
      </c>
      <c r="D13" s="208"/>
      <c r="E13" s="95"/>
      <c r="F13" s="95"/>
      <c r="G13" s="95"/>
      <c r="H13" s="76"/>
      <c r="I13" s="76"/>
      <c r="J13" s="76"/>
      <c r="K13" s="114"/>
    </row>
    <row r="14" spans="1:555" ht="18.75" hidden="1"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 Gestion Administrativa'!$E:$F,2,FALSE),IFERROR(VLOOKUP(D13,'Gestión Académica'!$E:$F,2,FALSE),IFERROR(VLOOKUP(D13,'Aseguramiento de la Calidad'!$E:$F,2,FALSE),IFERROR(VLOOKUP(D13,'Gestión del Conocimiento'!$E:$F,2,FALSE),IFERROR(VLOOKUP(D13,'Gobernabilidad y Procesos...'!$E:$F,2,FALSE),IFERROR(VLOOKUP(D13,'12. 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hidden="1" thickBot="1" x14ac:dyDescent="0.3">
      <c r="F15" s="95"/>
      <c r="G15" s="76"/>
      <c r="H15" s="76"/>
      <c r="I15" s="76"/>
    </row>
    <row r="16" spans="1:555" ht="30.75" hidden="1" thickBot="1" x14ac:dyDescent="0.3">
      <c r="C16" s="131" t="s">
        <v>43</v>
      </c>
      <c r="D16" s="136" t="s">
        <v>54</v>
      </c>
      <c r="E16" s="138" t="s">
        <v>56</v>
      </c>
      <c r="F16" s="137" t="s">
        <v>27</v>
      </c>
      <c r="G16" s="135" t="s">
        <v>137</v>
      </c>
      <c r="H16" s="138" t="s">
        <v>45</v>
      </c>
      <c r="I16" s="135" t="s">
        <v>138</v>
      </c>
      <c r="J16" s="135" t="s">
        <v>417</v>
      </c>
      <c r="K16" s="135" t="s">
        <v>418</v>
      </c>
      <c r="L16" s="135" t="s">
        <v>474</v>
      </c>
    </row>
    <row r="17" spans="3:12" hidden="1" x14ac:dyDescent="0.25">
      <c r="C17" s="143"/>
      <c r="D17" s="160"/>
      <c r="E17" s="117"/>
      <c r="F17" s="99">
        <f t="shared" ref="F17:F51" si="0">D17*E17</f>
        <v>0</v>
      </c>
      <c r="G17" s="163" t="s">
        <v>135</v>
      </c>
      <c r="H17" s="144" t="s">
        <v>1075</v>
      </c>
      <c r="I17" s="132" t="str">
        <f>VLOOKUP(H17,Presupuesto!$B$11:$C$565,2,0)</f>
        <v>BECAS</v>
      </c>
      <c r="J17" s="227" t="s">
        <v>1492</v>
      </c>
      <c r="K17" s="100" t="s">
        <v>401</v>
      </c>
      <c r="L17" s="100"/>
    </row>
    <row r="18" spans="3:12" hidden="1" x14ac:dyDescent="0.25">
      <c r="C18" s="143"/>
      <c r="D18" s="160"/>
      <c r="E18" s="125"/>
      <c r="F18" s="99">
        <f t="shared" si="0"/>
        <v>0</v>
      </c>
      <c r="G18" s="163"/>
      <c r="H18" s="144" t="s">
        <v>1077</v>
      </c>
      <c r="I18" s="132" t="str">
        <f>VLOOKUP(H18,Presupuesto!$B$11:$C$565,2,0)</f>
        <v>BECAS ESTUDIANTES DE PREGRADO (PLAN REFORMA)</v>
      </c>
      <c r="J18" s="100" t="str">
        <f>$J$17</f>
        <v>Posgrado</v>
      </c>
      <c r="K18" s="100" t="s">
        <v>419</v>
      </c>
      <c r="L18" s="100"/>
    </row>
    <row r="19" spans="3:12" hidden="1" x14ac:dyDescent="0.25">
      <c r="C19" s="143"/>
      <c r="D19" s="160"/>
      <c r="E19" s="125"/>
      <c r="F19" s="99">
        <f t="shared" si="0"/>
        <v>0</v>
      </c>
      <c r="G19" s="163"/>
      <c r="H19" s="144" t="s">
        <v>1079</v>
      </c>
      <c r="I19" s="132" t="str">
        <f>VLOOKUP(H19,Presupuesto!$B$11:$C$565,2,0)</f>
        <v>BECAS CONVENIO MINISTERIO SALUD -IHSS-UNAH</v>
      </c>
      <c r="J19" s="100" t="str">
        <f t="shared" ref="J19:J50" si="1">$J$17</f>
        <v>Posgrado</v>
      </c>
      <c r="K19" s="100" t="s">
        <v>419</v>
      </c>
      <c r="L19" s="100"/>
    </row>
    <row r="20" spans="3:12" hidden="1" x14ac:dyDescent="0.25">
      <c r="C20" s="143"/>
      <c r="D20" s="160"/>
      <c r="E20" s="125"/>
      <c r="F20" s="99">
        <f t="shared" si="0"/>
        <v>0</v>
      </c>
      <c r="G20" s="163"/>
      <c r="H20" s="144" t="s">
        <v>1081</v>
      </c>
      <c r="I20" s="132" t="str">
        <f>VLOOKUP(H20,Presupuesto!$B$11:$C$565,2,0)</f>
        <v>BECAS DE ACTUALIZACION Y CAPACITACION DOCENTE</v>
      </c>
      <c r="J20" s="100" t="str">
        <f t="shared" si="1"/>
        <v>Posgrado</v>
      </c>
      <c r="K20" s="100" t="s">
        <v>419</v>
      </c>
      <c r="L20" s="100"/>
    </row>
    <row r="21" spans="3:12" hidden="1" x14ac:dyDescent="0.25">
      <c r="C21" s="143"/>
      <c r="D21" s="160"/>
      <c r="E21" s="125"/>
      <c r="F21" s="99">
        <f t="shared" si="0"/>
        <v>0</v>
      </c>
      <c r="G21" s="163"/>
      <c r="H21" s="144" t="s">
        <v>1083</v>
      </c>
      <c r="I21" s="132" t="str">
        <f>VLOOKUP(H21,Presupuesto!$B$11:$C$565,2,0)</f>
        <v>BECAS EXCELENCIA ACADEMICA</v>
      </c>
      <c r="J21" s="100" t="str">
        <f t="shared" si="1"/>
        <v>Posgrado</v>
      </c>
      <c r="K21" s="100" t="s">
        <v>419</v>
      </c>
      <c r="L21" s="100"/>
    </row>
    <row r="22" spans="3:12" hidden="1" x14ac:dyDescent="0.25">
      <c r="C22" s="143"/>
      <c r="D22" s="160"/>
      <c r="E22" s="125"/>
      <c r="F22" s="99">
        <f t="shared" si="0"/>
        <v>0</v>
      </c>
      <c r="G22" s="163"/>
      <c r="H22" s="144" t="s">
        <v>1085</v>
      </c>
      <c r="I22" s="132" t="str">
        <f>VLOOKUP(H22,Presupuesto!$B$11:$C$565,2,0)</f>
        <v>BECAS PARA HIJOS DE LOS TRABAJADORES</v>
      </c>
      <c r="J22" s="100" t="str">
        <f t="shared" si="1"/>
        <v>Posgrado</v>
      </c>
      <c r="K22" s="100" t="s">
        <v>408</v>
      </c>
      <c r="L22" s="100"/>
    </row>
    <row r="23" spans="3:12" hidden="1" x14ac:dyDescent="0.25">
      <c r="C23" s="143"/>
      <c r="D23" s="160"/>
      <c r="E23" s="125"/>
      <c r="F23" s="99">
        <f t="shared" si="0"/>
        <v>0</v>
      </c>
      <c r="G23" s="163"/>
      <c r="H23" s="144" t="s">
        <v>1087</v>
      </c>
      <c r="I23" s="132" t="str">
        <f>VLOOKUP(H23,Presupuesto!$B$11:$C$565,2,0)</f>
        <v>BECAS POST GRADO ECONOMIA</v>
      </c>
      <c r="J23" s="100" t="str">
        <f t="shared" si="1"/>
        <v>Posgrado</v>
      </c>
      <c r="K23" s="100" t="s">
        <v>419</v>
      </c>
      <c r="L23" s="100"/>
    </row>
    <row r="24" spans="3:12" hidden="1" x14ac:dyDescent="0.25">
      <c r="C24" s="143"/>
      <c r="D24" s="160"/>
      <c r="E24" s="125"/>
      <c r="F24" s="99">
        <f t="shared" si="0"/>
        <v>0</v>
      </c>
      <c r="G24" s="163"/>
      <c r="H24" s="144" t="s">
        <v>1089</v>
      </c>
      <c r="I24" s="132" t="str">
        <f>VLOOKUP(H24,Presupuesto!$B$11:$C$565,2,0)</f>
        <v>BECAS POST-GRADO DE TRABAJO SOCIAL</v>
      </c>
      <c r="J24" s="100" t="str">
        <f t="shared" si="1"/>
        <v>Posgrado</v>
      </c>
      <c r="K24" s="100" t="s">
        <v>419</v>
      </c>
      <c r="L24" s="100"/>
    </row>
    <row r="25" spans="3:12" hidden="1" x14ac:dyDescent="0.25">
      <c r="C25" s="143"/>
      <c r="D25" s="160"/>
      <c r="E25" s="125"/>
      <c r="F25" s="99">
        <f t="shared" si="0"/>
        <v>0</v>
      </c>
      <c r="G25" s="163"/>
      <c r="H25" s="144" t="s">
        <v>1091</v>
      </c>
      <c r="I25" s="132" t="str">
        <f>VLOOKUP(H25,Presupuesto!$B$11:$C$565,2,0)</f>
        <v>BECAS PROFESIONALIZANTES DOCENTE (PLAN DE REFORMA)</v>
      </c>
      <c r="J25" s="100" t="str">
        <f t="shared" si="1"/>
        <v>Posgrado</v>
      </c>
      <c r="K25" s="100" t="s">
        <v>419</v>
      </c>
      <c r="L25" s="100"/>
    </row>
    <row r="26" spans="3:12" hidden="1" x14ac:dyDescent="0.25">
      <c r="C26" s="143"/>
      <c r="D26" s="160"/>
      <c r="E26" s="125"/>
      <c r="F26" s="99">
        <f t="shared" si="0"/>
        <v>0</v>
      </c>
      <c r="G26" s="163"/>
      <c r="H26" s="144" t="s">
        <v>1093</v>
      </c>
      <c r="I26" s="132" t="str">
        <f>VLOOKUP(H26,Presupuesto!$B$11:$C$565,2,0)</f>
        <v>PRESTAMOS A ESTUDIANTES</v>
      </c>
      <c r="J26" s="100" t="str">
        <f t="shared" si="1"/>
        <v>Posgrado</v>
      </c>
      <c r="K26" s="100" t="s">
        <v>419</v>
      </c>
      <c r="L26" s="100"/>
    </row>
    <row r="27" spans="3:12" hidden="1" x14ac:dyDescent="0.25">
      <c r="C27" s="143"/>
      <c r="D27" s="160"/>
      <c r="E27" s="125"/>
      <c r="F27" s="99">
        <f t="shared" si="0"/>
        <v>0</v>
      </c>
      <c r="G27" s="163"/>
      <c r="H27" s="144" t="s">
        <v>1095</v>
      </c>
      <c r="I27" s="132" t="str">
        <f>VLOOKUP(H27,Presupuesto!$B$11:$C$565,2,0)</f>
        <v>BECAS TALLERES EMPLEADOS A ESTUDIANTES</v>
      </c>
      <c r="J27" s="100" t="str">
        <f t="shared" si="1"/>
        <v>Posgrado</v>
      </c>
      <c r="K27" s="100" t="s">
        <v>419</v>
      </c>
      <c r="L27" s="100"/>
    </row>
    <row r="28" spans="3:12" hidden="1" x14ac:dyDescent="0.25">
      <c r="C28" s="143"/>
      <c r="D28" s="160"/>
      <c r="E28" s="125"/>
      <c r="F28" s="99">
        <f t="shared" si="0"/>
        <v>0</v>
      </c>
      <c r="G28" s="163"/>
      <c r="H28" s="144" t="s">
        <v>1097</v>
      </c>
      <c r="I28" s="132" t="str">
        <f>VLOOKUP(H28,Presupuesto!$B$11:$C$565,2,0)</f>
        <v>BECAS EXTERNAS DE INVESTIGACION</v>
      </c>
      <c r="J28" s="100" t="str">
        <f t="shared" si="1"/>
        <v>Posgrado</v>
      </c>
      <c r="K28" s="100" t="s">
        <v>419</v>
      </c>
      <c r="L28" s="100"/>
    </row>
    <row r="29" spans="3:12" hidden="1" x14ac:dyDescent="0.25">
      <c r="C29" s="143"/>
      <c r="D29" s="160"/>
      <c r="E29" s="125"/>
      <c r="F29" s="99">
        <f t="shared" si="0"/>
        <v>0</v>
      </c>
      <c r="G29" s="163"/>
      <c r="H29" s="144" t="s">
        <v>1099</v>
      </c>
      <c r="I29" s="132" t="str">
        <f>VLOOKUP(H29,Presupuesto!$B$11:$C$565,2,0)</f>
        <v>BECAS SUSTANTIVAS DE INVESTIGACIÓN</v>
      </c>
      <c r="J29" s="100" t="str">
        <f t="shared" si="1"/>
        <v>Posgrado</v>
      </c>
      <c r="K29" s="100" t="s">
        <v>419</v>
      </c>
      <c r="L29" s="100"/>
    </row>
    <row r="30" spans="3:12" hidden="1" x14ac:dyDescent="0.25">
      <c r="C30" s="143"/>
      <c r="D30" s="160"/>
      <c r="E30" s="125"/>
      <c r="F30" s="99">
        <f t="shared" si="0"/>
        <v>0</v>
      </c>
      <c r="G30" s="163"/>
      <c r="H30" s="144" t="s">
        <v>1101</v>
      </c>
      <c r="I30" s="132" t="str">
        <f>VLOOKUP(H30,Presupuesto!$B$11:$C$565,2,0)</f>
        <v>BECAS DE INVEST, PARA ESTUD. DE PREGRADO</v>
      </c>
      <c r="J30" s="100" t="str">
        <f t="shared" si="1"/>
        <v>Posgrado</v>
      </c>
      <c r="K30" s="100" t="s">
        <v>419</v>
      </c>
      <c r="L30" s="100"/>
    </row>
    <row r="31" spans="3:12" hidden="1" x14ac:dyDescent="0.25">
      <c r="C31" s="143"/>
      <c r="D31" s="160"/>
      <c r="E31" s="125"/>
      <c r="F31" s="99">
        <f t="shared" si="0"/>
        <v>0</v>
      </c>
      <c r="G31" s="163"/>
      <c r="H31" s="144" t="s">
        <v>1103</v>
      </c>
      <c r="I31" s="132" t="str">
        <f>VLOOKUP(H31,Presupuesto!$B$11:$C$565,2,0)</f>
        <v>BECAS DE INVEST. PARA DOC.DE POST-GRADO</v>
      </c>
      <c r="J31" s="100" t="str">
        <f t="shared" si="1"/>
        <v>Posgrado</v>
      </c>
      <c r="K31" s="100" t="s">
        <v>419</v>
      </c>
      <c r="L31" s="100"/>
    </row>
    <row r="32" spans="3:12" hidden="1" x14ac:dyDescent="0.25">
      <c r="C32" s="143"/>
      <c r="D32" s="160"/>
      <c r="E32" s="125"/>
      <c r="F32" s="99">
        <f t="shared" si="0"/>
        <v>0</v>
      </c>
      <c r="G32" s="163"/>
      <c r="H32" s="144" t="s">
        <v>1105</v>
      </c>
      <c r="I32" s="132" t="str">
        <f>VLOOKUP(H32,Presupuesto!$B$11:$C$565,2,0)</f>
        <v>BECAS BÁSICAS DE INVESTIGACIÓN</v>
      </c>
      <c r="J32" s="100" t="str">
        <f t="shared" si="1"/>
        <v>Posgrado</v>
      </c>
      <c r="K32" s="100" t="s">
        <v>419</v>
      </c>
      <c r="L32" s="100"/>
    </row>
    <row r="33" spans="3:12" hidden="1" x14ac:dyDescent="0.25">
      <c r="C33" s="143"/>
      <c r="D33" s="160"/>
      <c r="E33" s="125"/>
      <c r="F33" s="99">
        <f t="shared" si="0"/>
        <v>0</v>
      </c>
      <c r="G33" s="163"/>
      <c r="H33" s="144" t="s">
        <v>1107</v>
      </c>
      <c r="I33" s="132" t="str">
        <f>VLOOKUP(H33,Presupuesto!$B$11:$C$565,2,0)</f>
        <v>BECAS RELEVO GENERACIONAL</v>
      </c>
      <c r="J33" s="100" t="str">
        <f t="shared" si="1"/>
        <v>Posgrado</v>
      </c>
      <c r="K33" s="100" t="s">
        <v>419</v>
      </c>
      <c r="L33" s="100"/>
    </row>
    <row r="34" spans="3:12" hidden="1" x14ac:dyDescent="0.25">
      <c r="C34" s="143"/>
      <c r="D34" s="160"/>
      <c r="E34" s="125"/>
      <c r="F34" s="99">
        <f t="shared" si="0"/>
        <v>0</v>
      </c>
      <c r="G34" s="163"/>
      <c r="H34" s="144" t="s">
        <v>1109</v>
      </c>
      <c r="I34" s="132" t="str">
        <f>VLOOKUP(H34,Presupuesto!$B$11:$C$565,2,0)</f>
        <v>BECAS DE EQUIDAD</v>
      </c>
      <c r="J34" s="100" t="str">
        <f t="shared" si="1"/>
        <v>Posgrado</v>
      </c>
      <c r="K34" s="100" t="s">
        <v>419</v>
      </c>
      <c r="L34" s="100"/>
    </row>
    <row r="35" spans="3:12" hidden="1" x14ac:dyDescent="0.25">
      <c r="C35" s="143"/>
      <c r="D35" s="160"/>
      <c r="E35" s="125"/>
      <c r="F35" s="99">
        <f t="shared" si="0"/>
        <v>0</v>
      </c>
      <c r="G35" s="163"/>
      <c r="H35" s="144" t="s">
        <v>1111</v>
      </c>
      <c r="I35" s="132" t="str">
        <f>VLOOKUP(H35,Presupuesto!$B$11:$C$565,2,0)</f>
        <v>PREMIOS AL INVESTIGADOR</v>
      </c>
      <c r="J35" s="100" t="str">
        <f t="shared" si="1"/>
        <v>Posgrado</v>
      </c>
      <c r="K35" s="100" t="s">
        <v>419</v>
      </c>
      <c r="L35" s="100"/>
    </row>
    <row r="36" spans="3:12" hidden="1" x14ac:dyDescent="0.25">
      <c r="C36" s="143"/>
      <c r="D36" s="160"/>
      <c r="E36" s="125"/>
      <c r="F36" s="99">
        <f t="shared" si="0"/>
        <v>0</v>
      </c>
      <c r="G36" s="163"/>
      <c r="H36" s="144" t="s">
        <v>1113</v>
      </c>
      <c r="I36" s="132" t="str">
        <f>VLOOKUP(H36,Presupuesto!$B$11:$C$565,2,0)</f>
        <v>BECAS DE INV. PARA ESTUDIANTES DE POSTGRADO</v>
      </c>
      <c r="J36" s="100" t="str">
        <f t="shared" si="1"/>
        <v>Posgrado</v>
      </c>
      <c r="K36" s="100" t="s">
        <v>419</v>
      </c>
      <c r="L36" s="100"/>
    </row>
    <row r="37" spans="3:12" hidden="1" x14ac:dyDescent="0.25">
      <c r="C37" s="143"/>
      <c r="D37" s="160"/>
      <c r="E37" s="125"/>
      <c r="F37" s="99">
        <f t="shared" si="0"/>
        <v>0</v>
      </c>
      <c r="G37" s="163"/>
      <c r="H37" s="144" t="s">
        <v>1115</v>
      </c>
      <c r="I37" s="132" t="str">
        <f>VLOOKUP(H37,Presupuesto!$B$11:$C$565,2,0)</f>
        <v>Becas Especiales de Investigación</v>
      </c>
      <c r="J37" s="100" t="str">
        <f t="shared" si="1"/>
        <v>Posgrado</v>
      </c>
      <c r="K37" s="100" t="s">
        <v>419</v>
      </c>
      <c r="L37" s="100"/>
    </row>
    <row r="38" spans="3:12" hidden="1" x14ac:dyDescent="0.25">
      <c r="C38" s="143"/>
      <c r="D38" s="160"/>
      <c r="E38" s="125"/>
      <c r="F38" s="99">
        <f t="shared" si="0"/>
        <v>0</v>
      </c>
      <c r="G38" s="163"/>
      <c r="H38" s="144"/>
      <c r="I38" s="132" t="e">
        <f>VLOOKUP(H38,Presupuesto!$B$11:$C$565,2,0)</f>
        <v>#N/A</v>
      </c>
      <c r="J38" s="100" t="str">
        <f t="shared" si="1"/>
        <v>Posgrado</v>
      </c>
      <c r="K38" s="100" t="s">
        <v>419</v>
      </c>
      <c r="L38" s="100"/>
    </row>
    <row r="39" spans="3:12" hidden="1" x14ac:dyDescent="0.25">
      <c r="C39" s="145"/>
      <c r="D39" s="160"/>
      <c r="E39" s="120"/>
      <c r="F39" s="99">
        <f t="shared" si="0"/>
        <v>0</v>
      </c>
      <c r="G39" s="163"/>
      <c r="H39" s="146"/>
      <c r="I39" s="132" t="e">
        <f>VLOOKUP(H39,Presupuesto!$B$11:$C$565,2,0)</f>
        <v>#N/A</v>
      </c>
      <c r="J39" s="100" t="str">
        <f t="shared" si="1"/>
        <v>Posgrado</v>
      </c>
      <c r="K39" s="100" t="s">
        <v>419</v>
      </c>
      <c r="L39" s="100"/>
    </row>
    <row r="40" spans="3:12" hidden="1" x14ac:dyDescent="0.25">
      <c r="C40" s="145"/>
      <c r="D40" s="160"/>
      <c r="E40" s="120"/>
      <c r="F40" s="99">
        <f t="shared" si="0"/>
        <v>0</v>
      </c>
      <c r="G40" s="163"/>
      <c r="H40" s="146"/>
      <c r="I40" s="132" t="e">
        <f>VLOOKUP(H40,Presupuesto!$B$11:$C$565,2,0)</f>
        <v>#N/A</v>
      </c>
      <c r="J40" s="100" t="str">
        <f t="shared" si="1"/>
        <v>Posgrado</v>
      </c>
      <c r="K40" s="100" t="s">
        <v>419</v>
      </c>
      <c r="L40" s="100"/>
    </row>
    <row r="41" spans="3:12" hidden="1" x14ac:dyDescent="0.25">
      <c r="C41" s="145"/>
      <c r="D41" s="160"/>
      <c r="E41" s="120"/>
      <c r="F41" s="99">
        <f t="shared" si="0"/>
        <v>0</v>
      </c>
      <c r="G41" s="163"/>
      <c r="H41" s="146"/>
      <c r="I41" s="132" t="e">
        <f>VLOOKUP(H41,Presupuesto!$B$11:$C$565,2,0)</f>
        <v>#N/A</v>
      </c>
      <c r="J41" s="100" t="str">
        <f t="shared" si="1"/>
        <v>Posgrado</v>
      </c>
      <c r="K41" s="100" t="s">
        <v>419</v>
      </c>
      <c r="L41" s="100"/>
    </row>
    <row r="42" spans="3:12" hidden="1" x14ac:dyDescent="0.25">
      <c r="C42" s="145"/>
      <c r="D42" s="160"/>
      <c r="E42" s="120"/>
      <c r="F42" s="99">
        <f t="shared" si="0"/>
        <v>0</v>
      </c>
      <c r="G42" s="163"/>
      <c r="H42" s="146"/>
      <c r="I42" s="132" t="e">
        <f>VLOOKUP(H42,Presupuesto!$B$11:$C$565,2,0)</f>
        <v>#N/A</v>
      </c>
      <c r="J42" s="100" t="str">
        <f t="shared" si="1"/>
        <v>Posgrado</v>
      </c>
      <c r="K42" s="100" t="s">
        <v>419</v>
      </c>
      <c r="L42" s="100"/>
    </row>
    <row r="43" spans="3:12" hidden="1" x14ac:dyDescent="0.25">
      <c r="C43" s="145"/>
      <c r="D43" s="160"/>
      <c r="E43" s="120"/>
      <c r="F43" s="99">
        <f t="shared" si="0"/>
        <v>0</v>
      </c>
      <c r="G43" s="163"/>
      <c r="H43" s="146"/>
      <c r="I43" s="132" t="e">
        <f>VLOOKUP(H43,Presupuesto!$B$11:$C$565,2,0)</f>
        <v>#N/A</v>
      </c>
      <c r="J43" s="100" t="str">
        <f t="shared" si="1"/>
        <v>Posgrado</v>
      </c>
      <c r="K43" s="100" t="s">
        <v>419</v>
      </c>
      <c r="L43" s="100"/>
    </row>
    <row r="44" spans="3:12" hidden="1" x14ac:dyDescent="0.25">
      <c r="C44" s="145"/>
      <c r="D44" s="160"/>
      <c r="E44" s="120"/>
      <c r="F44" s="99">
        <f t="shared" si="0"/>
        <v>0</v>
      </c>
      <c r="G44" s="163"/>
      <c r="H44" s="146"/>
      <c r="I44" s="132" t="e">
        <f>VLOOKUP(H44,Presupuesto!$B$11:$C$565,2,0)</f>
        <v>#N/A</v>
      </c>
      <c r="J44" s="100" t="str">
        <f t="shared" si="1"/>
        <v>Posgrado</v>
      </c>
      <c r="K44" s="100" t="s">
        <v>419</v>
      </c>
      <c r="L44" s="100"/>
    </row>
    <row r="45" spans="3:12" hidden="1" x14ac:dyDescent="0.25">
      <c r="C45" s="145"/>
      <c r="D45" s="160"/>
      <c r="E45" s="120"/>
      <c r="F45" s="99">
        <f t="shared" si="0"/>
        <v>0</v>
      </c>
      <c r="G45" s="163"/>
      <c r="H45" s="146"/>
      <c r="I45" s="132" t="e">
        <f>VLOOKUP(H45,Presupuesto!$B$11:$C$565,2,0)</f>
        <v>#N/A</v>
      </c>
      <c r="J45" s="100" t="str">
        <f t="shared" si="1"/>
        <v>Posgrado</v>
      </c>
      <c r="K45" s="100" t="s">
        <v>419</v>
      </c>
      <c r="L45" s="100"/>
    </row>
    <row r="46" spans="3:12" hidden="1" x14ac:dyDescent="0.25">
      <c r="C46" s="145"/>
      <c r="D46" s="160"/>
      <c r="E46" s="120"/>
      <c r="F46" s="99">
        <f t="shared" si="0"/>
        <v>0</v>
      </c>
      <c r="G46" s="163"/>
      <c r="H46" s="146"/>
      <c r="I46" s="132" t="e">
        <f>VLOOKUP(H46,Presupuesto!$B$11:$C$565,2,0)</f>
        <v>#N/A</v>
      </c>
      <c r="J46" s="100" t="str">
        <f t="shared" si="1"/>
        <v>Posgrado</v>
      </c>
      <c r="K46" s="100" t="s">
        <v>419</v>
      </c>
      <c r="L46" s="100"/>
    </row>
    <row r="47" spans="3:12" hidden="1" x14ac:dyDescent="0.25">
      <c r="C47" s="147"/>
      <c r="D47" s="160"/>
      <c r="E47" s="120"/>
      <c r="F47" s="99">
        <f t="shared" si="0"/>
        <v>0</v>
      </c>
      <c r="G47" s="163"/>
      <c r="H47" s="148"/>
      <c r="I47" s="132" t="e">
        <f>VLOOKUP(H47,Presupuesto!$B$11:$C$565,2,0)</f>
        <v>#N/A</v>
      </c>
      <c r="J47" s="100" t="str">
        <f t="shared" si="1"/>
        <v>Posgrado</v>
      </c>
      <c r="K47" s="100" t="s">
        <v>410</v>
      </c>
      <c r="L47" s="100"/>
    </row>
    <row r="48" spans="3:12" hidden="1" x14ac:dyDescent="0.25">
      <c r="C48" s="147"/>
      <c r="D48" s="160"/>
      <c r="E48" s="120"/>
      <c r="F48" s="99">
        <f t="shared" si="0"/>
        <v>0</v>
      </c>
      <c r="G48" s="163"/>
      <c r="H48" s="148"/>
      <c r="I48" s="132" t="e">
        <f>VLOOKUP(H48,Presupuesto!$B$11:$C$565,2,0)</f>
        <v>#N/A</v>
      </c>
      <c r="J48" s="100" t="str">
        <f t="shared" si="1"/>
        <v>Posgrado</v>
      </c>
      <c r="K48" s="100" t="s">
        <v>419</v>
      </c>
      <c r="L48" s="100"/>
    </row>
    <row r="49" spans="3:12" hidden="1" x14ac:dyDescent="0.25">
      <c r="C49" s="147"/>
      <c r="D49" s="160"/>
      <c r="E49" s="120"/>
      <c r="F49" s="99">
        <f t="shared" si="0"/>
        <v>0</v>
      </c>
      <c r="G49" s="163"/>
      <c r="H49" s="148"/>
      <c r="I49" s="132" t="e">
        <f>VLOOKUP(H49,Presupuesto!$B$11:$C$565,2,0)</f>
        <v>#N/A</v>
      </c>
      <c r="J49" s="100" t="str">
        <f t="shared" si="1"/>
        <v>Posgrado</v>
      </c>
      <c r="K49" s="100" t="s">
        <v>419</v>
      </c>
      <c r="L49" s="100"/>
    </row>
    <row r="50" spans="3:12" hidden="1" x14ac:dyDescent="0.25">
      <c r="C50" s="147"/>
      <c r="D50" s="160"/>
      <c r="E50" s="120"/>
      <c r="F50" s="99">
        <f t="shared" si="0"/>
        <v>0</v>
      </c>
      <c r="G50" s="163"/>
      <c r="H50" s="148"/>
      <c r="I50" s="132" t="e">
        <f>VLOOKUP(H50,Presupuesto!$B$11:$C$565,2,0)</f>
        <v>#N/A</v>
      </c>
      <c r="J50" s="100" t="str">
        <f t="shared" si="1"/>
        <v>Posgrado</v>
      </c>
      <c r="K50" s="100" t="s">
        <v>419</v>
      </c>
      <c r="L50" s="100"/>
    </row>
    <row r="51" spans="3:12" ht="15.75" hidden="1" thickBot="1" x14ac:dyDescent="0.3">
      <c r="C51" s="149"/>
      <c r="D51" s="231"/>
      <c r="E51" s="105"/>
      <c r="F51" s="107">
        <f t="shared" si="0"/>
        <v>0</v>
      </c>
      <c r="G51" s="164"/>
      <c r="H51" s="150"/>
      <c r="I51" s="134" t="e">
        <f>VLOOKUP(H51,Presupuesto!$B$11:$C$565,2,0)</f>
        <v>#N/A</v>
      </c>
      <c r="J51" s="108" t="str">
        <f t="shared" ref="J51" si="2">$J$17</f>
        <v>Posgrado</v>
      </c>
      <c r="K51" s="126" t="s">
        <v>401</v>
      </c>
      <c r="L51" s="126"/>
    </row>
    <row r="52" spans="3:12" hidden="1" x14ac:dyDescent="0.25">
      <c r="F52" s="92"/>
      <c r="G52" s="91"/>
      <c r="H52" s="92"/>
      <c r="I52" s="92"/>
    </row>
    <row r="54" spans="3:12" ht="15.75" thickBot="1" x14ac:dyDescent="0.3"/>
    <row r="55" spans="3:12" ht="15.75" thickBot="1" x14ac:dyDescent="0.3">
      <c r="C55" s="159" t="s">
        <v>52</v>
      </c>
      <c r="D55" s="110">
        <f>SUM(F62:F69)</f>
        <v>27100679</v>
      </c>
      <c r="F55" s="70"/>
      <c r="G55" s="79"/>
      <c r="H55" s="70"/>
      <c r="I55" s="70"/>
    </row>
    <row r="56" spans="3:12" x14ac:dyDescent="0.25">
      <c r="C56" s="70"/>
      <c r="D56" s="31"/>
      <c r="E56" s="95"/>
      <c r="F56" s="95"/>
      <c r="G56" s="95"/>
      <c r="H56" s="76"/>
      <c r="I56" s="76"/>
      <c r="J56" s="76"/>
      <c r="K56" s="114"/>
    </row>
    <row r="57" spans="3:12" x14ac:dyDescent="0.25">
      <c r="C57" s="70"/>
      <c r="D57" s="31"/>
      <c r="E57" s="95"/>
      <c r="F57" s="95"/>
      <c r="G57" s="95"/>
      <c r="H57" s="76"/>
      <c r="I57" s="76"/>
      <c r="J57" s="76"/>
      <c r="K57" s="114"/>
    </row>
    <row r="58" spans="3:12" ht="15.75" x14ac:dyDescent="0.25">
      <c r="C58" s="207" t="s">
        <v>399</v>
      </c>
      <c r="D58" s="509">
        <v>12.3</v>
      </c>
      <c r="E58" s="95"/>
      <c r="F58" s="95"/>
      <c r="G58" s="95"/>
      <c r="H58" s="76"/>
      <c r="I58" s="76"/>
      <c r="J58" s="76"/>
      <c r="K58" s="114"/>
    </row>
    <row r="59" spans="3:12" ht="18.75" x14ac:dyDescent="0.25">
      <c r="C59" s="217" t="str">
        <f>IFERROR(VLOOKUP(D58,'Desarrollo e Innov. Curricular'!$E:$F,2,FALSE),IFERROR(VLOOKUP(D58,'Investigación Científica'!$E:$F,2,FALSE),IFERROR(VLOOKUP(D58,'Vinculación Univ. Sociedad'!$E:$F,2,FALSE),IFERROR(VLOOKUP(D58,'Docencia y Profesorado Universi'!$E:$F,2,FALSE),IFERROR(VLOOKUP(D58,'Estudiantes y Graduados'!$E:$F,2,FALSE),IFERROR(VLOOKUP(D58,'11. Gestion Administrativa'!$E:$F,2,FALSE),IFERROR(VLOOKUP(D58,'Gestión Académica'!$E:$F,2,FALSE),IFERROR(VLOOKUP(D58,'Aseguramiento de la Calidad'!$E:$F,2,FALSE),IFERROR(VLOOKUP(D58,'Gestión del Conocimiento'!$E:$F,2,FALSE),IFERROR(VLOOKUP(D58,'Gobernabilidad y Procesos...'!$E:$F,2,FALSE),IFERROR(VLOOKUP(D58,'12. Gestión del Talento Humano'!$E:$F,2,FALSE),IFERROR(VLOOKUP(D58,'Internacionalización de la E.S.'!$E:$F,2,FALSE),IFERROR(VLOOKUP(D58,Posgrado!$E:$F,2,FALSE),IFERROR(VLOOKUP(D58,'Cultura de Innovación Insti...'!$E:$F,2,FALSE),VLOOKUP(D58,'Lo Esencial de la Reforma Univ.'!$E:$F,2,0)))))))))))))))</f>
        <v>Mejorar la efectividad del talento humano, a través de la formación (Programa de Becas), entrenamiento y capacitación del personal universitario, valorando su desempeño para gozar de estos beneficios</v>
      </c>
      <c r="D59" s="31"/>
      <c r="E59" s="95"/>
      <c r="F59" s="95"/>
      <c r="G59" s="95"/>
      <c r="H59" s="76"/>
      <c r="I59" s="76"/>
      <c r="J59" s="76"/>
      <c r="K59" s="114"/>
    </row>
    <row r="60" spans="3:12" ht="15.75" thickBot="1" x14ac:dyDescent="0.3">
      <c r="F60" s="95"/>
      <c r="G60" s="76"/>
      <c r="H60" s="76"/>
      <c r="I60" s="76"/>
    </row>
    <row r="61" spans="3:12" ht="30.75" thickBot="1" x14ac:dyDescent="0.3">
      <c r="C61" s="131" t="s">
        <v>43</v>
      </c>
      <c r="D61" s="136" t="s">
        <v>54</v>
      </c>
      <c r="E61" s="138" t="s">
        <v>56</v>
      </c>
      <c r="F61" s="137" t="s">
        <v>27</v>
      </c>
      <c r="G61" s="135" t="s">
        <v>137</v>
      </c>
      <c r="H61" s="138" t="s">
        <v>45</v>
      </c>
      <c r="I61" s="135" t="s">
        <v>138</v>
      </c>
      <c r="J61" s="135" t="s">
        <v>417</v>
      </c>
      <c r="K61" s="135" t="s">
        <v>418</v>
      </c>
      <c r="L61" s="135" t="s">
        <v>474</v>
      </c>
    </row>
    <row r="62" spans="3:12" x14ac:dyDescent="0.25">
      <c r="C62" s="143" t="s">
        <v>1538</v>
      </c>
      <c r="D62" s="160">
        <v>7</v>
      </c>
      <c r="E62" s="452">
        <v>440000</v>
      </c>
      <c r="F62" s="450">
        <v>3200000</v>
      </c>
      <c r="G62" s="163" t="s">
        <v>135</v>
      </c>
      <c r="H62" s="144" t="s">
        <v>1075</v>
      </c>
      <c r="I62" s="132" t="str">
        <f>VLOOKUP(H62,[1]Presupuesto!$B$11:$C$565,2,0)</f>
        <v>BECAS</v>
      </c>
      <c r="J62" s="227" t="s">
        <v>1384</v>
      </c>
      <c r="K62" s="100" t="s">
        <v>419</v>
      </c>
      <c r="L62" s="100"/>
    </row>
    <row r="63" spans="3:12" x14ac:dyDescent="0.25">
      <c r="C63" s="143" t="s">
        <v>1538</v>
      </c>
      <c r="D63" s="160">
        <f>10+30</f>
        <v>40</v>
      </c>
      <c r="E63" s="453">
        <v>440000</v>
      </c>
      <c r="F63" s="450">
        <f>D63*E63</f>
        <v>17600000</v>
      </c>
      <c r="G63" s="163" t="s">
        <v>1480</v>
      </c>
      <c r="H63" s="144" t="s">
        <v>1075</v>
      </c>
      <c r="I63" s="132" t="str">
        <f>VLOOKUP(H63,[1]Presupuesto!$B$11:$C$565,2,0)</f>
        <v>BECAS</v>
      </c>
      <c r="J63" s="227" t="s">
        <v>1384</v>
      </c>
      <c r="K63" s="100" t="s">
        <v>401</v>
      </c>
      <c r="L63" s="100"/>
    </row>
    <row r="64" spans="3:12" x14ac:dyDescent="0.25">
      <c r="C64" s="143" t="s">
        <v>1577</v>
      </c>
      <c r="D64" s="160">
        <v>13</v>
      </c>
      <c r="E64" s="453">
        <v>100000</v>
      </c>
      <c r="F64" s="450">
        <f t="shared" ref="F64:F67" si="3">D64*E64</f>
        <v>1300000</v>
      </c>
      <c r="G64" s="163" t="s">
        <v>135</v>
      </c>
      <c r="H64" s="144" t="s">
        <v>1075</v>
      </c>
      <c r="I64" s="132" t="str">
        <f>VLOOKUP(H64,[1]Presupuesto!$B$11:$C$565,2,0)</f>
        <v>BECAS</v>
      </c>
      <c r="J64" s="227" t="s">
        <v>1384</v>
      </c>
      <c r="K64" s="100" t="s">
        <v>419</v>
      </c>
      <c r="L64" s="100"/>
    </row>
    <row r="65" spans="3:12" x14ac:dyDescent="0.25">
      <c r="C65" s="143" t="s">
        <v>1577</v>
      </c>
      <c r="D65" s="160">
        <f>10+30</f>
        <v>40</v>
      </c>
      <c r="E65" s="453">
        <v>100000</v>
      </c>
      <c r="F65" s="450">
        <f>D65*E65</f>
        <v>4000000</v>
      </c>
      <c r="G65" s="163" t="s">
        <v>1480</v>
      </c>
      <c r="H65" s="144" t="s">
        <v>1075</v>
      </c>
      <c r="I65" s="132" t="str">
        <f>VLOOKUP(H65,[1]Presupuesto!$B$11:$C$565,2,0)</f>
        <v>BECAS</v>
      </c>
      <c r="J65" s="227" t="s">
        <v>1384</v>
      </c>
      <c r="K65" s="100" t="s">
        <v>401</v>
      </c>
      <c r="L65" s="100"/>
    </row>
    <row r="66" spans="3:12" x14ac:dyDescent="0.25">
      <c r="C66" s="143" t="s">
        <v>1578</v>
      </c>
      <c r="D66" s="160">
        <v>8</v>
      </c>
      <c r="E66" s="453">
        <v>108625</v>
      </c>
      <c r="F66" s="450">
        <f>D66*E66</f>
        <v>869000</v>
      </c>
      <c r="G66" s="163" t="s">
        <v>135</v>
      </c>
      <c r="H66" s="144" t="s">
        <v>1081</v>
      </c>
      <c r="I66" s="132" t="str">
        <f>VLOOKUP(H66,[1]Presupuesto!$B$11:$C$565,2,0)</f>
        <v>BECAS DE ACTUALIZACION Y CAPACITACION DOCENTE</v>
      </c>
      <c r="J66" s="227" t="s">
        <v>1384</v>
      </c>
      <c r="K66" s="100" t="s">
        <v>419</v>
      </c>
      <c r="L66" s="100"/>
    </row>
    <row r="67" spans="3:12" x14ac:dyDescent="0.25">
      <c r="C67" s="143" t="s">
        <v>1539</v>
      </c>
      <c r="D67" s="160">
        <v>100</v>
      </c>
      <c r="E67" s="453">
        <v>750</v>
      </c>
      <c r="F67" s="450">
        <f t="shared" si="3"/>
        <v>75000</v>
      </c>
      <c r="G67" s="163" t="s">
        <v>135</v>
      </c>
      <c r="H67" s="144" t="s">
        <v>1085</v>
      </c>
      <c r="I67" s="132" t="str">
        <f>VLOOKUP(H67,[1]Presupuesto!$B$11:$C$565,2,0)</f>
        <v>BECAS PARA HIJOS DE LOS TRABAJADORES</v>
      </c>
      <c r="J67" s="227" t="s">
        <v>1384</v>
      </c>
      <c r="K67" s="100" t="s">
        <v>419</v>
      </c>
      <c r="L67" s="100"/>
    </row>
    <row r="68" spans="3:12" ht="30" x14ac:dyDescent="0.25">
      <c r="C68" s="454" t="s">
        <v>1579</v>
      </c>
      <c r="D68" s="160">
        <v>12</v>
      </c>
      <c r="E68" s="455">
        <f>F68/12</f>
        <v>556.58333333333337</v>
      </c>
      <c r="F68" s="450">
        <v>6679</v>
      </c>
      <c r="G68" s="163" t="s">
        <v>135</v>
      </c>
      <c r="H68" s="144" t="s">
        <v>1083</v>
      </c>
      <c r="I68" s="132" t="str">
        <f>VLOOKUP(H68,[1]Presupuesto!$B$11:$C$565,2,0)</f>
        <v>BECAS EXCELENCIA ACADEMICA</v>
      </c>
      <c r="J68" s="227" t="s">
        <v>1384</v>
      </c>
      <c r="K68" s="100" t="s">
        <v>419</v>
      </c>
      <c r="L68" s="100"/>
    </row>
    <row r="69" spans="3:12" x14ac:dyDescent="0.25">
      <c r="C69" s="143" t="s">
        <v>1580</v>
      </c>
      <c r="D69" s="160">
        <v>5</v>
      </c>
      <c r="E69" s="453">
        <v>10000</v>
      </c>
      <c r="F69" s="450">
        <f t="shared" ref="F69" si="4">D69*E69</f>
        <v>50000</v>
      </c>
      <c r="G69" s="163" t="s">
        <v>1480</v>
      </c>
      <c r="H69" s="144" t="s">
        <v>1075</v>
      </c>
      <c r="I69" s="132" t="str">
        <f>VLOOKUP(H69,[1]Presupuesto!$B$11:$C$565,2,0)</f>
        <v>BECAS</v>
      </c>
      <c r="J69" s="227" t="s">
        <v>1384</v>
      </c>
      <c r="K69" s="100" t="s">
        <v>419</v>
      </c>
      <c r="L69" s="100"/>
    </row>
    <row r="71" spans="3:12" hidden="1" x14ac:dyDescent="0.25"/>
    <row r="72" spans="3:12" hidden="1" x14ac:dyDescent="0.25"/>
    <row r="73" spans="3:12" hidden="1" x14ac:dyDescent="0.25"/>
    <row r="74" spans="3:12" hidden="1" x14ac:dyDescent="0.25"/>
    <row r="75" spans="3:12" hidden="1" x14ac:dyDescent="0.25"/>
    <row r="76" spans="3:12" hidden="1" x14ac:dyDescent="0.25"/>
    <row r="77" spans="3:12" hidden="1" x14ac:dyDescent="0.25"/>
    <row r="78" spans="3:12" hidden="1" x14ac:dyDescent="0.25"/>
    <row r="79" spans="3:12" hidden="1" x14ac:dyDescent="0.25"/>
    <row r="80" spans="3:12" hidden="1" x14ac:dyDescent="0.25"/>
    <row r="81" hidden="1" x14ac:dyDescent="0.25"/>
    <row r="82" hidden="1" x14ac:dyDescent="0.25"/>
    <row r="83" hidden="1" x14ac:dyDescent="0.25"/>
    <row r="84" hidden="1" x14ac:dyDescent="0.25"/>
  </sheetData>
  <dataValidations count="5">
    <dataValidation type="list" allowBlank="1" showInputMessage="1" showErrorMessage="1" errorTitle="¡Ingreso Inválido!" error="Seleccione una opción de la lista." promptTitle="Dimensión Estratégica" prompt="Seleccione una opción de la lista." sqref="J51 J62:J69">
      <formula1>$A$2:$O$2</formula1>
    </dataValidation>
    <dataValidation type="list" allowBlank="1" showInputMessage="1" showErrorMessage="1" errorTitle="¡Ingreso Inválido!" error="Seleccione una opción de la lista" promptTitle="Mes Requerido" prompt="Seleccione el mes en el que requiere el recurso." sqref="K17:K51 K62:K69">
      <formula1>$U$2:$AF$2</formula1>
    </dataValidation>
    <dataValidation type="list" allowBlank="1" showInputMessage="1" showErrorMessage="1" errorTitle="¡Ingreso Inválido!" error="Seleccione una opción de la lista." promptTitle="Tipo de Presupuesto" prompt="Seleccione una opción de la lista." sqref="G17:G51 G62:G69">
      <formula1>$R$2:$S$2</formula1>
    </dataValidation>
    <dataValidation type="list" allowBlank="1" showInputMessage="1" showErrorMessage="1" errorTitle="¡Ingreso Inválido!" error="Verifique el valor ingresado." promptTitle="Ingrese el Objeto de Gasto" prompt="Ingrese el Objeto de Gasto" sqref="H17:H51 H62:H69">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11. Gestion Administrativa</vt:lpstr>
      <vt:lpstr>12. 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Nadia</cp:lastModifiedBy>
  <cp:lastPrinted>2014-04-11T16:36:49Z</cp:lastPrinted>
  <dcterms:created xsi:type="dcterms:W3CDTF">2010-05-02T01:28:32Z</dcterms:created>
  <dcterms:modified xsi:type="dcterms:W3CDTF">2014-09-23T01:14:04Z</dcterms:modified>
</cp:coreProperties>
</file>