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480" windowWidth="11880" windowHeight="349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Desarrollo e Innov. Curricular" sheetId="28" state="hidden" r:id="rId12"/>
    <sheet name="Investigación Científica" sheetId="21" state="hidden" r:id="rId13"/>
    <sheet name="Vinculación Univ. Sociedad" sheetId="22" state="hidden" r:id="rId14"/>
    <sheet name="Docencia y Profesorado Universi" sheetId="29" state="hidden" r:id="rId15"/>
    <sheet name="Estudiantes y Graduados" sheetId="30" r:id="rId16"/>
    <sheet name="Gestión del Conocimiento" sheetId="23" state="hidden" r:id="rId17"/>
    <sheet name="Lo Esencial de la Reforma Univ." sheetId="45" state="hidden" r:id="rId18"/>
    <sheet name="Aseguramiento de la Calidad y M" sheetId="33" r:id="rId19"/>
    <sheet name="Cultura de Innovación Insti..." sheetId="47" state="hidden" r:id="rId20"/>
    <sheet name="Posgrado" sheetId="48" state="hidden" r:id="rId21"/>
    <sheet name="Gestion Administrativa" sheetId="24" state="hidden" r:id="rId22"/>
    <sheet name="Gestión del Talento Humano" sheetId="44" r:id="rId23"/>
    <sheet name="Gestión Académica" sheetId="31" state="hidden" r:id="rId24"/>
    <sheet name="Internacionalización de la E.S." sheetId="46" state="hidden" r:id="rId25"/>
    <sheet name="Gobernabilidad y Procesos..." sheetId="34" r:id="rId26"/>
  </sheets>
  <definedNames>
    <definedName name="_xlnm._FilterDatabase" localSheetId="3" hidden="1">'1. TALLERES SEMINARIOS'!$K$17:$K$31</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fileRecoveryPr repairLoad="1"/>
</workbook>
</file>

<file path=xl/calcChain.xml><?xml version="1.0" encoding="utf-8"?>
<calcChain xmlns="http://schemas.openxmlformats.org/spreadsheetml/2006/main">
  <c r="D92" i="27"/>
  <c r="D65" i="12"/>
  <c r="D64"/>
  <c r="I65"/>
  <c r="E65"/>
  <c r="I64"/>
  <c r="E64"/>
  <c r="F64" s="1"/>
  <c r="D63"/>
  <c r="I63"/>
  <c r="E63"/>
  <c r="D62"/>
  <c r="E205"/>
  <c r="E208"/>
  <c r="E207"/>
  <c r="E206"/>
  <c r="F65" l="1"/>
  <c r="F63"/>
  <c r="I365" l="1"/>
  <c r="F365"/>
  <c r="P22" i="34"/>
  <c r="I350" i="12"/>
  <c r="I351"/>
  <c r="F351"/>
  <c r="F350"/>
  <c r="J368"/>
  <c r="I368"/>
  <c r="F368"/>
  <c r="J367"/>
  <c r="I367"/>
  <c r="E367"/>
  <c r="F367" s="1"/>
  <c r="J366"/>
  <c r="I366"/>
  <c r="E366"/>
  <c r="F366" s="1"/>
  <c r="I364"/>
  <c r="E364"/>
  <c r="F364" s="1"/>
  <c r="C361"/>
  <c r="J353"/>
  <c r="I353"/>
  <c r="F353"/>
  <c r="J352"/>
  <c r="I352"/>
  <c r="E352"/>
  <c r="F352" s="1"/>
  <c r="I349"/>
  <c r="E349"/>
  <c r="F349" s="1"/>
  <c r="C346"/>
  <c r="D357" l="1"/>
  <c r="D342"/>
  <c r="P22" i="44"/>
  <c r="J335" i="12"/>
  <c r="J336"/>
  <c r="J337"/>
  <c r="I335"/>
  <c r="I336"/>
  <c r="I337"/>
  <c r="E337"/>
  <c r="F337" s="1"/>
  <c r="F336"/>
  <c r="E336"/>
  <c r="F335"/>
  <c r="E335"/>
  <c r="J338"/>
  <c r="I338"/>
  <c r="F338"/>
  <c r="I334"/>
  <c r="E334"/>
  <c r="F334" s="1"/>
  <c r="C331"/>
  <c r="J292"/>
  <c r="J293"/>
  <c r="J294"/>
  <c r="J295"/>
  <c r="I321"/>
  <c r="I322"/>
  <c r="E322"/>
  <c r="F322" s="1"/>
  <c r="F321"/>
  <c r="E321"/>
  <c r="P21" i="44"/>
  <c r="I307" i="12"/>
  <c r="E307"/>
  <c r="F307" s="1"/>
  <c r="J324"/>
  <c r="I324"/>
  <c r="F324"/>
  <c r="I323"/>
  <c r="F323"/>
  <c r="I320"/>
  <c r="F320"/>
  <c r="E320"/>
  <c r="C317"/>
  <c r="P20" i="44"/>
  <c r="I293" i="12"/>
  <c r="F293"/>
  <c r="J310"/>
  <c r="I310"/>
  <c r="F310"/>
  <c r="I309"/>
  <c r="F309"/>
  <c r="I308"/>
  <c r="F308"/>
  <c r="I306"/>
  <c r="F306"/>
  <c r="E306"/>
  <c r="C303"/>
  <c r="I295"/>
  <c r="F295"/>
  <c r="I294"/>
  <c r="F294"/>
  <c r="I292"/>
  <c r="F292"/>
  <c r="I291"/>
  <c r="E291"/>
  <c r="F291" s="1"/>
  <c r="C288"/>
  <c r="I277"/>
  <c r="I278"/>
  <c r="I279"/>
  <c r="I280"/>
  <c r="E280"/>
  <c r="F280" s="1"/>
  <c r="E279"/>
  <c r="F279" s="1"/>
  <c r="E278"/>
  <c r="F278" s="1"/>
  <c r="E277"/>
  <c r="F277" s="1"/>
  <c r="I276"/>
  <c r="E276"/>
  <c r="F276" s="1"/>
  <c r="C273"/>
  <c r="I262"/>
  <c r="I263"/>
  <c r="I264"/>
  <c r="I265"/>
  <c r="E265"/>
  <c r="F265" s="1"/>
  <c r="E264"/>
  <c r="F264" s="1"/>
  <c r="E263"/>
  <c r="F263" s="1"/>
  <c r="F262"/>
  <c r="E262"/>
  <c r="J234"/>
  <c r="J235"/>
  <c r="J220"/>
  <c r="J221"/>
  <c r="J222"/>
  <c r="I261"/>
  <c r="E261"/>
  <c r="F261" s="1"/>
  <c r="C258"/>
  <c r="J250"/>
  <c r="I250"/>
  <c r="F250"/>
  <c r="I249"/>
  <c r="F249"/>
  <c r="I247"/>
  <c r="E247"/>
  <c r="F247" s="1"/>
  <c r="C244"/>
  <c r="I220"/>
  <c r="I221"/>
  <c r="J236"/>
  <c r="I236"/>
  <c r="F236"/>
  <c r="I235"/>
  <c r="F235"/>
  <c r="I233"/>
  <c r="E233"/>
  <c r="F233" s="1"/>
  <c r="C230"/>
  <c r="I205"/>
  <c r="I206"/>
  <c r="I207"/>
  <c r="I208"/>
  <c r="J223"/>
  <c r="I223"/>
  <c r="F223"/>
  <c r="I222"/>
  <c r="F222"/>
  <c r="I219"/>
  <c r="E219"/>
  <c r="F219" s="1"/>
  <c r="C216"/>
  <c r="I204"/>
  <c r="E204"/>
  <c r="F204" s="1"/>
  <c r="D197" s="1"/>
  <c r="C201"/>
  <c r="J192"/>
  <c r="I192"/>
  <c r="F192"/>
  <c r="I191"/>
  <c r="F191"/>
  <c r="I190"/>
  <c r="F190"/>
  <c r="I189"/>
  <c r="F189"/>
  <c r="I188"/>
  <c r="E188"/>
  <c r="F188" s="1"/>
  <c r="C185"/>
  <c r="I174"/>
  <c r="I175"/>
  <c r="I176"/>
  <c r="I177"/>
  <c r="F175"/>
  <c r="F176"/>
  <c r="K121" i="7"/>
  <c r="J121"/>
  <c r="G121"/>
  <c r="F121"/>
  <c r="K120"/>
  <c r="J120"/>
  <c r="G120"/>
  <c r="F120"/>
  <c r="K119"/>
  <c r="J119"/>
  <c r="G119"/>
  <c r="F119"/>
  <c r="K118"/>
  <c r="J118"/>
  <c r="G118"/>
  <c r="K117"/>
  <c r="J117"/>
  <c r="G117"/>
  <c r="K116"/>
  <c r="J116"/>
  <c r="G116"/>
  <c r="K115"/>
  <c r="J115"/>
  <c r="G115"/>
  <c r="K114"/>
  <c r="J114"/>
  <c r="G114"/>
  <c r="K113"/>
  <c r="J113"/>
  <c r="G113"/>
  <c r="K112"/>
  <c r="J112"/>
  <c r="E112"/>
  <c r="G112" s="1"/>
  <c r="K111"/>
  <c r="J111"/>
  <c r="G111"/>
  <c r="J110"/>
  <c r="G110"/>
  <c r="C107"/>
  <c r="J178" i="12"/>
  <c r="I178"/>
  <c r="F178"/>
  <c r="F177"/>
  <c r="E174"/>
  <c r="F174" s="1"/>
  <c r="C171"/>
  <c r="P29" i="33"/>
  <c r="D327" i="12" l="1"/>
  <c r="D313"/>
  <c r="D299"/>
  <c r="D284"/>
  <c r="D240"/>
  <c r="P17" i="44" s="1"/>
  <c r="D181" i="12"/>
  <c r="P41" i="33" s="1"/>
  <c r="D269" i="12"/>
  <c r="D254"/>
  <c r="P18" i="44" s="1"/>
  <c r="D212" i="12"/>
  <c r="P15" i="44" s="1"/>
  <c r="H15" s="1"/>
  <c r="D226" i="12"/>
  <c r="P16" i="44" s="1"/>
  <c r="D103" i="7"/>
  <c r="D167" i="12"/>
  <c r="P40" i="33" s="1"/>
  <c r="G88" i="7"/>
  <c r="J88"/>
  <c r="G89"/>
  <c r="J89"/>
  <c r="K89"/>
  <c r="E90"/>
  <c r="G90" s="1"/>
  <c r="J90"/>
  <c r="K90"/>
  <c r="G91"/>
  <c r="J91"/>
  <c r="K91"/>
  <c r="G92"/>
  <c r="J92"/>
  <c r="K92"/>
  <c r="G93"/>
  <c r="J93"/>
  <c r="K93"/>
  <c r="G94"/>
  <c r="J94"/>
  <c r="K94"/>
  <c r="G95"/>
  <c r="J95"/>
  <c r="K95"/>
  <c r="G96"/>
  <c r="J96"/>
  <c r="K96"/>
  <c r="K99"/>
  <c r="J99"/>
  <c r="G99"/>
  <c r="F99"/>
  <c r="K98"/>
  <c r="J98"/>
  <c r="G98"/>
  <c r="F98"/>
  <c r="K97"/>
  <c r="J97"/>
  <c r="G97"/>
  <c r="F97"/>
  <c r="C85"/>
  <c r="I161" i="12"/>
  <c r="F161"/>
  <c r="J164"/>
  <c r="I164"/>
  <c r="F164"/>
  <c r="I163"/>
  <c r="F163"/>
  <c r="I162"/>
  <c r="F162"/>
  <c r="I160"/>
  <c r="E160"/>
  <c r="F160" s="1"/>
  <c r="C157"/>
  <c r="I150"/>
  <c r="I149"/>
  <c r="I148"/>
  <c r="I147"/>
  <c r="I146"/>
  <c r="I128"/>
  <c r="I127"/>
  <c r="I126"/>
  <c r="I125"/>
  <c r="I76" i="10"/>
  <c r="I75"/>
  <c r="I74"/>
  <c r="I73"/>
  <c r="I72"/>
  <c r="I71"/>
  <c r="I70"/>
  <c r="I69"/>
  <c r="I68"/>
  <c r="I67"/>
  <c r="I66"/>
  <c r="I65"/>
  <c r="F146" i="12"/>
  <c r="J150"/>
  <c r="F150"/>
  <c r="F149"/>
  <c r="F148"/>
  <c r="F147"/>
  <c r="I145"/>
  <c r="E145"/>
  <c r="F145" s="1"/>
  <c r="C142"/>
  <c r="I129"/>
  <c r="I130"/>
  <c r="I131"/>
  <c r="I132"/>
  <c r="F125"/>
  <c r="F126"/>
  <c r="F127"/>
  <c r="F128"/>
  <c r="J135"/>
  <c r="I135"/>
  <c r="F135"/>
  <c r="F134"/>
  <c r="F133"/>
  <c r="F132"/>
  <c r="F131"/>
  <c r="F130"/>
  <c r="F129"/>
  <c r="I124"/>
  <c r="E124"/>
  <c r="F124" s="1"/>
  <c r="C121"/>
  <c r="J127" i="8"/>
  <c r="F127"/>
  <c r="G127" s="1"/>
  <c r="J126"/>
  <c r="F126"/>
  <c r="G126" s="1"/>
  <c r="J125"/>
  <c r="G125"/>
  <c r="K124"/>
  <c r="J124"/>
  <c r="G124"/>
  <c r="K123"/>
  <c r="J123"/>
  <c r="G123"/>
  <c r="K122"/>
  <c r="J122"/>
  <c r="G122"/>
  <c r="K121"/>
  <c r="J121"/>
  <c r="F121"/>
  <c r="G121" s="1"/>
  <c r="K120"/>
  <c r="J120"/>
  <c r="K119"/>
  <c r="J119"/>
  <c r="G119"/>
  <c r="F120" s="1"/>
  <c r="G120" s="1"/>
  <c r="K118"/>
  <c r="J118"/>
  <c r="K117"/>
  <c r="J117"/>
  <c r="K116"/>
  <c r="J116"/>
  <c r="G116"/>
  <c r="F118" s="1"/>
  <c r="G118" s="1"/>
  <c r="F116"/>
  <c r="K115"/>
  <c r="J115"/>
  <c r="K114"/>
  <c r="J114"/>
  <c r="K113"/>
  <c r="J113"/>
  <c r="G113"/>
  <c r="F115" s="1"/>
  <c r="G115" s="1"/>
  <c r="F113"/>
  <c r="K112"/>
  <c r="J112"/>
  <c r="K111"/>
  <c r="J111"/>
  <c r="K110"/>
  <c r="J110"/>
  <c r="G110"/>
  <c r="F112" s="1"/>
  <c r="G112" s="1"/>
  <c r="F110"/>
  <c r="K109"/>
  <c r="J109"/>
  <c r="K108"/>
  <c r="J108"/>
  <c r="K107"/>
  <c r="J107"/>
  <c r="G107"/>
  <c r="F109" s="1"/>
  <c r="G109" s="1"/>
  <c r="F107"/>
  <c r="K106"/>
  <c r="J106"/>
  <c r="K105"/>
  <c r="J105"/>
  <c r="K104"/>
  <c r="J104"/>
  <c r="G104"/>
  <c r="F106" s="1"/>
  <c r="G106" s="1"/>
  <c r="F104"/>
  <c r="K103"/>
  <c r="J103"/>
  <c r="K102"/>
  <c r="J102"/>
  <c r="K101"/>
  <c r="J101"/>
  <c r="G101"/>
  <c r="F103" s="1"/>
  <c r="G103" s="1"/>
  <c r="F101"/>
  <c r="K100"/>
  <c r="J100"/>
  <c r="K99"/>
  <c r="J99"/>
  <c r="K98"/>
  <c r="J98"/>
  <c r="G98"/>
  <c r="F100" s="1"/>
  <c r="G100" s="1"/>
  <c r="F98"/>
  <c r="K97"/>
  <c r="J97"/>
  <c r="K96"/>
  <c r="J96"/>
  <c r="K95"/>
  <c r="J95"/>
  <c r="G95"/>
  <c r="F97" s="1"/>
  <c r="G97" s="1"/>
  <c r="F95"/>
  <c r="K94"/>
  <c r="J94"/>
  <c r="K93"/>
  <c r="J93"/>
  <c r="K92"/>
  <c r="J92"/>
  <c r="G92"/>
  <c r="F94" s="1"/>
  <c r="G94" s="1"/>
  <c r="F92"/>
  <c r="K91"/>
  <c r="J91"/>
  <c r="K90"/>
  <c r="J90"/>
  <c r="K89"/>
  <c r="J89"/>
  <c r="G89"/>
  <c r="F91" s="1"/>
  <c r="G91" s="1"/>
  <c r="F89"/>
  <c r="K88"/>
  <c r="J88"/>
  <c r="K87"/>
  <c r="J87"/>
  <c r="K86"/>
  <c r="J86"/>
  <c r="G86"/>
  <c r="F88" s="1"/>
  <c r="G88" s="1"/>
  <c r="F86"/>
  <c r="K85"/>
  <c r="J85"/>
  <c r="K84"/>
  <c r="J84"/>
  <c r="K83"/>
  <c r="J83"/>
  <c r="G83"/>
  <c r="F85" s="1"/>
  <c r="G85" s="1"/>
  <c r="F83"/>
  <c r="K82"/>
  <c r="J82"/>
  <c r="K81"/>
  <c r="J81"/>
  <c r="K80"/>
  <c r="J80"/>
  <c r="G80"/>
  <c r="F82" s="1"/>
  <c r="G82" s="1"/>
  <c r="F80"/>
  <c r="K79"/>
  <c r="J79"/>
  <c r="K78"/>
  <c r="J78"/>
  <c r="J77"/>
  <c r="F77"/>
  <c r="G77" s="1"/>
  <c r="C74"/>
  <c r="I87" i="12"/>
  <c r="I86"/>
  <c r="I85"/>
  <c r="I84"/>
  <c r="I83"/>
  <c r="I107"/>
  <c r="I106"/>
  <c r="I105"/>
  <c r="I104"/>
  <c r="I103"/>
  <c r="I64" i="10"/>
  <c r="I63"/>
  <c r="F76"/>
  <c r="F75"/>
  <c r="F74"/>
  <c r="F73"/>
  <c r="F72"/>
  <c r="F71"/>
  <c r="F70"/>
  <c r="F69"/>
  <c r="F68"/>
  <c r="F67"/>
  <c r="F66"/>
  <c r="F65"/>
  <c r="F64"/>
  <c r="F63"/>
  <c r="E63"/>
  <c r="C60"/>
  <c r="F104" i="12"/>
  <c r="F105"/>
  <c r="F106"/>
  <c r="F107"/>
  <c r="F108"/>
  <c r="F109"/>
  <c r="F110"/>
  <c r="F111"/>
  <c r="F112"/>
  <c r="F113"/>
  <c r="F84"/>
  <c r="F85"/>
  <c r="F87"/>
  <c r="J114"/>
  <c r="I114"/>
  <c r="F114"/>
  <c r="E103"/>
  <c r="F103" s="1"/>
  <c r="C100"/>
  <c r="O9" i="33"/>
  <c r="J94" i="12"/>
  <c r="I94"/>
  <c r="F94"/>
  <c r="J93"/>
  <c r="I93"/>
  <c r="F93"/>
  <c r="J92"/>
  <c r="I92"/>
  <c r="F92"/>
  <c r="J91"/>
  <c r="I91"/>
  <c r="F91"/>
  <c r="J90"/>
  <c r="I90"/>
  <c r="F90"/>
  <c r="J89"/>
  <c r="I89"/>
  <c r="F89"/>
  <c r="J88"/>
  <c r="I88"/>
  <c r="F88"/>
  <c r="J87"/>
  <c r="J86"/>
  <c r="E86"/>
  <c r="F86" s="1"/>
  <c r="E83"/>
  <c r="F83" s="1"/>
  <c r="C80"/>
  <c r="D96" l="1"/>
  <c r="D117"/>
  <c r="P23" i="33" s="1"/>
  <c r="D138" i="12"/>
  <c r="P24" i="33" s="1"/>
  <c r="D76" i="12"/>
  <c r="P9" i="33" s="1"/>
  <c r="D81" i="7"/>
  <c r="D153" i="12"/>
  <c r="F79" i="8"/>
  <c r="G79" s="1"/>
  <c r="F78"/>
  <c r="G78" s="1"/>
  <c r="F81"/>
  <c r="G81" s="1"/>
  <c r="F84"/>
  <c r="G84" s="1"/>
  <c r="F87"/>
  <c r="G87" s="1"/>
  <c r="F90"/>
  <c r="G90" s="1"/>
  <c r="F93"/>
  <c r="G93" s="1"/>
  <c r="F96"/>
  <c r="G96" s="1"/>
  <c r="F99"/>
  <c r="G99" s="1"/>
  <c r="F102"/>
  <c r="G102" s="1"/>
  <c r="F105"/>
  <c r="G105" s="1"/>
  <c r="F108"/>
  <c r="G108" s="1"/>
  <c r="F111"/>
  <c r="G111" s="1"/>
  <c r="F114"/>
  <c r="G114" s="1"/>
  <c r="F117"/>
  <c r="G117" s="1"/>
  <c r="D56" i="10"/>
  <c r="P22" i="33"/>
  <c r="J73" i="12"/>
  <c r="I73"/>
  <c r="F73"/>
  <c r="J72"/>
  <c r="I72"/>
  <c r="F72"/>
  <c r="J71"/>
  <c r="I71"/>
  <c r="F71"/>
  <c r="J70"/>
  <c r="I70"/>
  <c r="F70"/>
  <c r="J69"/>
  <c r="I69"/>
  <c r="F69"/>
  <c r="J68"/>
  <c r="I68"/>
  <c r="F68"/>
  <c r="J67"/>
  <c r="I67"/>
  <c r="F67"/>
  <c r="J66"/>
  <c r="I66"/>
  <c r="F66"/>
  <c r="I62"/>
  <c r="E62"/>
  <c r="F62" s="1"/>
  <c r="C59"/>
  <c r="O12" i="30"/>
  <c r="K76" i="7"/>
  <c r="J76"/>
  <c r="F76"/>
  <c r="G76" s="1"/>
  <c r="K75"/>
  <c r="J75"/>
  <c r="F75"/>
  <c r="G75" s="1"/>
  <c r="K74"/>
  <c r="J74"/>
  <c r="G74"/>
  <c r="K73"/>
  <c r="J73"/>
  <c r="G73"/>
  <c r="K72"/>
  <c r="J72"/>
  <c r="G72"/>
  <c r="K71"/>
  <c r="J71"/>
  <c r="G71"/>
  <c r="K70"/>
  <c r="J70"/>
  <c r="G70"/>
  <c r="K69"/>
  <c r="J69"/>
  <c r="G69"/>
  <c r="K68"/>
  <c r="J68"/>
  <c r="E68"/>
  <c r="G68" s="1"/>
  <c r="K67"/>
  <c r="J67"/>
  <c r="E67"/>
  <c r="G67" s="1"/>
  <c r="J66"/>
  <c r="G66"/>
  <c r="C63"/>
  <c r="P9" i="30"/>
  <c r="J53" i="10"/>
  <c r="I53"/>
  <c r="F53"/>
  <c r="J52"/>
  <c r="I52"/>
  <c r="F52"/>
  <c r="J51"/>
  <c r="I51"/>
  <c r="F51"/>
  <c r="J50"/>
  <c r="I50"/>
  <c r="F50"/>
  <c r="J49"/>
  <c r="I49"/>
  <c r="F49"/>
  <c r="J48"/>
  <c r="I48"/>
  <c r="F48"/>
  <c r="J47"/>
  <c r="I47"/>
  <c r="F47"/>
  <c r="J46"/>
  <c r="I46"/>
  <c r="F46"/>
  <c r="J45"/>
  <c r="I45"/>
  <c r="F45"/>
  <c r="J44"/>
  <c r="I44"/>
  <c r="F44"/>
  <c r="J43"/>
  <c r="I43"/>
  <c r="F43"/>
  <c r="J42"/>
  <c r="I42"/>
  <c r="F42"/>
  <c r="I41"/>
  <c r="E41"/>
  <c r="F41" s="1"/>
  <c r="I40"/>
  <c r="E40"/>
  <c r="F40" s="1"/>
  <c r="C37"/>
  <c r="P25" i="33" l="1"/>
  <c r="P44" s="1"/>
  <c r="D55" i="12"/>
  <c r="P14" i="30" s="1"/>
  <c r="D70" i="8"/>
  <c r="D59" i="7"/>
  <c r="P10" i="30" s="1"/>
  <c r="J10" s="1"/>
  <c r="D33" i="10"/>
  <c r="N10" i="30" l="1"/>
  <c r="L10"/>
  <c r="E20" i="12"/>
  <c r="E19"/>
  <c r="K55" i="7" l="1"/>
  <c r="J55"/>
  <c r="F55"/>
  <c r="G55" s="1"/>
  <c r="K54"/>
  <c r="J54"/>
  <c r="F54"/>
  <c r="G54" s="1"/>
  <c r="K53"/>
  <c r="J53"/>
  <c r="F53"/>
  <c r="G53" s="1"/>
  <c r="K52"/>
  <c r="J52"/>
  <c r="F52"/>
  <c r="G52" s="1"/>
  <c r="K51"/>
  <c r="J51"/>
  <c r="F51"/>
  <c r="G51" s="1"/>
  <c r="K50"/>
  <c r="J50"/>
  <c r="F50"/>
  <c r="G50" s="1"/>
  <c r="K49"/>
  <c r="J49"/>
  <c r="G49"/>
  <c r="K48"/>
  <c r="J48"/>
  <c r="G48"/>
  <c r="K47"/>
  <c r="J47"/>
  <c r="G47"/>
  <c r="K46"/>
  <c r="J46"/>
  <c r="G46"/>
  <c r="K45"/>
  <c r="J45"/>
  <c r="G45"/>
  <c r="K44"/>
  <c r="J44"/>
  <c r="G44"/>
  <c r="K43"/>
  <c r="J43"/>
  <c r="E43"/>
  <c r="G43" s="1"/>
  <c r="K42"/>
  <c r="J42"/>
  <c r="E42"/>
  <c r="G42" s="1"/>
  <c r="J41"/>
  <c r="G41"/>
  <c r="C38"/>
  <c r="J29"/>
  <c r="K29"/>
  <c r="J30"/>
  <c r="K30"/>
  <c r="F29"/>
  <c r="G29" s="1"/>
  <c r="F30"/>
  <c r="G30" s="1"/>
  <c r="K26"/>
  <c r="K27"/>
  <c r="K28"/>
  <c r="J28"/>
  <c r="J27"/>
  <c r="J26"/>
  <c r="F27"/>
  <c r="G27" s="1"/>
  <c r="F28"/>
  <c r="G28" s="1"/>
  <c r="F26"/>
  <c r="G26" s="1"/>
  <c r="D34" l="1"/>
  <c r="L12" i="33" s="1"/>
  <c r="I10" i="27"/>
  <c r="I6"/>
  <c r="G52" i="46"/>
  <c r="H52"/>
  <c r="I52"/>
  <c r="J52"/>
  <c r="K52"/>
  <c r="L52"/>
  <c r="M52"/>
  <c r="N52"/>
  <c r="O52"/>
  <c r="P52"/>
  <c r="I21" i="27" s="1"/>
  <c r="G33" i="45"/>
  <c r="H33"/>
  <c r="I33"/>
  <c r="J33"/>
  <c r="K33"/>
  <c r="L33"/>
  <c r="M33"/>
  <c r="N33"/>
  <c r="O33"/>
  <c r="P33"/>
  <c r="G44" i="21"/>
  <c r="H44"/>
  <c r="I44"/>
  <c r="J44"/>
  <c r="K44"/>
  <c r="L44"/>
  <c r="M44"/>
  <c r="N44"/>
  <c r="P44"/>
  <c r="I5" i="27" s="1"/>
  <c r="O44" i="21"/>
  <c r="H74" i="22"/>
  <c r="I74"/>
  <c r="J74"/>
  <c r="K74"/>
  <c r="L74"/>
  <c r="M74"/>
  <c r="N74"/>
  <c r="O74"/>
  <c r="P74"/>
  <c r="G74"/>
  <c r="C14" i="43" l="1"/>
  <c r="C13" i="42"/>
  <c r="C14" i="40"/>
  <c r="C14" i="12"/>
  <c r="C14" i="10"/>
  <c r="C14" i="9"/>
  <c r="C14" i="8"/>
  <c r="C14" i="7"/>
  <c r="J50" i="42" l="1"/>
  <c r="J49"/>
  <c r="J48"/>
  <c r="J47"/>
  <c r="J46"/>
  <c r="J45"/>
  <c r="J44"/>
  <c r="J43"/>
  <c r="J42"/>
  <c r="J41"/>
  <c r="J40"/>
  <c r="J39"/>
  <c r="J38"/>
  <c r="J37"/>
  <c r="J36"/>
  <c r="J35"/>
  <c r="J34"/>
  <c r="J33"/>
  <c r="J32"/>
  <c r="J31"/>
  <c r="J30"/>
  <c r="J29"/>
  <c r="J28"/>
  <c r="J27"/>
  <c r="J26"/>
  <c r="J25"/>
  <c r="J24"/>
  <c r="J23"/>
  <c r="J22"/>
  <c r="J21"/>
  <c r="J20"/>
  <c r="J19"/>
  <c r="J18"/>
  <c r="J50" i="40"/>
  <c r="J49"/>
  <c r="J48"/>
  <c r="J47"/>
  <c r="J46"/>
  <c r="J45"/>
  <c r="J44"/>
  <c r="J43"/>
  <c r="J42"/>
  <c r="J41"/>
  <c r="J40"/>
  <c r="J39"/>
  <c r="J38"/>
  <c r="J37"/>
  <c r="J36"/>
  <c r="J35"/>
  <c r="J34"/>
  <c r="J33"/>
  <c r="J32"/>
  <c r="J31"/>
  <c r="J30"/>
  <c r="J29"/>
  <c r="J28"/>
  <c r="J27"/>
  <c r="J26"/>
  <c r="J25"/>
  <c r="J24"/>
  <c r="J23"/>
  <c r="J22"/>
  <c r="J21"/>
  <c r="J20"/>
  <c r="J19"/>
  <c r="J51" i="12"/>
  <c r="J50"/>
  <c r="J49"/>
  <c r="J48"/>
  <c r="J47"/>
  <c r="J46"/>
  <c r="J45"/>
  <c r="J44"/>
  <c r="J43"/>
  <c r="J42"/>
  <c r="J41"/>
  <c r="J40"/>
  <c r="J39"/>
  <c r="J38"/>
  <c r="J37"/>
  <c r="J36"/>
  <c r="J35"/>
  <c r="J34"/>
  <c r="J33"/>
  <c r="J32"/>
  <c r="J31"/>
  <c r="J30"/>
  <c r="J29"/>
  <c r="J28"/>
  <c r="J27"/>
  <c r="J26"/>
  <c r="J25"/>
  <c r="J24"/>
  <c r="J23"/>
  <c r="J22"/>
  <c r="J21"/>
  <c r="J20"/>
  <c r="J19"/>
  <c r="J29" i="10"/>
  <c r="J28"/>
  <c r="J27"/>
  <c r="J26"/>
  <c r="J25"/>
  <c r="J24"/>
  <c r="J23"/>
  <c r="J22"/>
  <c r="J21"/>
  <c r="J20"/>
  <c r="J19"/>
  <c r="J18"/>
  <c r="J25" i="9"/>
  <c r="J24"/>
  <c r="J23"/>
  <c r="J22"/>
  <c r="J21"/>
  <c r="J20"/>
  <c r="J19"/>
  <c r="K64" i="8"/>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25" i="7"/>
  <c r="K24"/>
  <c r="K23"/>
  <c r="K22"/>
  <c r="K21"/>
  <c r="K20"/>
  <c r="K19"/>
  <c r="K18"/>
  <c r="P42" i="48"/>
  <c r="I13" i="27" s="1"/>
  <c r="O42" i="48"/>
  <c r="N42"/>
  <c r="M42"/>
  <c r="L42"/>
  <c r="K42"/>
  <c r="J42"/>
  <c r="I42"/>
  <c r="H42"/>
  <c r="G42"/>
  <c r="P19" i="47" l="1"/>
  <c r="I12" i="27" s="1"/>
  <c r="O19" i="47"/>
  <c r="N19"/>
  <c r="M19"/>
  <c r="L19"/>
  <c r="K19"/>
  <c r="J19"/>
  <c r="I19"/>
  <c r="H19"/>
  <c r="G19"/>
  <c r="D341" i="38"/>
  <c r="E341"/>
  <c r="Z341"/>
  <c r="AA341"/>
  <c r="AB341"/>
  <c r="AD341"/>
  <c r="AE341"/>
  <c r="AF341"/>
  <c r="AH341"/>
  <c r="AI341"/>
  <c r="AJ341"/>
  <c r="AL341"/>
  <c r="AM341"/>
  <c r="AN341"/>
  <c r="J17" i="7"/>
  <c r="E225" i="38"/>
  <c r="D226"/>
  <c r="E226"/>
  <c r="D227"/>
  <c r="E227"/>
  <c r="D228"/>
  <c r="E228"/>
  <c r="D229"/>
  <c r="E229"/>
  <c r="D230"/>
  <c r="E230"/>
  <c r="D231"/>
  <c r="E231"/>
  <c r="D232"/>
  <c r="E232"/>
  <c r="D233"/>
  <c r="E233"/>
  <c r="D234"/>
  <c r="E234"/>
  <c r="D216"/>
  <c r="E216"/>
  <c r="D217"/>
  <c r="E217"/>
  <c r="D218"/>
  <c r="E218"/>
  <c r="D219"/>
  <c r="E219"/>
  <c r="D220"/>
  <c r="E220"/>
  <c r="D221"/>
  <c r="E221"/>
  <c r="D209"/>
  <c r="E209"/>
  <c r="D210"/>
  <c r="E210"/>
  <c r="D211"/>
  <c r="E211"/>
  <c r="D212"/>
  <c r="E212"/>
  <c r="D213"/>
  <c r="E213"/>
  <c r="E201"/>
  <c r="D202"/>
  <c r="E202"/>
  <c r="D203"/>
  <c r="E203"/>
  <c r="D204"/>
  <c r="E204"/>
  <c r="D205"/>
  <c r="E205"/>
  <c r="D206"/>
  <c r="E206"/>
  <c r="D193"/>
  <c r="E193"/>
  <c r="D194"/>
  <c r="E194"/>
  <c r="D195"/>
  <c r="E195"/>
  <c r="D196"/>
  <c r="E196"/>
  <c r="D197"/>
  <c r="E197"/>
  <c r="D198"/>
  <c r="E198"/>
  <c r="D166"/>
  <c r="E166"/>
  <c r="D167"/>
  <c r="E167"/>
  <c r="D168"/>
  <c r="E168"/>
  <c r="D169"/>
  <c r="E169"/>
  <c r="D170"/>
  <c r="E170"/>
  <c r="E171"/>
  <c r="D172"/>
  <c r="E172"/>
  <c r="D173"/>
  <c r="E173"/>
  <c r="D174"/>
  <c r="E174"/>
  <c r="D175"/>
  <c r="E175"/>
  <c r="D176"/>
  <c r="E176"/>
  <c r="D177"/>
  <c r="E177"/>
  <c r="D178"/>
  <c r="E178"/>
  <c r="D179"/>
  <c r="E179"/>
  <c r="D180"/>
  <c r="E180"/>
  <c r="D181"/>
  <c r="E181"/>
  <c r="D182"/>
  <c r="E182"/>
  <c r="D183"/>
  <c r="E183"/>
  <c r="D184"/>
  <c r="E184"/>
  <c r="D185"/>
  <c r="E185"/>
  <c r="D186"/>
  <c r="E186"/>
  <c r="D187"/>
  <c r="E187"/>
  <c r="D188"/>
  <c r="E188"/>
  <c r="D189"/>
  <c r="E189"/>
  <c r="D151"/>
  <c r="E151"/>
  <c r="D152"/>
  <c r="E152"/>
  <c r="D153"/>
  <c r="E153"/>
  <c r="D154"/>
  <c r="E154"/>
  <c r="D155"/>
  <c r="E155"/>
  <c r="D156"/>
  <c r="E156"/>
  <c r="D157"/>
  <c r="E157"/>
  <c r="D159"/>
  <c r="E159"/>
  <c r="D160"/>
  <c r="E160"/>
  <c r="D161"/>
  <c r="E161"/>
  <c r="D162"/>
  <c r="E162"/>
  <c r="D163"/>
  <c r="E163"/>
  <c r="D135"/>
  <c r="E135"/>
  <c r="D136"/>
  <c r="E136"/>
  <c r="D137"/>
  <c r="E137"/>
  <c r="D138"/>
  <c r="E138"/>
  <c r="D139"/>
  <c r="E139"/>
  <c r="D140"/>
  <c r="E140"/>
  <c r="D141"/>
  <c r="E141"/>
  <c r="D142"/>
  <c r="E142"/>
  <c r="D143"/>
  <c r="E143"/>
  <c r="D144"/>
  <c r="E144"/>
  <c r="D145"/>
  <c r="E145"/>
  <c r="D146"/>
  <c r="E146"/>
  <c r="D147"/>
  <c r="E147"/>
  <c r="D148"/>
  <c r="E148"/>
  <c r="D120"/>
  <c r="E120"/>
  <c r="D121"/>
  <c r="E121"/>
  <c r="D122"/>
  <c r="E122"/>
  <c r="D123"/>
  <c r="E123"/>
  <c r="D124"/>
  <c r="E124"/>
  <c r="D125"/>
  <c r="E125"/>
  <c r="D126"/>
  <c r="E126"/>
  <c r="D127"/>
  <c r="E127"/>
  <c r="D128"/>
  <c r="E128"/>
  <c r="D129"/>
  <c r="E129"/>
  <c r="D130"/>
  <c r="E130"/>
  <c r="D131"/>
  <c r="E131"/>
  <c r="D132"/>
  <c r="E132"/>
  <c r="D109"/>
  <c r="E109"/>
  <c r="D110"/>
  <c r="E110"/>
  <c r="D111"/>
  <c r="E111"/>
  <c r="D112"/>
  <c r="E112"/>
  <c r="D113"/>
  <c r="E113"/>
  <c r="D114"/>
  <c r="E114"/>
  <c r="D115"/>
  <c r="E115"/>
  <c r="D116"/>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E15"/>
  <c r="D16"/>
  <c r="E16"/>
  <c r="D17"/>
  <c r="E17"/>
  <c r="D18"/>
  <c r="E18"/>
  <c r="D19"/>
  <c r="E19"/>
  <c r="D20"/>
  <c r="E20"/>
  <c r="D21"/>
  <c r="E21"/>
  <c r="D22"/>
  <c r="E22"/>
  <c r="D23"/>
  <c r="E23"/>
  <c r="D24"/>
  <c r="E24"/>
  <c r="D25"/>
  <c r="E25"/>
  <c r="D26"/>
  <c r="E26"/>
  <c r="D27"/>
  <c r="E27"/>
  <c r="E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O23" i="44"/>
  <c r="O26" i="23"/>
  <c r="P26"/>
  <c r="I9" i="27" s="1"/>
  <c r="O44" i="33"/>
  <c r="O21" i="31"/>
  <c r="P21"/>
  <c r="I20" i="27" s="1"/>
  <c r="O39" i="24"/>
  <c r="P39"/>
  <c r="I18" i="27" s="1"/>
  <c r="O29" i="30"/>
  <c r="P29"/>
  <c r="I8" i="27" s="1"/>
  <c r="O20" i="29"/>
  <c r="P20"/>
  <c r="I7" i="27" s="1"/>
  <c r="O27" i="28"/>
  <c r="AP341" i="38" l="1"/>
  <c r="H341"/>
  <c r="J51" i="40"/>
  <c r="N39" i="24" l="1"/>
  <c r="M39"/>
  <c r="L39"/>
  <c r="K39"/>
  <c r="J39"/>
  <c r="I39"/>
  <c r="H39"/>
  <c r="G39"/>
  <c r="E18" i="10" l="1"/>
  <c r="E17"/>
  <c r="I560" i="38"/>
  <c r="G560"/>
  <c r="AN565"/>
  <c r="AM565"/>
  <c r="AL565"/>
  <c r="AJ565"/>
  <c r="AI565"/>
  <c r="AH565"/>
  <c r="AF565"/>
  <c r="AE565"/>
  <c r="AB565"/>
  <c r="Z565"/>
  <c r="E565"/>
  <c r="D565"/>
  <c r="AN564"/>
  <c r="AM564"/>
  <c r="AL564"/>
  <c r="AJ564"/>
  <c r="AI564"/>
  <c r="AH564"/>
  <c r="AF564"/>
  <c r="AE564"/>
  <c r="AD564"/>
  <c r="AB564"/>
  <c r="AA564"/>
  <c r="Z564"/>
  <c r="E564"/>
  <c r="D564"/>
  <c r="AN563"/>
  <c r="AM563"/>
  <c r="AL563"/>
  <c r="AJ563"/>
  <c r="AI563"/>
  <c r="AH563"/>
  <c r="AF563"/>
  <c r="AE563"/>
  <c r="AD563"/>
  <c r="AB563"/>
  <c r="AA563"/>
  <c r="Z563"/>
  <c r="E563"/>
  <c r="D563"/>
  <c r="AN562"/>
  <c r="AM562"/>
  <c r="AL562"/>
  <c r="AJ562"/>
  <c r="AI562"/>
  <c r="AH562"/>
  <c r="AF562"/>
  <c r="AE562"/>
  <c r="AD562"/>
  <c r="AB562"/>
  <c r="AA562"/>
  <c r="Z562"/>
  <c r="E562"/>
  <c r="D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D558"/>
  <c r="AN557"/>
  <c r="AM557"/>
  <c r="AL557"/>
  <c r="AJ557"/>
  <c r="AI557"/>
  <c r="AH557"/>
  <c r="AF557"/>
  <c r="AE557"/>
  <c r="AD557"/>
  <c r="AB557"/>
  <c r="AA557"/>
  <c r="Z557"/>
  <c r="E557"/>
  <c r="D557"/>
  <c r="AN556"/>
  <c r="AM556"/>
  <c r="AL556"/>
  <c r="AJ556"/>
  <c r="AI556"/>
  <c r="AH556"/>
  <c r="AF556"/>
  <c r="AE556"/>
  <c r="AD556"/>
  <c r="AB556"/>
  <c r="AA556"/>
  <c r="Z556"/>
  <c r="E556"/>
  <c r="D556"/>
  <c r="AN555"/>
  <c r="AM555"/>
  <c r="AL555"/>
  <c r="AJ555"/>
  <c r="AI555"/>
  <c r="AH555"/>
  <c r="AF555"/>
  <c r="AE555"/>
  <c r="AD555"/>
  <c r="AB555"/>
  <c r="AA555"/>
  <c r="Z555"/>
  <c r="E555"/>
  <c r="D555"/>
  <c r="AN554"/>
  <c r="AM554"/>
  <c r="AL554"/>
  <c r="AJ554"/>
  <c r="AI554"/>
  <c r="AH554"/>
  <c r="AF554"/>
  <c r="AE554"/>
  <c r="AD554"/>
  <c r="AB554"/>
  <c r="AA554"/>
  <c r="Z554"/>
  <c r="E554"/>
  <c r="D554"/>
  <c r="AN553"/>
  <c r="AM553"/>
  <c r="AL553"/>
  <c r="AJ553"/>
  <c r="AI553"/>
  <c r="AH553"/>
  <c r="AF553"/>
  <c r="AE553"/>
  <c r="AD553"/>
  <c r="AB553"/>
  <c r="AA553"/>
  <c r="Z553"/>
  <c r="E553"/>
  <c r="D553"/>
  <c r="AN552"/>
  <c r="AM552"/>
  <c r="AL552"/>
  <c r="AJ552"/>
  <c r="AI552"/>
  <c r="AH552"/>
  <c r="AF552"/>
  <c r="AE552"/>
  <c r="AD552"/>
  <c r="AB552"/>
  <c r="AA552"/>
  <c r="Z552"/>
  <c r="E552"/>
  <c r="D552"/>
  <c r="AN551"/>
  <c r="AM551"/>
  <c r="AL551"/>
  <c r="AJ551"/>
  <c r="AI551"/>
  <c r="AH551"/>
  <c r="AF551"/>
  <c r="AE551"/>
  <c r="AD551"/>
  <c r="AB551"/>
  <c r="AA551"/>
  <c r="Z551"/>
  <c r="E551"/>
  <c r="D551"/>
  <c r="AN550"/>
  <c r="AM550"/>
  <c r="AL550"/>
  <c r="AJ550"/>
  <c r="AI550"/>
  <c r="AH550"/>
  <c r="AF550"/>
  <c r="AE550"/>
  <c r="AD550"/>
  <c r="AB550"/>
  <c r="AA550"/>
  <c r="Z550"/>
  <c r="E550"/>
  <c r="D550"/>
  <c r="AN549"/>
  <c r="AM549"/>
  <c r="AL549"/>
  <c r="AJ549"/>
  <c r="AI549"/>
  <c r="AH549"/>
  <c r="AF549"/>
  <c r="AE549"/>
  <c r="AD549"/>
  <c r="AB549"/>
  <c r="AA549"/>
  <c r="Z549"/>
  <c r="E549"/>
  <c r="D549"/>
  <c r="AN548"/>
  <c r="AM548"/>
  <c r="AL548"/>
  <c r="AJ548"/>
  <c r="AI548"/>
  <c r="AH548"/>
  <c r="AF548"/>
  <c r="AE548"/>
  <c r="AD548"/>
  <c r="AB548"/>
  <c r="AA548"/>
  <c r="Z548"/>
  <c r="E548"/>
  <c r="D548"/>
  <c r="AN547"/>
  <c r="AM547"/>
  <c r="AL547"/>
  <c r="AJ547"/>
  <c r="AI547"/>
  <c r="AH547"/>
  <c r="AF547"/>
  <c r="AE547"/>
  <c r="AD547"/>
  <c r="AB547"/>
  <c r="AA547"/>
  <c r="Z547"/>
  <c r="E547"/>
  <c r="D547"/>
  <c r="AN546"/>
  <c r="AM546"/>
  <c r="AL546"/>
  <c r="AJ546"/>
  <c r="AI546"/>
  <c r="AH546"/>
  <c r="AF546"/>
  <c r="AE546"/>
  <c r="AD546"/>
  <c r="AB546"/>
  <c r="AA546"/>
  <c r="Z546"/>
  <c r="E546"/>
  <c r="D546"/>
  <c r="AN545"/>
  <c r="AM545"/>
  <c r="AL545"/>
  <c r="AJ545"/>
  <c r="AI545"/>
  <c r="AH545"/>
  <c r="AF545"/>
  <c r="AE545"/>
  <c r="AD545"/>
  <c r="AB545"/>
  <c r="AA545"/>
  <c r="Z545"/>
  <c r="E545"/>
  <c r="D545"/>
  <c r="AN544"/>
  <c r="AM544"/>
  <c r="AL544"/>
  <c r="AJ544"/>
  <c r="AI544"/>
  <c r="AH544"/>
  <c r="AF544"/>
  <c r="AE544"/>
  <c r="AD544"/>
  <c r="AB544"/>
  <c r="AA544"/>
  <c r="Z544"/>
  <c r="E544"/>
  <c r="D544"/>
  <c r="AN543"/>
  <c r="AM543"/>
  <c r="AL543"/>
  <c r="AJ543"/>
  <c r="AI543"/>
  <c r="AH543"/>
  <c r="AF543"/>
  <c r="AE543"/>
  <c r="AD543"/>
  <c r="AB543"/>
  <c r="AA543"/>
  <c r="Z543"/>
  <c r="E543"/>
  <c r="D543"/>
  <c r="AN537"/>
  <c r="AM537"/>
  <c r="AL537"/>
  <c r="AJ537"/>
  <c r="AI537"/>
  <c r="AH537"/>
  <c r="AF537"/>
  <c r="AE537"/>
  <c r="AD537"/>
  <c r="AB537"/>
  <c r="AA537"/>
  <c r="Z537"/>
  <c r="E537"/>
  <c r="D537"/>
  <c r="AN536"/>
  <c r="AM536"/>
  <c r="AL536"/>
  <c r="AJ536"/>
  <c r="AI536"/>
  <c r="AH536"/>
  <c r="AF536"/>
  <c r="AE536"/>
  <c r="AD536"/>
  <c r="AB536"/>
  <c r="AA536"/>
  <c r="Z536"/>
  <c r="E536"/>
  <c r="D536"/>
  <c r="AN535"/>
  <c r="AM535"/>
  <c r="AL535"/>
  <c r="AJ535"/>
  <c r="AI535"/>
  <c r="AH535"/>
  <c r="AF535"/>
  <c r="AE535"/>
  <c r="AD535"/>
  <c r="AB535"/>
  <c r="AA535"/>
  <c r="Z535"/>
  <c r="E535"/>
  <c r="D535"/>
  <c r="D538"/>
  <c r="E538"/>
  <c r="Z538"/>
  <c r="AA538"/>
  <c r="AB538"/>
  <c r="AD538"/>
  <c r="AE538"/>
  <c r="AF538"/>
  <c r="AH538"/>
  <c r="AI538"/>
  <c r="AJ538"/>
  <c r="AL538"/>
  <c r="AM538"/>
  <c r="AN538"/>
  <c r="D539"/>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D533"/>
  <c r="AN532"/>
  <c r="AM532"/>
  <c r="AL532"/>
  <c r="AJ532"/>
  <c r="AI532"/>
  <c r="AH532"/>
  <c r="AF532"/>
  <c r="AE532"/>
  <c r="AD532"/>
  <c r="AB532"/>
  <c r="AA532"/>
  <c r="Z532"/>
  <c r="E532"/>
  <c r="D532"/>
  <c r="AN531"/>
  <c r="AM531"/>
  <c r="AL531"/>
  <c r="AJ531"/>
  <c r="AI531"/>
  <c r="AH531"/>
  <c r="AF531"/>
  <c r="AE531"/>
  <c r="AD531"/>
  <c r="AB531"/>
  <c r="AA531"/>
  <c r="Z531"/>
  <c r="E531"/>
  <c r="D531"/>
  <c r="AN530"/>
  <c r="AM530"/>
  <c r="AL530"/>
  <c r="AJ530"/>
  <c r="AI530"/>
  <c r="AH530"/>
  <c r="AF530"/>
  <c r="AE530"/>
  <c r="AD530"/>
  <c r="AB530"/>
  <c r="AA530"/>
  <c r="Z530"/>
  <c r="E530"/>
  <c r="D530"/>
  <c r="AN529"/>
  <c r="AM529"/>
  <c r="AL529"/>
  <c r="AJ529"/>
  <c r="AI529"/>
  <c r="AH529"/>
  <c r="AF529"/>
  <c r="AE529"/>
  <c r="AD529"/>
  <c r="AB529"/>
  <c r="AA529"/>
  <c r="Z529"/>
  <c r="E529"/>
  <c r="D529"/>
  <c r="D534"/>
  <c r="E534"/>
  <c r="Z534"/>
  <c r="AA534"/>
  <c r="AB534"/>
  <c r="AD534"/>
  <c r="AE534"/>
  <c r="AF534"/>
  <c r="AH534"/>
  <c r="AI534"/>
  <c r="AJ534"/>
  <c r="AL534"/>
  <c r="AM534"/>
  <c r="AN534"/>
  <c r="AN518"/>
  <c r="AM518"/>
  <c r="AL518"/>
  <c r="AJ518"/>
  <c r="AI518"/>
  <c r="AH518"/>
  <c r="AF518"/>
  <c r="AE518"/>
  <c r="AD518"/>
  <c r="AB518"/>
  <c r="AA518"/>
  <c r="Z518"/>
  <c r="E518"/>
  <c r="D518"/>
  <c r="AN517"/>
  <c r="AM517"/>
  <c r="AL517"/>
  <c r="AJ517"/>
  <c r="AI517"/>
  <c r="AH517"/>
  <c r="AF517"/>
  <c r="AE517"/>
  <c r="AD517"/>
  <c r="AB517"/>
  <c r="AA517"/>
  <c r="Z517"/>
  <c r="E517"/>
  <c r="D517"/>
  <c r="AN516"/>
  <c r="AM516"/>
  <c r="AL516"/>
  <c r="AJ516"/>
  <c r="AI516"/>
  <c r="AH516"/>
  <c r="AF516"/>
  <c r="AE516"/>
  <c r="AD516"/>
  <c r="AB516"/>
  <c r="AA516"/>
  <c r="Z516"/>
  <c r="E516"/>
  <c r="D516"/>
  <c r="AN515"/>
  <c r="AM515"/>
  <c r="AL515"/>
  <c r="AJ515"/>
  <c r="AI515"/>
  <c r="AH515"/>
  <c r="AF515"/>
  <c r="AE515"/>
  <c r="AD515"/>
  <c r="AB515"/>
  <c r="AA515"/>
  <c r="Z515"/>
  <c r="E515"/>
  <c r="D515"/>
  <c r="AN514"/>
  <c r="AM514"/>
  <c r="AL514"/>
  <c r="AJ514"/>
  <c r="AI514"/>
  <c r="AH514"/>
  <c r="AF514"/>
  <c r="AE514"/>
  <c r="AD514"/>
  <c r="AB514"/>
  <c r="AA514"/>
  <c r="Z514"/>
  <c r="E514"/>
  <c r="D514"/>
  <c r="AN513"/>
  <c r="AM513"/>
  <c r="AL513"/>
  <c r="AJ513"/>
  <c r="AI513"/>
  <c r="AH513"/>
  <c r="AF513"/>
  <c r="AE513"/>
  <c r="AD513"/>
  <c r="AB513"/>
  <c r="AA513"/>
  <c r="Z513"/>
  <c r="E513"/>
  <c r="D513"/>
  <c r="AN512"/>
  <c r="AM512"/>
  <c r="AL512"/>
  <c r="AJ512"/>
  <c r="AI512"/>
  <c r="AH512"/>
  <c r="AF512"/>
  <c r="AE512"/>
  <c r="AD512"/>
  <c r="AB512"/>
  <c r="AA512"/>
  <c r="Z512"/>
  <c r="E512"/>
  <c r="D512"/>
  <c r="AN511"/>
  <c r="AM511"/>
  <c r="AL511"/>
  <c r="AJ511"/>
  <c r="AI511"/>
  <c r="AH511"/>
  <c r="AF511"/>
  <c r="AE511"/>
  <c r="AD511"/>
  <c r="AB511"/>
  <c r="AA511"/>
  <c r="Z511"/>
  <c r="E511"/>
  <c r="D511"/>
  <c r="I509"/>
  <c r="G509"/>
  <c r="AN520"/>
  <c r="AM520"/>
  <c r="AL520"/>
  <c r="AJ520"/>
  <c r="AI520"/>
  <c r="AH520"/>
  <c r="AF520"/>
  <c r="AE520"/>
  <c r="AD520"/>
  <c r="AB520"/>
  <c r="AA520"/>
  <c r="Z520"/>
  <c r="E520"/>
  <c r="D520"/>
  <c r="AN522"/>
  <c r="AM522"/>
  <c r="AL522"/>
  <c r="AJ522"/>
  <c r="AI522"/>
  <c r="AH522"/>
  <c r="AF522"/>
  <c r="AE522"/>
  <c r="AD522"/>
  <c r="AB522"/>
  <c r="AA522"/>
  <c r="Z522"/>
  <c r="E522"/>
  <c r="D522"/>
  <c r="AN521"/>
  <c r="AM521"/>
  <c r="AL521"/>
  <c r="AJ521"/>
  <c r="AI521"/>
  <c r="AH521"/>
  <c r="AF521"/>
  <c r="AE521"/>
  <c r="AD521"/>
  <c r="AB521"/>
  <c r="AA521"/>
  <c r="Z521"/>
  <c r="E521"/>
  <c r="D521"/>
  <c r="AN519"/>
  <c r="AM519"/>
  <c r="AL519"/>
  <c r="AJ519"/>
  <c r="AI519"/>
  <c r="AH519"/>
  <c r="AF519"/>
  <c r="AE519"/>
  <c r="AD519"/>
  <c r="AB519"/>
  <c r="AA519"/>
  <c r="Z519"/>
  <c r="E519"/>
  <c r="D519"/>
  <c r="AN510"/>
  <c r="AM510"/>
  <c r="AL510"/>
  <c r="AJ510"/>
  <c r="AI510"/>
  <c r="AH510"/>
  <c r="AF510"/>
  <c r="AE510"/>
  <c r="AD510"/>
  <c r="AB510"/>
  <c r="AA510"/>
  <c r="Z510"/>
  <c r="E510"/>
  <c r="D510"/>
  <c r="AN524"/>
  <c r="AM524"/>
  <c r="AL524"/>
  <c r="AJ524"/>
  <c r="AI524"/>
  <c r="AH524"/>
  <c r="AF524"/>
  <c r="AE524"/>
  <c r="AD524"/>
  <c r="AB524"/>
  <c r="AA524"/>
  <c r="Z524"/>
  <c r="E524"/>
  <c r="D524"/>
  <c r="AN523"/>
  <c r="AM523"/>
  <c r="AL523"/>
  <c r="AJ523"/>
  <c r="AI523"/>
  <c r="AH523"/>
  <c r="AF523"/>
  <c r="AE523"/>
  <c r="AD523"/>
  <c r="AB523"/>
  <c r="AA523"/>
  <c r="Z523"/>
  <c r="E523"/>
  <c r="D523"/>
  <c r="AN525"/>
  <c r="AM525"/>
  <c r="AL525"/>
  <c r="AJ525"/>
  <c r="AI525"/>
  <c r="AH525"/>
  <c r="AF525"/>
  <c r="AE525"/>
  <c r="AD525"/>
  <c r="AB525"/>
  <c r="AA525"/>
  <c r="Z525"/>
  <c r="E525"/>
  <c r="D525"/>
  <c r="D505"/>
  <c r="E505"/>
  <c r="Z505"/>
  <c r="AA505"/>
  <c r="AB505"/>
  <c r="AD505"/>
  <c r="AE505"/>
  <c r="AF505"/>
  <c r="AH505"/>
  <c r="AI505"/>
  <c r="AJ505"/>
  <c r="AL505"/>
  <c r="AM505"/>
  <c r="AN505"/>
  <c r="D506"/>
  <c r="E506"/>
  <c r="Z506"/>
  <c r="AA506"/>
  <c r="AB506"/>
  <c r="AD506"/>
  <c r="AE506"/>
  <c r="AF506"/>
  <c r="AH506"/>
  <c r="AI506"/>
  <c r="AJ506"/>
  <c r="AL506"/>
  <c r="AM506"/>
  <c r="AN506"/>
  <c r="D507"/>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D504"/>
  <c r="AN503"/>
  <c r="AM503"/>
  <c r="AL503"/>
  <c r="AJ503"/>
  <c r="AI503"/>
  <c r="AH503"/>
  <c r="AF503"/>
  <c r="AE503"/>
  <c r="AD503"/>
  <c r="AB503"/>
  <c r="AA503"/>
  <c r="Z503"/>
  <c r="E503"/>
  <c r="D503"/>
  <c r="AN502"/>
  <c r="AM502"/>
  <c r="AL502"/>
  <c r="AJ502"/>
  <c r="AI502"/>
  <c r="AH502"/>
  <c r="AF502"/>
  <c r="AE502"/>
  <c r="AD502"/>
  <c r="AB502"/>
  <c r="AA502"/>
  <c r="Z502"/>
  <c r="E502"/>
  <c r="D502"/>
  <c r="I489"/>
  <c r="G489"/>
  <c r="AN491"/>
  <c r="AM491"/>
  <c r="AL491"/>
  <c r="AJ491"/>
  <c r="AI491"/>
  <c r="AH491"/>
  <c r="AF491"/>
  <c r="AE491"/>
  <c r="AD491"/>
  <c r="AB491"/>
  <c r="AA491"/>
  <c r="Z491"/>
  <c r="E491"/>
  <c r="D491"/>
  <c r="AN494"/>
  <c r="AM494"/>
  <c r="AL494"/>
  <c r="AJ494"/>
  <c r="AI494"/>
  <c r="AH494"/>
  <c r="AF494"/>
  <c r="AE494"/>
  <c r="AD494"/>
  <c r="AB494"/>
  <c r="AA494"/>
  <c r="Z494"/>
  <c r="E494"/>
  <c r="D494"/>
  <c r="AN493"/>
  <c r="AM493"/>
  <c r="AL493"/>
  <c r="AJ493"/>
  <c r="AI493"/>
  <c r="AH493"/>
  <c r="AF493"/>
  <c r="AE493"/>
  <c r="AD493"/>
  <c r="AB493"/>
  <c r="AA493"/>
  <c r="Z493"/>
  <c r="E493"/>
  <c r="D493"/>
  <c r="AN492"/>
  <c r="AM492"/>
  <c r="AL492"/>
  <c r="AJ492"/>
  <c r="AI492"/>
  <c r="AH492"/>
  <c r="AF492"/>
  <c r="AE492"/>
  <c r="AD492"/>
  <c r="AB492"/>
  <c r="AA492"/>
  <c r="Z492"/>
  <c r="E492"/>
  <c r="D492"/>
  <c r="AN490"/>
  <c r="AM490"/>
  <c r="AL490"/>
  <c r="AJ490"/>
  <c r="AI490"/>
  <c r="AH490"/>
  <c r="AF490"/>
  <c r="AE490"/>
  <c r="AD490"/>
  <c r="AB490"/>
  <c r="AA490"/>
  <c r="Z490"/>
  <c r="E490"/>
  <c r="D490"/>
  <c r="AN496"/>
  <c r="AM496"/>
  <c r="AL496"/>
  <c r="AJ496"/>
  <c r="AI496"/>
  <c r="AH496"/>
  <c r="AF496"/>
  <c r="AE496"/>
  <c r="AD496"/>
  <c r="AB496"/>
  <c r="AA496"/>
  <c r="Z496"/>
  <c r="E496"/>
  <c r="D496"/>
  <c r="AN495"/>
  <c r="AM495"/>
  <c r="AL495"/>
  <c r="AJ495"/>
  <c r="AI495"/>
  <c r="AH495"/>
  <c r="AF495"/>
  <c r="AE495"/>
  <c r="AD495"/>
  <c r="AB495"/>
  <c r="AA495"/>
  <c r="Z495"/>
  <c r="E495"/>
  <c r="D495"/>
  <c r="AN497"/>
  <c r="AM497"/>
  <c r="AL497"/>
  <c r="AJ497"/>
  <c r="AI497"/>
  <c r="AH497"/>
  <c r="AF497"/>
  <c r="AE497"/>
  <c r="AD497"/>
  <c r="AB497"/>
  <c r="AA497"/>
  <c r="Z497"/>
  <c r="E497"/>
  <c r="D497"/>
  <c r="I485"/>
  <c r="G485"/>
  <c r="AN486"/>
  <c r="AM486"/>
  <c r="AL486"/>
  <c r="AJ486"/>
  <c r="AI486"/>
  <c r="AH486"/>
  <c r="AF486"/>
  <c r="AE486"/>
  <c r="AD486"/>
  <c r="AB486"/>
  <c r="AA486"/>
  <c r="Z486"/>
  <c r="E486"/>
  <c r="D486"/>
  <c r="AN487"/>
  <c r="AM487"/>
  <c r="AL487"/>
  <c r="AJ487"/>
  <c r="AI487"/>
  <c r="AH487"/>
  <c r="AF487"/>
  <c r="AE487"/>
  <c r="AD487"/>
  <c r="AB487"/>
  <c r="AA487"/>
  <c r="Z487"/>
  <c r="E487"/>
  <c r="D487"/>
  <c r="AN477"/>
  <c r="AM477"/>
  <c r="AL477"/>
  <c r="AJ477"/>
  <c r="AI477"/>
  <c r="AH477"/>
  <c r="AF477"/>
  <c r="AE477"/>
  <c r="AD477"/>
  <c r="AB477"/>
  <c r="AA477"/>
  <c r="Z477"/>
  <c r="E477"/>
  <c r="D477"/>
  <c r="AN476"/>
  <c r="AM476"/>
  <c r="AL476"/>
  <c r="AJ476"/>
  <c r="AI476"/>
  <c r="AH476"/>
  <c r="AF476"/>
  <c r="AE476"/>
  <c r="AD476"/>
  <c r="AB476"/>
  <c r="AA476"/>
  <c r="Z476"/>
  <c r="E476"/>
  <c r="D476"/>
  <c r="AN475"/>
  <c r="AM475"/>
  <c r="AL475"/>
  <c r="AJ475"/>
  <c r="AI475"/>
  <c r="AH475"/>
  <c r="AF475"/>
  <c r="AE475"/>
  <c r="AD475"/>
  <c r="AB475"/>
  <c r="AA475"/>
  <c r="Z475"/>
  <c r="E475"/>
  <c r="D475"/>
  <c r="AN474"/>
  <c r="AM474"/>
  <c r="AL474"/>
  <c r="AJ474"/>
  <c r="AI474"/>
  <c r="AH474"/>
  <c r="AF474"/>
  <c r="AE474"/>
  <c r="AD474"/>
  <c r="AB474"/>
  <c r="AA474"/>
  <c r="Z474"/>
  <c r="E474"/>
  <c r="D474"/>
  <c r="AN473"/>
  <c r="AM473"/>
  <c r="AL473"/>
  <c r="AJ473"/>
  <c r="AI473"/>
  <c r="AH473"/>
  <c r="AF473"/>
  <c r="AE473"/>
  <c r="AD473"/>
  <c r="AB473"/>
  <c r="AA473"/>
  <c r="Z473"/>
  <c r="E473"/>
  <c r="D473"/>
  <c r="AN472"/>
  <c r="AM472"/>
  <c r="AL472"/>
  <c r="AJ472"/>
  <c r="AI472"/>
  <c r="AH472"/>
  <c r="AF472"/>
  <c r="AE472"/>
  <c r="AD472"/>
  <c r="AB472"/>
  <c r="AA472"/>
  <c r="Z472"/>
  <c r="E472"/>
  <c r="D472"/>
  <c r="AN471"/>
  <c r="AM471"/>
  <c r="AL471"/>
  <c r="AJ471"/>
  <c r="AI471"/>
  <c r="AH471"/>
  <c r="AF471"/>
  <c r="AE471"/>
  <c r="AD471"/>
  <c r="AB471"/>
  <c r="AA471"/>
  <c r="Z471"/>
  <c r="E471"/>
  <c r="D471"/>
  <c r="AN470"/>
  <c r="AM470"/>
  <c r="AL470"/>
  <c r="AJ470"/>
  <c r="AI470"/>
  <c r="AH470"/>
  <c r="AF470"/>
  <c r="AE470"/>
  <c r="AD470"/>
  <c r="AB470"/>
  <c r="AA470"/>
  <c r="Z470"/>
  <c r="E470"/>
  <c r="D470"/>
  <c r="AN481"/>
  <c r="AM481"/>
  <c r="AL481"/>
  <c r="AJ481"/>
  <c r="AI481"/>
  <c r="AH481"/>
  <c r="AF481"/>
  <c r="AE481"/>
  <c r="AD481"/>
  <c r="AB481"/>
  <c r="AA481"/>
  <c r="Z481"/>
  <c r="E481"/>
  <c r="D481"/>
  <c r="AN480"/>
  <c r="AM480"/>
  <c r="AL480"/>
  <c r="AJ480"/>
  <c r="AI480"/>
  <c r="AH480"/>
  <c r="AF480"/>
  <c r="AE480"/>
  <c r="AD480"/>
  <c r="AB480"/>
  <c r="AA480"/>
  <c r="Z480"/>
  <c r="E480"/>
  <c r="D480"/>
  <c r="AN479"/>
  <c r="AM479"/>
  <c r="AL479"/>
  <c r="AJ479"/>
  <c r="AI479"/>
  <c r="AH479"/>
  <c r="AF479"/>
  <c r="AE479"/>
  <c r="AD479"/>
  <c r="AB479"/>
  <c r="AA479"/>
  <c r="Z479"/>
  <c r="E479"/>
  <c r="D479"/>
  <c r="AN478"/>
  <c r="AM478"/>
  <c r="AL478"/>
  <c r="AJ478"/>
  <c r="AI478"/>
  <c r="AH478"/>
  <c r="AF478"/>
  <c r="AE478"/>
  <c r="AD478"/>
  <c r="AB478"/>
  <c r="AA478"/>
  <c r="Z478"/>
  <c r="E478"/>
  <c r="D478"/>
  <c r="AN483"/>
  <c r="AM483"/>
  <c r="AL483"/>
  <c r="AJ483"/>
  <c r="AI483"/>
  <c r="AH483"/>
  <c r="AF483"/>
  <c r="AE483"/>
  <c r="AD483"/>
  <c r="AB483"/>
  <c r="AA483"/>
  <c r="Z483"/>
  <c r="E483"/>
  <c r="D483"/>
  <c r="AN482"/>
  <c r="AM482"/>
  <c r="AL482"/>
  <c r="AJ482"/>
  <c r="AI482"/>
  <c r="AH482"/>
  <c r="AF482"/>
  <c r="AE482"/>
  <c r="AD482"/>
  <c r="AB482"/>
  <c r="AA482"/>
  <c r="Z482"/>
  <c r="E482"/>
  <c r="D482"/>
  <c r="AN484"/>
  <c r="AM484"/>
  <c r="AL484"/>
  <c r="AJ484"/>
  <c r="AI484"/>
  <c r="AH484"/>
  <c r="AF484"/>
  <c r="AE484"/>
  <c r="AD484"/>
  <c r="AB484"/>
  <c r="AA484"/>
  <c r="Z484"/>
  <c r="E484"/>
  <c r="D484"/>
  <c r="I467"/>
  <c r="G467"/>
  <c r="AN468"/>
  <c r="AM468"/>
  <c r="AL468"/>
  <c r="AJ468"/>
  <c r="AI468"/>
  <c r="AH468"/>
  <c r="AF468"/>
  <c r="AE468"/>
  <c r="AD468"/>
  <c r="AB468"/>
  <c r="AA468"/>
  <c r="Z468"/>
  <c r="E468"/>
  <c r="D468"/>
  <c r="I459"/>
  <c r="G459"/>
  <c r="AN462"/>
  <c r="AM462"/>
  <c r="AL462"/>
  <c r="AJ462"/>
  <c r="AI462"/>
  <c r="AH462"/>
  <c r="AF462"/>
  <c r="AE462"/>
  <c r="AD462"/>
  <c r="AB462"/>
  <c r="AA462"/>
  <c r="Z462"/>
  <c r="E462"/>
  <c r="D462"/>
  <c r="AN461"/>
  <c r="AM461"/>
  <c r="AL461"/>
  <c r="AJ461"/>
  <c r="AI461"/>
  <c r="AH461"/>
  <c r="AF461"/>
  <c r="AE461"/>
  <c r="AD461"/>
  <c r="AB461"/>
  <c r="AA461"/>
  <c r="Z461"/>
  <c r="E461"/>
  <c r="D461"/>
  <c r="AN460"/>
  <c r="AM460"/>
  <c r="AL460"/>
  <c r="AJ460"/>
  <c r="AI460"/>
  <c r="AH460"/>
  <c r="AF460"/>
  <c r="AE460"/>
  <c r="AD460"/>
  <c r="AB460"/>
  <c r="AA460"/>
  <c r="Z460"/>
  <c r="E460"/>
  <c r="D460"/>
  <c r="AN464"/>
  <c r="AM464"/>
  <c r="AL464"/>
  <c r="AJ464"/>
  <c r="AI464"/>
  <c r="AH464"/>
  <c r="AF464"/>
  <c r="AE464"/>
  <c r="AD464"/>
  <c r="AB464"/>
  <c r="AA464"/>
  <c r="Z464"/>
  <c r="E464"/>
  <c r="D464"/>
  <c r="AN463"/>
  <c r="AM463"/>
  <c r="AL463"/>
  <c r="AJ463"/>
  <c r="AI463"/>
  <c r="AH463"/>
  <c r="AF463"/>
  <c r="AE463"/>
  <c r="AD463"/>
  <c r="AB463"/>
  <c r="AA463"/>
  <c r="Z463"/>
  <c r="E463"/>
  <c r="D463"/>
  <c r="AN465"/>
  <c r="AM465"/>
  <c r="AL465"/>
  <c r="AJ465"/>
  <c r="AI465"/>
  <c r="AH465"/>
  <c r="AF465"/>
  <c r="AE465"/>
  <c r="AD465"/>
  <c r="AB465"/>
  <c r="AA465"/>
  <c r="Z465"/>
  <c r="E465"/>
  <c r="D465"/>
  <c r="AN456"/>
  <c r="AM456"/>
  <c r="AL456"/>
  <c r="AJ456"/>
  <c r="AI456"/>
  <c r="AH456"/>
  <c r="AF456"/>
  <c r="AE456"/>
  <c r="AD456"/>
  <c r="AB456"/>
  <c r="AA456"/>
  <c r="Z456"/>
  <c r="E456"/>
  <c r="D456"/>
  <c r="AN453"/>
  <c r="AM453"/>
  <c r="AL453"/>
  <c r="AJ453"/>
  <c r="AI453"/>
  <c r="AH453"/>
  <c r="AF453"/>
  <c r="AE453"/>
  <c r="AD453"/>
  <c r="AB453"/>
  <c r="AA453"/>
  <c r="Z453"/>
  <c r="E453"/>
  <c r="D453"/>
  <c r="AN402"/>
  <c r="AM402"/>
  <c r="AL402"/>
  <c r="AJ402"/>
  <c r="AI402"/>
  <c r="AH402"/>
  <c r="AF402"/>
  <c r="AE402"/>
  <c r="AD402"/>
  <c r="AB402"/>
  <c r="AA402"/>
  <c r="Z402"/>
  <c r="E402"/>
  <c r="D402"/>
  <c r="AN401"/>
  <c r="AM401"/>
  <c r="AL401"/>
  <c r="AJ401"/>
  <c r="AI401"/>
  <c r="AH401"/>
  <c r="AF401"/>
  <c r="AE401"/>
  <c r="AD401"/>
  <c r="AB401"/>
  <c r="AA401"/>
  <c r="Z401"/>
  <c r="E401"/>
  <c r="D401"/>
  <c r="AN400"/>
  <c r="AM400"/>
  <c r="AL400"/>
  <c r="AJ400"/>
  <c r="AI400"/>
  <c r="AH400"/>
  <c r="AF400"/>
  <c r="AE400"/>
  <c r="AD400"/>
  <c r="AB400"/>
  <c r="AA400"/>
  <c r="Z400"/>
  <c r="E400"/>
  <c r="D400"/>
  <c r="AN428"/>
  <c r="AM428"/>
  <c r="AL428"/>
  <c r="AJ428"/>
  <c r="AI428"/>
  <c r="AH428"/>
  <c r="AF428"/>
  <c r="AE428"/>
  <c r="AD428"/>
  <c r="AB428"/>
  <c r="AA428"/>
  <c r="Z428"/>
  <c r="E428"/>
  <c r="D428"/>
  <c r="AN427"/>
  <c r="AM427"/>
  <c r="AL427"/>
  <c r="AJ427"/>
  <c r="AI427"/>
  <c r="AH427"/>
  <c r="AF427"/>
  <c r="AE427"/>
  <c r="AD427"/>
  <c r="AB427"/>
  <c r="AA427"/>
  <c r="Z427"/>
  <c r="E427"/>
  <c r="D427"/>
  <c r="AN426"/>
  <c r="AM426"/>
  <c r="AL426"/>
  <c r="AJ426"/>
  <c r="AI426"/>
  <c r="AH426"/>
  <c r="AF426"/>
  <c r="AE426"/>
  <c r="AD426"/>
  <c r="AB426"/>
  <c r="AA426"/>
  <c r="Z426"/>
  <c r="E426"/>
  <c r="D426"/>
  <c r="AN425"/>
  <c r="AM425"/>
  <c r="AL425"/>
  <c r="AJ425"/>
  <c r="AI425"/>
  <c r="AH425"/>
  <c r="AF425"/>
  <c r="AE425"/>
  <c r="AD425"/>
  <c r="AB425"/>
  <c r="AA425"/>
  <c r="Z425"/>
  <c r="E425"/>
  <c r="D425"/>
  <c r="AN424"/>
  <c r="AM424"/>
  <c r="AL424"/>
  <c r="AJ424"/>
  <c r="AI424"/>
  <c r="AH424"/>
  <c r="AF424"/>
  <c r="AE424"/>
  <c r="AD424"/>
  <c r="AB424"/>
  <c r="Z424"/>
  <c r="E424"/>
  <c r="D424"/>
  <c r="AN423"/>
  <c r="AM423"/>
  <c r="AL423"/>
  <c r="AJ423"/>
  <c r="AI423"/>
  <c r="AH423"/>
  <c r="AF423"/>
  <c r="AE423"/>
  <c r="AD423"/>
  <c r="AB423"/>
  <c r="Z423"/>
  <c r="E423"/>
  <c r="D423"/>
  <c r="AN422"/>
  <c r="AM422"/>
  <c r="AL422"/>
  <c r="AJ422"/>
  <c r="AI422"/>
  <c r="AH422"/>
  <c r="AF422"/>
  <c r="AE422"/>
  <c r="AD422"/>
  <c r="AB422"/>
  <c r="Z422"/>
  <c r="E422"/>
  <c r="D422"/>
  <c r="AN421"/>
  <c r="AM421"/>
  <c r="AL421"/>
  <c r="AJ421"/>
  <c r="AI421"/>
  <c r="AH421"/>
  <c r="AF421"/>
  <c r="AE421"/>
  <c r="AD421"/>
  <c r="AB421"/>
  <c r="Z421"/>
  <c r="E421"/>
  <c r="D421"/>
  <c r="AN420"/>
  <c r="AM420"/>
  <c r="AL420"/>
  <c r="AJ420"/>
  <c r="AI420"/>
  <c r="AH420"/>
  <c r="AF420"/>
  <c r="AE420"/>
  <c r="AD420"/>
  <c r="AB420"/>
  <c r="Z420"/>
  <c r="E420"/>
  <c r="D420"/>
  <c r="AN419"/>
  <c r="AM419"/>
  <c r="AL419"/>
  <c r="AJ419"/>
  <c r="AI419"/>
  <c r="AH419"/>
  <c r="AF419"/>
  <c r="AE419"/>
  <c r="AD419"/>
  <c r="AB419"/>
  <c r="Z419"/>
  <c r="E419"/>
  <c r="D419"/>
  <c r="AN418"/>
  <c r="AM418"/>
  <c r="AL418"/>
  <c r="AJ418"/>
  <c r="AI418"/>
  <c r="AH418"/>
  <c r="AF418"/>
  <c r="AE418"/>
  <c r="AD418"/>
  <c r="AB418"/>
  <c r="Z418"/>
  <c r="E418"/>
  <c r="D418"/>
  <c r="AN417"/>
  <c r="AM417"/>
  <c r="AL417"/>
  <c r="AJ417"/>
  <c r="AI417"/>
  <c r="AH417"/>
  <c r="AF417"/>
  <c r="AE417"/>
  <c r="AD417"/>
  <c r="AB417"/>
  <c r="Z417"/>
  <c r="E417"/>
  <c r="D417"/>
  <c r="AN416"/>
  <c r="AM416"/>
  <c r="AL416"/>
  <c r="AJ416"/>
  <c r="AI416"/>
  <c r="AH416"/>
  <c r="AF416"/>
  <c r="AE416"/>
  <c r="AD416"/>
  <c r="AB416"/>
  <c r="Z416"/>
  <c r="E416"/>
  <c r="D416"/>
  <c r="AN415"/>
  <c r="AM415"/>
  <c r="AL415"/>
  <c r="AJ415"/>
  <c r="AI415"/>
  <c r="AH415"/>
  <c r="AF415"/>
  <c r="AE415"/>
  <c r="AD415"/>
  <c r="AB415"/>
  <c r="Z415"/>
  <c r="E415"/>
  <c r="D415"/>
  <c r="AN414"/>
  <c r="AM414"/>
  <c r="AL414"/>
  <c r="AJ414"/>
  <c r="AI414"/>
  <c r="AH414"/>
  <c r="AF414"/>
  <c r="AE414"/>
  <c r="AD414"/>
  <c r="AB414"/>
  <c r="Z414"/>
  <c r="E414"/>
  <c r="D414"/>
  <c r="AN413"/>
  <c r="AM413"/>
  <c r="AL413"/>
  <c r="AJ413"/>
  <c r="AI413"/>
  <c r="AH413"/>
  <c r="AF413"/>
  <c r="AE413"/>
  <c r="AD413"/>
  <c r="AB413"/>
  <c r="Z413"/>
  <c r="E413"/>
  <c r="D413"/>
  <c r="AN412"/>
  <c r="AM412"/>
  <c r="AL412"/>
  <c r="AJ412"/>
  <c r="AI412"/>
  <c r="AH412"/>
  <c r="AF412"/>
  <c r="AE412"/>
  <c r="AD412"/>
  <c r="AB412"/>
  <c r="Z412"/>
  <c r="E412"/>
  <c r="D412"/>
  <c r="AN411"/>
  <c r="AM411"/>
  <c r="AL411"/>
  <c r="AJ411"/>
  <c r="AI411"/>
  <c r="AH411"/>
  <c r="AF411"/>
  <c r="AE411"/>
  <c r="AD411"/>
  <c r="AB411"/>
  <c r="Z411"/>
  <c r="E411"/>
  <c r="D411"/>
  <c r="AN410"/>
  <c r="AM410"/>
  <c r="AL410"/>
  <c r="AJ410"/>
  <c r="AI410"/>
  <c r="AH410"/>
  <c r="AF410"/>
  <c r="AE410"/>
  <c r="AD410"/>
  <c r="AB410"/>
  <c r="Z410"/>
  <c r="E410"/>
  <c r="D410"/>
  <c r="AN409"/>
  <c r="AM409"/>
  <c r="AL409"/>
  <c r="AI409"/>
  <c r="AH409"/>
  <c r="AF409"/>
  <c r="AE409"/>
  <c r="AD409"/>
  <c r="AB409"/>
  <c r="AA409"/>
  <c r="Z409"/>
  <c r="E409"/>
  <c r="D409"/>
  <c r="AN408"/>
  <c r="AM408"/>
  <c r="AL408"/>
  <c r="AJ408"/>
  <c r="AI408"/>
  <c r="AH408"/>
  <c r="AF408"/>
  <c r="AE408"/>
  <c r="AD408"/>
  <c r="AB408"/>
  <c r="Z408"/>
  <c r="E408"/>
  <c r="D408"/>
  <c r="AN407"/>
  <c r="AM407"/>
  <c r="AL407"/>
  <c r="AJ407"/>
  <c r="AI407"/>
  <c r="AH407"/>
  <c r="AF407"/>
  <c r="AE407"/>
  <c r="AD407"/>
  <c r="AB407"/>
  <c r="Z407"/>
  <c r="E407"/>
  <c r="D407"/>
  <c r="AN406"/>
  <c r="AM406"/>
  <c r="AL406"/>
  <c r="AJ406"/>
  <c r="AI406"/>
  <c r="AH406"/>
  <c r="AF406"/>
  <c r="AE406"/>
  <c r="AD406"/>
  <c r="AB406"/>
  <c r="Z406"/>
  <c r="E406"/>
  <c r="D406"/>
  <c r="AN405"/>
  <c r="AM405"/>
  <c r="AL405"/>
  <c r="AJ405"/>
  <c r="AI405"/>
  <c r="AH405"/>
  <c r="AF405"/>
  <c r="AE405"/>
  <c r="AD405"/>
  <c r="AB405"/>
  <c r="Z405"/>
  <c r="E405"/>
  <c r="D405"/>
  <c r="AN404"/>
  <c r="AM404"/>
  <c r="AL404"/>
  <c r="AJ404"/>
  <c r="AI404"/>
  <c r="AH404"/>
  <c r="AF404"/>
  <c r="AE404"/>
  <c r="AD404"/>
  <c r="AB404"/>
  <c r="AA404"/>
  <c r="E404"/>
  <c r="AN444"/>
  <c r="AM444"/>
  <c r="AL444"/>
  <c r="AJ444"/>
  <c r="AI444"/>
  <c r="AH444"/>
  <c r="AF444"/>
  <c r="AE444"/>
  <c r="AD444"/>
  <c r="AB444"/>
  <c r="AA444"/>
  <c r="Z444"/>
  <c r="E444"/>
  <c r="D444"/>
  <c r="AN443"/>
  <c r="AM443"/>
  <c r="AL443"/>
  <c r="AJ443"/>
  <c r="AI443"/>
  <c r="AH443"/>
  <c r="AF443"/>
  <c r="AE443"/>
  <c r="AD443"/>
  <c r="AB443"/>
  <c r="AA443"/>
  <c r="Z443"/>
  <c r="E443"/>
  <c r="D443"/>
  <c r="AN442"/>
  <c r="AM442"/>
  <c r="AL442"/>
  <c r="AJ442"/>
  <c r="AI442"/>
  <c r="AH442"/>
  <c r="AF442"/>
  <c r="AE442"/>
  <c r="AD442"/>
  <c r="AB442"/>
  <c r="AA442"/>
  <c r="Z442"/>
  <c r="E442"/>
  <c r="D442"/>
  <c r="AN441"/>
  <c r="AM441"/>
  <c r="AL441"/>
  <c r="AJ441"/>
  <c r="AI441"/>
  <c r="AH441"/>
  <c r="AF441"/>
  <c r="AE441"/>
  <c r="AD441"/>
  <c r="AB441"/>
  <c r="AA441"/>
  <c r="Z441"/>
  <c r="E441"/>
  <c r="D441"/>
  <c r="AN440"/>
  <c r="AM440"/>
  <c r="AL440"/>
  <c r="AJ440"/>
  <c r="AI440"/>
  <c r="AH440"/>
  <c r="AF440"/>
  <c r="AE440"/>
  <c r="AD440"/>
  <c r="AB440"/>
  <c r="AA440"/>
  <c r="Z440"/>
  <c r="E440"/>
  <c r="D440"/>
  <c r="AN439"/>
  <c r="AM439"/>
  <c r="AL439"/>
  <c r="AJ439"/>
  <c r="AI439"/>
  <c r="AH439"/>
  <c r="AF439"/>
  <c r="AE439"/>
  <c r="AD439"/>
  <c r="AB439"/>
  <c r="AA439"/>
  <c r="Z439"/>
  <c r="E439"/>
  <c r="D439"/>
  <c r="AN438"/>
  <c r="AM438"/>
  <c r="AL438"/>
  <c r="AJ438"/>
  <c r="AI438"/>
  <c r="AH438"/>
  <c r="AF438"/>
  <c r="AE438"/>
  <c r="AD438"/>
  <c r="AB438"/>
  <c r="AA438"/>
  <c r="Z438"/>
  <c r="E438"/>
  <c r="D438"/>
  <c r="AN437"/>
  <c r="AM437"/>
  <c r="AL437"/>
  <c r="AJ437"/>
  <c r="AI437"/>
  <c r="AH437"/>
  <c r="AF437"/>
  <c r="AE437"/>
  <c r="AD437"/>
  <c r="AB437"/>
  <c r="AA437"/>
  <c r="Z437"/>
  <c r="E437"/>
  <c r="D437"/>
  <c r="AN436"/>
  <c r="AM436"/>
  <c r="AL436"/>
  <c r="AJ436"/>
  <c r="AI436"/>
  <c r="AH436"/>
  <c r="AF436"/>
  <c r="AE436"/>
  <c r="AD436"/>
  <c r="AB436"/>
  <c r="AA436"/>
  <c r="Z436"/>
  <c r="E436"/>
  <c r="D436"/>
  <c r="AN435"/>
  <c r="AM435"/>
  <c r="AL435"/>
  <c r="AJ435"/>
  <c r="AI435"/>
  <c r="AH435"/>
  <c r="AF435"/>
  <c r="AE435"/>
  <c r="AD435"/>
  <c r="AB435"/>
  <c r="AA435"/>
  <c r="Z435"/>
  <c r="E435"/>
  <c r="D435"/>
  <c r="AN434"/>
  <c r="AM434"/>
  <c r="AL434"/>
  <c r="AJ434"/>
  <c r="AI434"/>
  <c r="AH434"/>
  <c r="AF434"/>
  <c r="AE434"/>
  <c r="AD434"/>
  <c r="AB434"/>
  <c r="AA434"/>
  <c r="Z434"/>
  <c r="E434"/>
  <c r="D434"/>
  <c r="AN433"/>
  <c r="AM433"/>
  <c r="AL433"/>
  <c r="AJ433"/>
  <c r="AI433"/>
  <c r="AH433"/>
  <c r="AF433"/>
  <c r="AE433"/>
  <c r="AD433"/>
  <c r="AB433"/>
  <c r="AA433"/>
  <c r="Z433"/>
  <c r="E433"/>
  <c r="D433"/>
  <c r="AN432"/>
  <c r="AM432"/>
  <c r="AL432"/>
  <c r="AJ432"/>
  <c r="AI432"/>
  <c r="AH432"/>
  <c r="AF432"/>
  <c r="AE432"/>
  <c r="AD432"/>
  <c r="AB432"/>
  <c r="AA432"/>
  <c r="Z432"/>
  <c r="E432"/>
  <c r="D432"/>
  <c r="AN431"/>
  <c r="AM431"/>
  <c r="AL431"/>
  <c r="AJ431"/>
  <c r="AI431"/>
  <c r="AH431"/>
  <c r="AF431"/>
  <c r="AE431"/>
  <c r="AD431"/>
  <c r="AB431"/>
  <c r="AA431"/>
  <c r="Z431"/>
  <c r="E431"/>
  <c r="D431"/>
  <c r="AN430"/>
  <c r="AM430"/>
  <c r="AL430"/>
  <c r="AJ430"/>
  <c r="AI430"/>
  <c r="AH430"/>
  <c r="AF430"/>
  <c r="AE430"/>
  <c r="AD430"/>
  <c r="AB430"/>
  <c r="AA430"/>
  <c r="Z430"/>
  <c r="E430"/>
  <c r="D430"/>
  <c r="AN429"/>
  <c r="AM429"/>
  <c r="AL429"/>
  <c r="AJ429"/>
  <c r="AI429"/>
  <c r="AH429"/>
  <c r="AF429"/>
  <c r="AE429"/>
  <c r="AD429"/>
  <c r="AB429"/>
  <c r="AA429"/>
  <c r="Z429"/>
  <c r="E429"/>
  <c r="D429"/>
  <c r="AN452"/>
  <c r="AM452"/>
  <c r="AL452"/>
  <c r="AJ452"/>
  <c r="AI452"/>
  <c r="AH452"/>
  <c r="AF452"/>
  <c r="AE452"/>
  <c r="AD452"/>
  <c r="AB452"/>
  <c r="AA452"/>
  <c r="Z452"/>
  <c r="E452"/>
  <c r="D452"/>
  <c r="AN451"/>
  <c r="AM451"/>
  <c r="AL451"/>
  <c r="AJ451"/>
  <c r="AI451"/>
  <c r="AH451"/>
  <c r="AF451"/>
  <c r="AE451"/>
  <c r="AD451"/>
  <c r="AB451"/>
  <c r="AA451"/>
  <c r="Z451"/>
  <c r="E451"/>
  <c r="D451"/>
  <c r="AN450"/>
  <c r="AM450"/>
  <c r="AL450"/>
  <c r="AJ450"/>
  <c r="AI450"/>
  <c r="AH450"/>
  <c r="AF450"/>
  <c r="AE450"/>
  <c r="AD450"/>
  <c r="AB450"/>
  <c r="AA450"/>
  <c r="Z450"/>
  <c r="E450"/>
  <c r="D450"/>
  <c r="AN449"/>
  <c r="AM449"/>
  <c r="AL449"/>
  <c r="AJ449"/>
  <c r="AI449"/>
  <c r="AH449"/>
  <c r="AF449"/>
  <c r="AE449"/>
  <c r="AD449"/>
  <c r="AB449"/>
  <c r="AA449"/>
  <c r="Z449"/>
  <c r="E449"/>
  <c r="D449"/>
  <c r="AN448"/>
  <c r="AM448"/>
  <c r="AL448"/>
  <c r="AJ448"/>
  <c r="AI448"/>
  <c r="AH448"/>
  <c r="AF448"/>
  <c r="AE448"/>
  <c r="AD448"/>
  <c r="AB448"/>
  <c r="AA448"/>
  <c r="Z448"/>
  <c r="E448"/>
  <c r="D448"/>
  <c r="AN447"/>
  <c r="AM447"/>
  <c r="AL447"/>
  <c r="AJ447"/>
  <c r="AI447"/>
  <c r="AH447"/>
  <c r="AF447"/>
  <c r="AE447"/>
  <c r="AD447"/>
  <c r="AB447"/>
  <c r="AA447"/>
  <c r="Z447"/>
  <c r="E447"/>
  <c r="D447"/>
  <c r="AN446"/>
  <c r="AM446"/>
  <c r="AL446"/>
  <c r="AJ446"/>
  <c r="AI446"/>
  <c r="AH446"/>
  <c r="AF446"/>
  <c r="AE446"/>
  <c r="AD446"/>
  <c r="AB446"/>
  <c r="AA446"/>
  <c r="Z446"/>
  <c r="E446"/>
  <c r="D446"/>
  <c r="AN445"/>
  <c r="AM445"/>
  <c r="AL445"/>
  <c r="AJ445"/>
  <c r="AI445"/>
  <c r="AH445"/>
  <c r="AF445"/>
  <c r="AE445"/>
  <c r="AD445"/>
  <c r="AB445"/>
  <c r="AA445"/>
  <c r="Z445"/>
  <c r="E445"/>
  <c r="D445"/>
  <c r="AN455"/>
  <c r="AM455"/>
  <c r="AL455"/>
  <c r="AJ455"/>
  <c r="AI455"/>
  <c r="AH455"/>
  <c r="AF455"/>
  <c r="AE455"/>
  <c r="AD455"/>
  <c r="AB455"/>
  <c r="AA455"/>
  <c r="Z455"/>
  <c r="E455"/>
  <c r="D455"/>
  <c r="AN454"/>
  <c r="AM454"/>
  <c r="AL454"/>
  <c r="AJ454"/>
  <c r="AI454"/>
  <c r="AH454"/>
  <c r="AF454"/>
  <c r="AE454"/>
  <c r="AD454"/>
  <c r="AB454"/>
  <c r="AA454"/>
  <c r="Z454"/>
  <c r="E454"/>
  <c r="D454"/>
  <c r="AN396"/>
  <c r="AM396"/>
  <c r="AL396"/>
  <c r="AJ396"/>
  <c r="AI396"/>
  <c r="AH396"/>
  <c r="AF396"/>
  <c r="AE396"/>
  <c r="AD396"/>
  <c r="AB396"/>
  <c r="AA396"/>
  <c r="Z396"/>
  <c r="E396"/>
  <c r="D396"/>
  <c r="AN394"/>
  <c r="AM394"/>
  <c r="AL394"/>
  <c r="AJ394"/>
  <c r="AI394"/>
  <c r="AH394"/>
  <c r="AF394"/>
  <c r="AE394"/>
  <c r="AD394"/>
  <c r="AB394"/>
  <c r="AA394"/>
  <c r="Z394"/>
  <c r="E394"/>
  <c r="D394"/>
  <c r="AN393"/>
  <c r="AM393"/>
  <c r="AL393"/>
  <c r="AJ393"/>
  <c r="AI393"/>
  <c r="AH393"/>
  <c r="AF393"/>
  <c r="AE393"/>
  <c r="AD393"/>
  <c r="AB393"/>
  <c r="AA393"/>
  <c r="Z393"/>
  <c r="E393"/>
  <c r="D393"/>
  <c r="AN392"/>
  <c r="AM392"/>
  <c r="AL392"/>
  <c r="AJ392"/>
  <c r="AI392"/>
  <c r="AH392"/>
  <c r="AF392"/>
  <c r="AE392"/>
  <c r="AD392"/>
  <c r="AB392"/>
  <c r="AA392"/>
  <c r="Z392"/>
  <c r="E392"/>
  <c r="D392"/>
  <c r="AN391"/>
  <c r="AM391"/>
  <c r="AL391"/>
  <c r="AJ391"/>
  <c r="AI391"/>
  <c r="AH391"/>
  <c r="AF391"/>
  <c r="AE391"/>
  <c r="AD391"/>
  <c r="AB391"/>
  <c r="AA391"/>
  <c r="Z391"/>
  <c r="E391"/>
  <c r="D391"/>
  <c r="I383"/>
  <c r="G383"/>
  <c r="AN385"/>
  <c r="AM385"/>
  <c r="AL385"/>
  <c r="AJ385"/>
  <c r="AI385"/>
  <c r="AF385"/>
  <c r="AE385"/>
  <c r="AD385"/>
  <c r="AB385"/>
  <c r="AA385"/>
  <c r="Z385"/>
  <c r="E385"/>
  <c r="D385"/>
  <c r="AN386"/>
  <c r="AM386"/>
  <c r="AL386"/>
  <c r="AJ386"/>
  <c r="AI386"/>
  <c r="AH386"/>
  <c r="AF386"/>
  <c r="AE386"/>
  <c r="AD386"/>
  <c r="AB386"/>
  <c r="AA386"/>
  <c r="Z386"/>
  <c r="E386"/>
  <c r="D386"/>
  <c r="AN384"/>
  <c r="AM384"/>
  <c r="AL384"/>
  <c r="AJ384"/>
  <c r="AI384"/>
  <c r="AH384"/>
  <c r="AF384"/>
  <c r="AE384"/>
  <c r="AD384"/>
  <c r="AB384"/>
  <c r="AA384"/>
  <c r="Z384"/>
  <c r="E384"/>
  <c r="D384"/>
  <c r="D387"/>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D362"/>
  <c r="AN361"/>
  <c r="AM361"/>
  <c r="AL361"/>
  <c r="AJ361"/>
  <c r="AI361"/>
  <c r="AH361"/>
  <c r="AF361"/>
  <c r="AE361"/>
  <c r="AD361"/>
  <c r="AB361"/>
  <c r="AA361"/>
  <c r="Z361"/>
  <c r="E361"/>
  <c r="D361"/>
  <c r="AN360"/>
  <c r="AM360"/>
  <c r="AL360"/>
  <c r="AJ360"/>
  <c r="AI360"/>
  <c r="AH360"/>
  <c r="AF360"/>
  <c r="AE360"/>
  <c r="AD360"/>
  <c r="AB360"/>
  <c r="AA360"/>
  <c r="Z360"/>
  <c r="E360"/>
  <c r="D360"/>
  <c r="AN359"/>
  <c r="AM359"/>
  <c r="AL359"/>
  <c r="AJ359"/>
  <c r="AI359"/>
  <c r="AH359"/>
  <c r="AF359"/>
  <c r="AE359"/>
  <c r="AD359"/>
  <c r="AB359"/>
  <c r="AA359"/>
  <c r="Z359"/>
  <c r="E359"/>
  <c r="D359"/>
  <c r="AN358"/>
  <c r="AM358"/>
  <c r="AL358"/>
  <c r="AJ358"/>
  <c r="AI358"/>
  <c r="AH358"/>
  <c r="AF358"/>
  <c r="AE358"/>
  <c r="AD358"/>
  <c r="AB358"/>
  <c r="AA358"/>
  <c r="Z358"/>
  <c r="E358"/>
  <c r="D358"/>
  <c r="AN357"/>
  <c r="AL357"/>
  <c r="AJ357"/>
  <c r="AI357"/>
  <c r="AH357"/>
  <c r="AF357"/>
  <c r="AD357"/>
  <c r="AA357"/>
  <c r="Z357"/>
  <c r="D357"/>
  <c r="AN356"/>
  <c r="AM356"/>
  <c r="AL356"/>
  <c r="AJ356"/>
  <c r="AI356"/>
  <c r="AH356"/>
  <c r="AF356"/>
  <c r="AE356"/>
  <c r="AD356"/>
  <c r="AB356"/>
  <c r="AA356"/>
  <c r="Z356"/>
  <c r="E356"/>
  <c r="D356"/>
  <c r="AN355"/>
  <c r="AM355"/>
  <c r="AL355"/>
  <c r="AJ355"/>
  <c r="AI355"/>
  <c r="AH355"/>
  <c r="AF355"/>
  <c r="AE355"/>
  <c r="AD355"/>
  <c r="AB355"/>
  <c r="AA355"/>
  <c r="Z355"/>
  <c r="E355"/>
  <c r="D355"/>
  <c r="AN354"/>
  <c r="AM354"/>
  <c r="AL354"/>
  <c r="AJ354"/>
  <c r="AI354"/>
  <c r="AH354"/>
  <c r="AF354"/>
  <c r="AE354"/>
  <c r="AD354"/>
  <c r="AB354"/>
  <c r="AA354"/>
  <c r="Z354"/>
  <c r="E354"/>
  <c r="D354"/>
  <c r="AN353"/>
  <c r="AM353"/>
  <c r="AL353"/>
  <c r="AJ353"/>
  <c r="AI353"/>
  <c r="AH353"/>
  <c r="AF353"/>
  <c r="AE353"/>
  <c r="AD353"/>
  <c r="AB353"/>
  <c r="AA353"/>
  <c r="Z353"/>
  <c r="E353"/>
  <c r="D353"/>
  <c r="AN352"/>
  <c r="AM352"/>
  <c r="AL352"/>
  <c r="AJ352"/>
  <c r="AI352"/>
  <c r="AH352"/>
  <c r="AF352"/>
  <c r="AE352"/>
  <c r="AD352"/>
  <c r="AB352"/>
  <c r="AA352"/>
  <c r="Z352"/>
  <c r="E352"/>
  <c r="D352"/>
  <c r="AN351"/>
  <c r="AM351"/>
  <c r="AL351"/>
  <c r="AJ351"/>
  <c r="AI351"/>
  <c r="AH351"/>
  <c r="AF351"/>
  <c r="AE351"/>
  <c r="AD351"/>
  <c r="AB351"/>
  <c r="AA351"/>
  <c r="Z351"/>
  <c r="E351"/>
  <c r="D351"/>
  <c r="AN350"/>
  <c r="AL350"/>
  <c r="AJ350"/>
  <c r="AI350"/>
  <c r="AF350"/>
  <c r="AE350"/>
  <c r="AD350"/>
  <c r="AA350"/>
  <c r="E350"/>
  <c r="D350"/>
  <c r="AN349"/>
  <c r="AM349"/>
  <c r="AL349"/>
  <c r="AJ349"/>
  <c r="AI349"/>
  <c r="AH349"/>
  <c r="AF349"/>
  <c r="AE349"/>
  <c r="AD349"/>
  <c r="AA349"/>
  <c r="Z349"/>
  <c r="E349"/>
  <c r="D349"/>
  <c r="AM348"/>
  <c r="AL348"/>
  <c r="AJ348"/>
  <c r="AH348"/>
  <c r="AF348"/>
  <c r="AE348"/>
  <c r="AD348"/>
  <c r="Z348"/>
  <c r="D348"/>
  <c r="AN347"/>
  <c r="AM347"/>
  <c r="AL347"/>
  <c r="AJ347"/>
  <c r="AI347"/>
  <c r="AH347"/>
  <c r="AF347"/>
  <c r="AE347"/>
  <c r="AD347"/>
  <c r="AB347"/>
  <c r="AA347"/>
  <c r="Z347"/>
  <c r="E347"/>
  <c r="D347"/>
  <c r="AN378"/>
  <c r="AM378"/>
  <c r="AL378"/>
  <c r="AJ378"/>
  <c r="AI378"/>
  <c r="AH378"/>
  <c r="AF378"/>
  <c r="AE378"/>
  <c r="AD378"/>
  <c r="AB378"/>
  <c r="AA378"/>
  <c r="Z378"/>
  <c r="E378"/>
  <c r="D378"/>
  <c r="AN377"/>
  <c r="AM377"/>
  <c r="AL377"/>
  <c r="AJ377"/>
  <c r="AI377"/>
  <c r="AH377"/>
  <c r="AF377"/>
  <c r="AE377"/>
  <c r="AD377"/>
  <c r="AB377"/>
  <c r="AA377"/>
  <c r="Z377"/>
  <c r="E377"/>
  <c r="D377"/>
  <c r="AN376"/>
  <c r="AM376"/>
  <c r="AL376"/>
  <c r="AJ376"/>
  <c r="AI376"/>
  <c r="AH376"/>
  <c r="AF376"/>
  <c r="AE376"/>
  <c r="AD376"/>
  <c r="AB376"/>
  <c r="AA376"/>
  <c r="Z376"/>
  <c r="E376"/>
  <c r="D376"/>
  <c r="AN375"/>
  <c r="AM375"/>
  <c r="AL375"/>
  <c r="AJ375"/>
  <c r="AI375"/>
  <c r="AH375"/>
  <c r="AF375"/>
  <c r="AE375"/>
  <c r="AD375"/>
  <c r="AB375"/>
  <c r="AA375"/>
  <c r="Z375"/>
  <c r="E375"/>
  <c r="D375"/>
  <c r="AN374"/>
  <c r="AM374"/>
  <c r="AL374"/>
  <c r="AJ374"/>
  <c r="AI374"/>
  <c r="AH374"/>
  <c r="AF374"/>
  <c r="AE374"/>
  <c r="AD374"/>
  <c r="AB374"/>
  <c r="AA374"/>
  <c r="Z374"/>
  <c r="E374"/>
  <c r="D374"/>
  <c r="AN373"/>
  <c r="AM373"/>
  <c r="AL373"/>
  <c r="AJ373"/>
  <c r="AI373"/>
  <c r="AH373"/>
  <c r="AF373"/>
  <c r="AE373"/>
  <c r="AD373"/>
  <c r="AB373"/>
  <c r="AA373"/>
  <c r="Z373"/>
  <c r="E373"/>
  <c r="D373"/>
  <c r="AN372"/>
  <c r="AM372"/>
  <c r="AL372"/>
  <c r="AJ372"/>
  <c r="AI372"/>
  <c r="AH372"/>
  <c r="AF372"/>
  <c r="AE372"/>
  <c r="AD372"/>
  <c r="AB372"/>
  <c r="AA372"/>
  <c r="Z372"/>
  <c r="E372"/>
  <c r="D372"/>
  <c r="AN371"/>
  <c r="AM371"/>
  <c r="AL371"/>
  <c r="AJ371"/>
  <c r="AI371"/>
  <c r="AH371"/>
  <c r="AF371"/>
  <c r="AE371"/>
  <c r="AD371"/>
  <c r="AB371"/>
  <c r="AA371"/>
  <c r="Z371"/>
  <c r="E371"/>
  <c r="D371"/>
  <c r="AN370"/>
  <c r="AM370"/>
  <c r="AL370"/>
  <c r="AJ370"/>
  <c r="AI370"/>
  <c r="AH370"/>
  <c r="AF370"/>
  <c r="AE370"/>
  <c r="AD370"/>
  <c r="AB370"/>
  <c r="AA370"/>
  <c r="Z370"/>
  <c r="E370"/>
  <c r="D370"/>
  <c r="AN369"/>
  <c r="AM369"/>
  <c r="AL369"/>
  <c r="AJ369"/>
  <c r="AI369"/>
  <c r="AH369"/>
  <c r="AF369"/>
  <c r="AE369"/>
  <c r="AD369"/>
  <c r="AB369"/>
  <c r="AA369"/>
  <c r="Z369"/>
  <c r="E369"/>
  <c r="D369"/>
  <c r="AN368"/>
  <c r="AM368"/>
  <c r="AL368"/>
  <c r="AJ368"/>
  <c r="AI368"/>
  <c r="AH368"/>
  <c r="AF368"/>
  <c r="AE368"/>
  <c r="AD368"/>
  <c r="AB368"/>
  <c r="AA368"/>
  <c r="Z368"/>
  <c r="E368"/>
  <c r="D368"/>
  <c r="AN367"/>
  <c r="AM367"/>
  <c r="AL367"/>
  <c r="AJ367"/>
  <c r="AI367"/>
  <c r="AH367"/>
  <c r="AF367"/>
  <c r="AE367"/>
  <c r="AD367"/>
  <c r="AB367"/>
  <c r="AA367"/>
  <c r="Z367"/>
  <c r="E367"/>
  <c r="D367"/>
  <c r="AN366"/>
  <c r="AM366"/>
  <c r="AL366"/>
  <c r="AJ366"/>
  <c r="AI366"/>
  <c r="AH366"/>
  <c r="AF366"/>
  <c r="AD366"/>
  <c r="D366"/>
  <c r="AN365"/>
  <c r="AM365"/>
  <c r="AL365"/>
  <c r="AJ365"/>
  <c r="AI365"/>
  <c r="AH365"/>
  <c r="AF365"/>
  <c r="AE365"/>
  <c r="AD365"/>
  <c r="AB365"/>
  <c r="AA365"/>
  <c r="Z365"/>
  <c r="E365"/>
  <c r="D365"/>
  <c r="AN364"/>
  <c r="AM364"/>
  <c r="AL364"/>
  <c r="AJ364"/>
  <c r="AI364"/>
  <c r="AH364"/>
  <c r="AF364"/>
  <c r="AE364"/>
  <c r="AD364"/>
  <c r="AB364"/>
  <c r="AA364"/>
  <c r="Z364"/>
  <c r="E364"/>
  <c r="D364"/>
  <c r="AN363"/>
  <c r="AM363"/>
  <c r="AL363"/>
  <c r="AJ363"/>
  <c r="AI363"/>
  <c r="AH363"/>
  <c r="AF363"/>
  <c r="AE363"/>
  <c r="AD363"/>
  <c r="AB363"/>
  <c r="AA363"/>
  <c r="Z363"/>
  <c r="E363"/>
  <c r="D363"/>
  <c r="AN382"/>
  <c r="AM382"/>
  <c r="AL382"/>
  <c r="AJ382"/>
  <c r="AI382"/>
  <c r="AH382"/>
  <c r="AF382"/>
  <c r="AE382"/>
  <c r="AD382"/>
  <c r="AB382"/>
  <c r="AA382"/>
  <c r="Z382"/>
  <c r="E382"/>
  <c r="D382"/>
  <c r="AN381"/>
  <c r="AM381"/>
  <c r="AL381"/>
  <c r="AJ381"/>
  <c r="AI381"/>
  <c r="AH381"/>
  <c r="AF381"/>
  <c r="AE381"/>
  <c r="AD381"/>
  <c r="AB381"/>
  <c r="AA381"/>
  <c r="Z381"/>
  <c r="E381"/>
  <c r="D381"/>
  <c r="AN380"/>
  <c r="AM380"/>
  <c r="AL380"/>
  <c r="AJ380"/>
  <c r="AI380"/>
  <c r="AH380"/>
  <c r="AF380"/>
  <c r="AE380"/>
  <c r="AD380"/>
  <c r="AB380"/>
  <c r="AA380"/>
  <c r="Z380"/>
  <c r="E380"/>
  <c r="D380"/>
  <c r="AN379"/>
  <c r="AM379"/>
  <c r="AL379"/>
  <c r="AJ379"/>
  <c r="AI379"/>
  <c r="AH379"/>
  <c r="AF379"/>
  <c r="AE379"/>
  <c r="AD379"/>
  <c r="AB379"/>
  <c r="AA379"/>
  <c r="Z379"/>
  <c r="E379"/>
  <c r="D379"/>
  <c r="AN342"/>
  <c r="AM342"/>
  <c r="AL342"/>
  <c r="AJ342"/>
  <c r="AI342"/>
  <c r="AH342"/>
  <c r="AF342"/>
  <c r="AE342"/>
  <c r="AD342"/>
  <c r="AB342"/>
  <c r="AA342"/>
  <c r="Z342"/>
  <c r="E342"/>
  <c r="D342"/>
  <c r="AN343"/>
  <c r="AM343"/>
  <c r="AL343"/>
  <c r="AJ343"/>
  <c r="AI343"/>
  <c r="AH343"/>
  <c r="AF343"/>
  <c r="AE343"/>
  <c r="AD343"/>
  <c r="AB343"/>
  <c r="AA343"/>
  <c r="Z343"/>
  <c r="E343"/>
  <c r="D343"/>
  <c r="AN340"/>
  <c r="AM340"/>
  <c r="AL340"/>
  <c r="AJ340"/>
  <c r="AI340"/>
  <c r="AH340"/>
  <c r="AF340"/>
  <c r="AE340"/>
  <c r="AD340"/>
  <c r="AB340"/>
  <c r="AA340"/>
  <c r="Z340"/>
  <c r="E340"/>
  <c r="D340"/>
  <c r="AN337"/>
  <c r="AM337"/>
  <c r="AL337"/>
  <c r="AJ337"/>
  <c r="AI337"/>
  <c r="AH337"/>
  <c r="AF337"/>
  <c r="AE337"/>
  <c r="AD337"/>
  <c r="AB337"/>
  <c r="AA337"/>
  <c r="Z337"/>
  <c r="E337"/>
  <c r="D337"/>
  <c r="AN336"/>
  <c r="AM336"/>
  <c r="AL336"/>
  <c r="AJ336"/>
  <c r="AI336"/>
  <c r="AH336"/>
  <c r="AF336"/>
  <c r="AE336"/>
  <c r="AD336"/>
  <c r="AB336"/>
  <c r="AA336"/>
  <c r="Z336"/>
  <c r="E336"/>
  <c r="D336"/>
  <c r="AN334"/>
  <c r="AM334"/>
  <c r="AL334"/>
  <c r="AJ334"/>
  <c r="AI334"/>
  <c r="AH334"/>
  <c r="AF334"/>
  <c r="AE334"/>
  <c r="AD334"/>
  <c r="AB334"/>
  <c r="AA334"/>
  <c r="Z334"/>
  <c r="E334"/>
  <c r="D334"/>
  <c r="AN331"/>
  <c r="AM331"/>
  <c r="AL331"/>
  <c r="AJ331"/>
  <c r="AI331"/>
  <c r="AH331"/>
  <c r="AF331"/>
  <c r="AE331"/>
  <c r="AD331"/>
  <c r="AB331"/>
  <c r="AA331"/>
  <c r="Z331"/>
  <c r="E331"/>
  <c r="D331"/>
  <c r="AN333"/>
  <c r="AM333"/>
  <c r="AL333"/>
  <c r="AJ333"/>
  <c r="AI333"/>
  <c r="AH333"/>
  <c r="AF333"/>
  <c r="AE333"/>
  <c r="AD333"/>
  <c r="AB333"/>
  <c r="AA333"/>
  <c r="Z333"/>
  <c r="E333"/>
  <c r="D333"/>
  <c r="AN332"/>
  <c r="AM332"/>
  <c r="AL332"/>
  <c r="AJ332"/>
  <c r="AI332"/>
  <c r="AH332"/>
  <c r="AF332"/>
  <c r="AE332"/>
  <c r="AD332"/>
  <c r="AB332"/>
  <c r="AA332"/>
  <c r="Z332"/>
  <c r="E332"/>
  <c r="D332"/>
  <c r="AN319"/>
  <c r="AM319"/>
  <c r="AL319"/>
  <c r="AJ319"/>
  <c r="AI319"/>
  <c r="AH319"/>
  <c r="AF319"/>
  <c r="AE319"/>
  <c r="AD319"/>
  <c r="AB319"/>
  <c r="AA319"/>
  <c r="Z319"/>
  <c r="E319"/>
  <c r="D319"/>
  <c r="AN318"/>
  <c r="AM318"/>
  <c r="AL318"/>
  <c r="AJ318"/>
  <c r="AI318"/>
  <c r="AH318"/>
  <c r="AF318"/>
  <c r="AE318"/>
  <c r="AD318"/>
  <c r="AB318"/>
  <c r="AA318"/>
  <c r="Z318"/>
  <c r="E318"/>
  <c r="D318"/>
  <c r="AN317"/>
  <c r="AM317"/>
  <c r="AL317"/>
  <c r="AJ317"/>
  <c r="AI317"/>
  <c r="AH317"/>
  <c r="AF317"/>
  <c r="AD317"/>
  <c r="AA317"/>
  <c r="Z317"/>
  <c r="D317"/>
  <c r="AN316"/>
  <c r="AM316"/>
  <c r="AL316"/>
  <c r="AJ316"/>
  <c r="AI316"/>
  <c r="AH316"/>
  <c r="AF316"/>
  <c r="AE316"/>
  <c r="AD316"/>
  <c r="AB316"/>
  <c r="AA316"/>
  <c r="Z316"/>
  <c r="E316"/>
  <c r="D316"/>
  <c r="AN315"/>
  <c r="AM315"/>
  <c r="AL315"/>
  <c r="AJ315"/>
  <c r="AI315"/>
  <c r="AH315"/>
  <c r="AF315"/>
  <c r="AE315"/>
  <c r="AD315"/>
  <c r="AB315"/>
  <c r="Z315"/>
  <c r="E315"/>
  <c r="D315"/>
  <c r="AN314"/>
  <c r="AM314"/>
  <c r="AL314"/>
  <c r="AJ314"/>
  <c r="AI314"/>
  <c r="AH314"/>
  <c r="AF314"/>
  <c r="AE314"/>
  <c r="AD314"/>
  <c r="AB314"/>
  <c r="AA314"/>
  <c r="Z314"/>
  <c r="E314"/>
  <c r="D314"/>
  <c r="AN323"/>
  <c r="AM323"/>
  <c r="AL323"/>
  <c r="AJ323"/>
  <c r="AI323"/>
  <c r="AH323"/>
  <c r="AF323"/>
  <c r="AE323"/>
  <c r="AD323"/>
  <c r="AB323"/>
  <c r="AA323"/>
  <c r="Z323"/>
  <c r="E323"/>
  <c r="D323"/>
  <c r="AN322"/>
  <c r="AM322"/>
  <c r="AL322"/>
  <c r="AJ322"/>
  <c r="AI322"/>
  <c r="AH322"/>
  <c r="AF322"/>
  <c r="AD322"/>
  <c r="AA322"/>
  <c r="E322"/>
  <c r="D322"/>
  <c r="AN321"/>
  <c r="AM321"/>
  <c r="AL321"/>
  <c r="AJ321"/>
  <c r="AI321"/>
  <c r="AH321"/>
  <c r="AF321"/>
  <c r="AE321"/>
  <c r="AD321"/>
  <c r="AB321"/>
  <c r="AA321"/>
  <c r="Z321"/>
  <c r="E321"/>
  <c r="D321"/>
  <c r="AN320"/>
  <c r="AM320"/>
  <c r="AL320"/>
  <c r="AJ320"/>
  <c r="AI320"/>
  <c r="AH320"/>
  <c r="AF320"/>
  <c r="AE320"/>
  <c r="AD320"/>
  <c r="AB320"/>
  <c r="AA320"/>
  <c r="Z320"/>
  <c r="E320"/>
  <c r="D320"/>
  <c r="AN325"/>
  <c r="AM325"/>
  <c r="AL325"/>
  <c r="AJ325"/>
  <c r="AI325"/>
  <c r="AH325"/>
  <c r="AF325"/>
  <c r="AE325"/>
  <c r="AD325"/>
  <c r="AB325"/>
  <c r="AA325"/>
  <c r="Z325"/>
  <c r="E325"/>
  <c r="D325"/>
  <c r="AN324"/>
  <c r="AM324"/>
  <c r="AL324"/>
  <c r="AJ324"/>
  <c r="AI324"/>
  <c r="AH324"/>
  <c r="AF324"/>
  <c r="AE324"/>
  <c r="AD324"/>
  <c r="AB324"/>
  <c r="AA324"/>
  <c r="Z324"/>
  <c r="E324"/>
  <c r="D324"/>
  <c r="AN326"/>
  <c r="AM326"/>
  <c r="AL326"/>
  <c r="AJ326"/>
  <c r="AI326"/>
  <c r="AH326"/>
  <c r="AF326"/>
  <c r="AE326"/>
  <c r="AD326"/>
  <c r="AB326"/>
  <c r="AA326"/>
  <c r="Z326"/>
  <c r="E326"/>
  <c r="D326"/>
  <c r="AN300"/>
  <c r="AM300"/>
  <c r="AL300"/>
  <c r="AJ300"/>
  <c r="AI300"/>
  <c r="AH300"/>
  <c r="AF300"/>
  <c r="AE300"/>
  <c r="AD300"/>
  <c r="AB300"/>
  <c r="AA300"/>
  <c r="Z300"/>
  <c r="E300"/>
  <c r="D300"/>
  <c r="AN299"/>
  <c r="AM299"/>
  <c r="AL299"/>
  <c r="AJ299"/>
  <c r="AI299"/>
  <c r="AH299"/>
  <c r="AF299"/>
  <c r="AE299"/>
  <c r="AD299"/>
  <c r="AB299"/>
  <c r="AA299"/>
  <c r="Z299"/>
  <c r="E299"/>
  <c r="D299"/>
  <c r="AN298"/>
  <c r="AM298"/>
  <c r="AL298"/>
  <c r="AJ298"/>
  <c r="AI298"/>
  <c r="AH298"/>
  <c r="AF298"/>
  <c r="AE298"/>
  <c r="AD298"/>
  <c r="AB298"/>
  <c r="AA298"/>
  <c r="Z298"/>
  <c r="E298"/>
  <c r="D298"/>
  <c r="AN297"/>
  <c r="AM297"/>
  <c r="AL297"/>
  <c r="AJ297"/>
  <c r="AI297"/>
  <c r="AH297"/>
  <c r="AF297"/>
  <c r="AE297"/>
  <c r="AD297"/>
  <c r="AB297"/>
  <c r="AA297"/>
  <c r="Z297"/>
  <c r="E297"/>
  <c r="D297"/>
  <c r="AN296"/>
  <c r="AM296"/>
  <c r="AL296"/>
  <c r="AJ296"/>
  <c r="AI296"/>
  <c r="AH296"/>
  <c r="AF296"/>
  <c r="AE296"/>
  <c r="AD296"/>
  <c r="AB296"/>
  <c r="AA296"/>
  <c r="Z296"/>
  <c r="E296"/>
  <c r="D296"/>
  <c r="AN295"/>
  <c r="AM295"/>
  <c r="AL295"/>
  <c r="AJ295"/>
  <c r="AI295"/>
  <c r="AH295"/>
  <c r="AF295"/>
  <c r="AE295"/>
  <c r="AD295"/>
  <c r="AB295"/>
  <c r="AA295"/>
  <c r="Z295"/>
  <c r="E295"/>
  <c r="D295"/>
  <c r="AN294"/>
  <c r="AM294"/>
  <c r="AL294"/>
  <c r="AJ294"/>
  <c r="AI294"/>
  <c r="AH294"/>
  <c r="AF294"/>
  <c r="AE294"/>
  <c r="AD294"/>
  <c r="AB294"/>
  <c r="AA294"/>
  <c r="Z294"/>
  <c r="E294"/>
  <c r="D294"/>
  <c r="AN293"/>
  <c r="AM293"/>
  <c r="AL293"/>
  <c r="AJ293"/>
  <c r="AI293"/>
  <c r="AH293"/>
  <c r="AF293"/>
  <c r="AE293"/>
  <c r="AD293"/>
  <c r="AB293"/>
  <c r="AA293"/>
  <c r="Z293"/>
  <c r="E293"/>
  <c r="D293"/>
  <c r="AN292"/>
  <c r="AM292"/>
  <c r="AL292"/>
  <c r="AJ292"/>
  <c r="AI292"/>
  <c r="AH292"/>
  <c r="AF292"/>
  <c r="AE292"/>
  <c r="AD292"/>
  <c r="AB292"/>
  <c r="AA292"/>
  <c r="Z292"/>
  <c r="E292"/>
  <c r="D292"/>
  <c r="AN291"/>
  <c r="AM291"/>
  <c r="AL291"/>
  <c r="AJ291"/>
  <c r="AI291"/>
  <c r="AH291"/>
  <c r="AF291"/>
  <c r="AE291"/>
  <c r="AD291"/>
  <c r="AB291"/>
  <c r="AA291"/>
  <c r="Z291"/>
  <c r="E291"/>
  <c r="D291"/>
  <c r="AN290"/>
  <c r="AM290"/>
  <c r="AL290"/>
  <c r="AJ290"/>
  <c r="AI290"/>
  <c r="AH290"/>
  <c r="AF290"/>
  <c r="AE290"/>
  <c r="AD290"/>
  <c r="AB290"/>
  <c r="AA290"/>
  <c r="Z290"/>
  <c r="E290"/>
  <c r="D290"/>
  <c r="AN289"/>
  <c r="AM289"/>
  <c r="AL289"/>
  <c r="AJ289"/>
  <c r="AI289"/>
  <c r="AH289"/>
  <c r="AF289"/>
  <c r="AE289"/>
  <c r="AD289"/>
  <c r="AB289"/>
  <c r="AA289"/>
  <c r="Z289"/>
  <c r="E289"/>
  <c r="D289"/>
  <c r="AN288"/>
  <c r="AM288"/>
  <c r="AL288"/>
  <c r="AJ288"/>
  <c r="AI288"/>
  <c r="AH288"/>
  <c r="AF288"/>
  <c r="AE288"/>
  <c r="AD288"/>
  <c r="AB288"/>
  <c r="AA288"/>
  <c r="Z288"/>
  <c r="E288"/>
  <c r="D288"/>
  <c r="AN287"/>
  <c r="AM287"/>
  <c r="AL287"/>
  <c r="AJ287"/>
  <c r="AI287"/>
  <c r="AH287"/>
  <c r="AF287"/>
  <c r="AE287"/>
  <c r="AD287"/>
  <c r="AB287"/>
  <c r="AA287"/>
  <c r="Z287"/>
  <c r="E287"/>
  <c r="D287"/>
  <c r="AN286"/>
  <c r="AM286"/>
  <c r="AL286"/>
  <c r="AJ286"/>
  <c r="AI286"/>
  <c r="AH286"/>
  <c r="AF286"/>
  <c r="AE286"/>
  <c r="AD286"/>
  <c r="AB286"/>
  <c r="AA286"/>
  <c r="Z286"/>
  <c r="E286"/>
  <c r="D286"/>
  <c r="AN285"/>
  <c r="AM285"/>
  <c r="AL285"/>
  <c r="AJ285"/>
  <c r="AI285"/>
  <c r="AH285"/>
  <c r="AF285"/>
  <c r="AE285"/>
  <c r="AD285"/>
  <c r="AB285"/>
  <c r="AA285"/>
  <c r="Z285"/>
  <c r="E285"/>
  <c r="D285"/>
  <c r="AN284"/>
  <c r="AM284"/>
  <c r="AL284"/>
  <c r="AJ284"/>
  <c r="AI284"/>
  <c r="AH284"/>
  <c r="AF284"/>
  <c r="AE284"/>
  <c r="AD284"/>
  <c r="AB284"/>
  <c r="AA284"/>
  <c r="Z284"/>
  <c r="E284"/>
  <c r="D284"/>
  <c r="AN283"/>
  <c r="AM283"/>
  <c r="AL283"/>
  <c r="AJ283"/>
  <c r="AI283"/>
  <c r="AH283"/>
  <c r="AF283"/>
  <c r="AE283"/>
  <c r="AD283"/>
  <c r="AB283"/>
  <c r="AA283"/>
  <c r="Z283"/>
  <c r="E283"/>
  <c r="D283"/>
  <c r="AN282"/>
  <c r="AM282"/>
  <c r="AL282"/>
  <c r="AJ282"/>
  <c r="AI282"/>
  <c r="AH282"/>
  <c r="AF282"/>
  <c r="AE282"/>
  <c r="AD282"/>
  <c r="AB282"/>
  <c r="AA282"/>
  <c r="Z282"/>
  <c r="E282"/>
  <c r="D282"/>
  <c r="AN281"/>
  <c r="AM281"/>
  <c r="AL281"/>
  <c r="AJ281"/>
  <c r="AI281"/>
  <c r="AH281"/>
  <c r="AF281"/>
  <c r="AE281"/>
  <c r="AD281"/>
  <c r="AB281"/>
  <c r="AA281"/>
  <c r="Z281"/>
  <c r="E281"/>
  <c r="D281"/>
  <c r="AN280"/>
  <c r="AM280"/>
  <c r="AL280"/>
  <c r="AJ280"/>
  <c r="AI280"/>
  <c r="AH280"/>
  <c r="AF280"/>
  <c r="AE280"/>
  <c r="AD280"/>
  <c r="AB280"/>
  <c r="AA280"/>
  <c r="Z280"/>
  <c r="E280"/>
  <c r="D280"/>
  <c r="AN279"/>
  <c r="AM279"/>
  <c r="AL279"/>
  <c r="AJ279"/>
  <c r="AI279"/>
  <c r="AH279"/>
  <c r="AF279"/>
  <c r="AE279"/>
  <c r="AD279"/>
  <c r="AB279"/>
  <c r="AA279"/>
  <c r="Z279"/>
  <c r="E279"/>
  <c r="D279"/>
  <c r="AN278"/>
  <c r="AM278"/>
  <c r="AL278"/>
  <c r="AJ278"/>
  <c r="AI278"/>
  <c r="AH278"/>
  <c r="AF278"/>
  <c r="AE278"/>
  <c r="AD278"/>
  <c r="AB278"/>
  <c r="AA278"/>
  <c r="Z278"/>
  <c r="E278"/>
  <c r="D278"/>
  <c r="AN277"/>
  <c r="AM277"/>
  <c r="AL277"/>
  <c r="AJ277"/>
  <c r="AI277"/>
  <c r="AH277"/>
  <c r="AF277"/>
  <c r="AE277"/>
  <c r="AD277"/>
  <c r="AB277"/>
  <c r="AA277"/>
  <c r="Z277"/>
  <c r="E277"/>
  <c r="D277"/>
  <c r="AN276"/>
  <c r="AM276"/>
  <c r="AL276"/>
  <c r="AJ276"/>
  <c r="AI276"/>
  <c r="AH276"/>
  <c r="AF276"/>
  <c r="AE276"/>
  <c r="AD276"/>
  <c r="AB276"/>
  <c r="AA276"/>
  <c r="Z276"/>
  <c r="E276"/>
  <c r="D276"/>
  <c r="AN275"/>
  <c r="AM275"/>
  <c r="AL275"/>
  <c r="AJ275"/>
  <c r="AI275"/>
  <c r="AH275"/>
  <c r="AF275"/>
  <c r="AE275"/>
  <c r="AD275"/>
  <c r="AB275"/>
  <c r="AA275"/>
  <c r="Z275"/>
  <c r="E275"/>
  <c r="D275"/>
  <c r="AN274"/>
  <c r="AM274"/>
  <c r="AL274"/>
  <c r="AJ274"/>
  <c r="AI274"/>
  <c r="AH274"/>
  <c r="AF274"/>
  <c r="AE274"/>
  <c r="AD274"/>
  <c r="AB274"/>
  <c r="AA274"/>
  <c r="Z274"/>
  <c r="E274"/>
  <c r="D274"/>
  <c r="AN273"/>
  <c r="AM273"/>
  <c r="AL273"/>
  <c r="AJ273"/>
  <c r="AI273"/>
  <c r="AH273"/>
  <c r="AF273"/>
  <c r="AE273"/>
  <c r="AD273"/>
  <c r="AB273"/>
  <c r="AA273"/>
  <c r="Z273"/>
  <c r="E273"/>
  <c r="D273"/>
  <c r="AN272"/>
  <c r="AM272"/>
  <c r="AL272"/>
  <c r="AJ272"/>
  <c r="AI272"/>
  <c r="AH272"/>
  <c r="AF272"/>
  <c r="AE272"/>
  <c r="AD272"/>
  <c r="AB272"/>
  <c r="AA272"/>
  <c r="Z272"/>
  <c r="E272"/>
  <c r="D272"/>
  <c r="AN271"/>
  <c r="AM271"/>
  <c r="AL271"/>
  <c r="AJ271"/>
  <c r="AI271"/>
  <c r="AH271"/>
  <c r="AF271"/>
  <c r="AE271"/>
  <c r="AD271"/>
  <c r="AB271"/>
  <c r="AA271"/>
  <c r="Z271"/>
  <c r="E271"/>
  <c r="D271"/>
  <c r="AN270"/>
  <c r="AM270"/>
  <c r="AL270"/>
  <c r="AJ270"/>
  <c r="AI270"/>
  <c r="AH270"/>
  <c r="AF270"/>
  <c r="AE270"/>
  <c r="AD270"/>
  <c r="AB270"/>
  <c r="AA270"/>
  <c r="Z270"/>
  <c r="E270"/>
  <c r="D270"/>
  <c r="AN269"/>
  <c r="AM269"/>
  <c r="AL269"/>
  <c r="AJ269"/>
  <c r="AI269"/>
  <c r="AH269"/>
  <c r="AF269"/>
  <c r="AE269"/>
  <c r="AD269"/>
  <c r="AB269"/>
  <c r="AA269"/>
  <c r="Z269"/>
  <c r="E269"/>
  <c r="D269"/>
  <c r="AN311"/>
  <c r="AM311"/>
  <c r="AL311"/>
  <c r="AJ311"/>
  <c r="AI311"/>
  <c r="AH311"/>
  <c r="AF311"/>
  <c r="AE311"/>
  <c r="AD311"/>
  <c r="AB311"/>
  <c r="AA311"/>
  <c r="Z311"/>
  <c r="E311"/>
  <c r="D311"/>
  <c r="AN310"/>
  <c r="AM310"/>
  <c r="AL310"/>
  <c r="AJ310"/>
  <c r="AI310"/>
  <c r="AH310"/>
  <c r="AF310"/>
  <c r="AE310"/>
  <c r="AD310"/>
  <c r="AB310"/>
  <c r="AA310"/>
  <c r="Z310"/>
  <c r="E310"/>
  <c r="D310"/>
  <c r="AN309"/>
  <c r="AM309"/>
  <c r="AL309"/>
  <c r="AJ309"/>
  <c r="AI309"/>
  <c r="AH309"/>
  <c r="AF309"/>
  <c r="AE309"/>
  <c r="AD309"/>
  <c r="AB309"/>
  <c r="AA309"/>
  <c r="Z309"/>
  <c r="E309"/>
  <c r="D309"/>
  <c r="AN308"/>
  <c r="AM308"/>
  <c r="AL308"/>
  <c r="AJ308"/>
  <c r="AI308"/>
  <c r="AH308"/>
  <c r="AF308"/>
  <c r="AE308"/>
  <c r="AD308"/>
  <c r="AB308"/>
  <c r="AA308"/>
  <c r="Z308"/>
  <c r="E308"/>
  <c r="D308"/>
  <c r="AN307"/>
  <c r="AM307"/>
  <c r="AL307"/>
  <c r="AJ307"/>
  <c r="AI307"/>
  <c r="AH307"/>
  <c r="AF307"/>
  <c r="AE307"/>
  <c r="AD307"/>
  <c r="AB307"/>
  <c r="AA307"/>
  <c r="Z307"/>
  <c r="E307"/>
  <c r="D307"/>
  <c r="AN306"/>
  <c r="AM306"/>
  <c r="AL306"/>
  <c r="AJ306"/>
  <c r="AI306"/>
  <c r="AH306"/>
  <c r="AF306"/>
  <c r="AE306"/>
  <c r="AD306"/>
  <c r="AB306"/>
  <c r="AA306"/>
  <c r="Z306"/>
  <c r="E306"/>
  <c r="D306"/>
  <c r="AN305"/>
  <c r="AM305"/>
  <c r="AL305"/>
  <c r="AJ305"/>
  <c r="AI305"/>
  <c r="AH305"/>
  <c r="AF305"/>
  <c r="AE305"/>
  <c r="AD305"/>
  <c r="AB305"/>
  <c r="AA305"/>
  <c r="Z305"/>
  <c r="E305"/>
  <c r="D305"/>
  <c r="AN304"/>
  <c r="AM304"/>
  <c r="AL304"/>
  <c r="AJ304"/>
  <c r="AI304"/>
  <c r="AH304"/>
  <c r="AF304"/>
  <c r="AE304"/>
  <c r="AD304"/>
  <c r="AB304"/>
  <c r="AA304"/>
  <c r="Z304"/>
  <c r="E304"/>
  <c r="D304"/>
  <c r="AN303"/>
  <c r="AM303"/>
  <c r="AL303"/>
  <c r="AJ303"/>
  <c r="AI303"/>
  <c r="AH303"/>
  <c r="AF303"/>
  <c r="AE303"/>
  <c r="AD303"/>
  <c r="AB303"/>
  <c r="AA303"/>
  <c r="Z303"/>
  <c r="E303"/>
  <c r="D303"/>
  <c r="AN302"/>
  <c r="AM302"/>
  <c r="AL302"/>
  <c r="AJ302"/>
  <c r="AI302"/>
  <c r="AH302"/>
  <c r="AF302"/>
  <c r="AE302"/>
  <c r="AD302"/>
  <c r="AB302"/>
  <c r="AA302"/>
  <c r="Z302"/>
  <c r="E302"/>
  <c r="D302"/>
  <c r="AN301"/>
  <c r="AM301"/>
  <c r="AL301"/>
  <c r="AJ301"/>
  <c r="AI301"/>
  <c r="AH301"/>
  <c r="AF301"/>
  <c r="AE301"/>
  <c r="AD301"/>
  <c r="AB301"/>
  <c r="AA301"/>
  <c r="Z301"/>
  <c r="E301"/>
  <c r="D301"/>
  <c r="I260"/>
  <c r="G260"/>
  <c r="AN263"/>
  <c r="AM263"/>
  <c r="AL263"/>
  <c r="AJ263"/>
  <c r="AI263"/>
  <c r="AH263"/>
  <c r="AF263"/>
  <c r="AE263"/>
  <c r="AD263"/>
  <c r="AB263"/>
  <c r="AA263"/>
  <c r="Z263"/>
  <c r="E263"/>
  <c r="D263"/>
  <c r="AN262"/>
  <c r="AM262"/>
  <c r="AL262"/>
  <c r="AJ262"/>
  <c r="AI262"/>
  <c r="AH262"/>
  <c r="AF262"/>
  <c r="AE262"/>
  <c r="AD262"/>
  <c r="AB262"/>
  <c r="AA262"/>
  <c r="Z262"/>
  <c r="E262"/>
  <c r="D262"/>
  <c r="AN261"/>
  <c r="AM261"/>
  <c r="AL261"/>
  <c r="AJ261"/>
  <c r="AI261"/>
  <c r="AH261"/>
  <c r="AF261"/>
  <c r="AE261"/>
  <c r="AD261"/>
  <c r="AB261"/>
  <c r="AA261"/>
  <c r="Z261"/>
  <c r="E261"/>
  <c r="D261"/>
  <c r="AN266"/>
  <c r="AM266"/>
  <c r="AL266"/>
  <c r="AJ266"/>
  <c r="AI266"/>
  <c r="AH266"/>
  <c r="AF266"/>
  <c r="AE266"/>
  <c r="AD266"/>
  <c r="AB266"/>
  <c r="AA266"/>
  <c r="Z266"/>
  <c r="E266"/>
  <c r="D266"/>
  <c r="AN265"/>
  <c r="AM265"/>
  <c r="AL265"/>
  <c r="AJ265"/>
  <c r="AI265"/>
  <c r="AH265"/>
  <c r="AF265"/>
  <c r="AE265"/>
  <c r="AD265"/>
  <c r="AB265"/>
  <c r="AA265"/>
  <c r="Z265"/>
  <c r="E265"/>
  <c r="D265"/>
  <c r="AN264"/>
  <c r="AM264"/>
  <c r="AL264"/>
  <c r="AJ264"/>
  <c r="AI264"/>
  <c r="AH264"/>
  <c r="AF264"/>
  <c r="AE264"/>
  <c r="AD264"/>
  <c r="AB264"/>
  <c r="AA264"/>
  <c r="Z264"/>
  <c r="E264"/>
  <c r="D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D253"/>
  <c r="AN252"/>
  <c r="AM252"/>
  <c r="AL252"/>
  <c r="AJ252"/>
  <c r="AI252"/>
  <c r="AH252"/>
  <c r="AF252"/>
  <c r="AE252"/>
  <c r="AD252"/>
  <c r="AB252"/>
  <c r="AA252"/>
  <c r="Z252"/>
  <c r="E252"/>
  <c r="D252"/>
  <c r="AN251"/>
  <c r="AM251"/>
  <c r="AL251"/>
  <c r="AJ251"/>
  <c r="AI251"/>
  <c r="AH251"/>
  <c r="AF251"/>
  <c r="AE251"/>
  <c r="AD251"/>
  <c r="AB251"/>
  <c r="AA251"/>
  <c r="Z251"/>
  <c r="E251"/>
  <c r="D251"/>
  <c r="AN250"/>
  <c r="AM250"/>
  <c r="AL250"/>
  <c r="AJ250"/>
  <c r="AI250"/>
  <c r="AH250"/>
  <c r="AF250"/>
  <c r="AE250"/>
  <c r="AD250"/>
  <c r="AB250"/>
  <c r="AA250"/>
  <c r="Z250"/>
  <c r="E250"/>
  <c r="D250"/>
  <c r="AN249"/>
  <c r="AM249"/>
  <c r="AL249"/>
  <c r="AJ249"/>
  <c r="AI249"/>
  <c r="AH249"/>
  <c r="AF249"/>
  <c r="AE249"/>
  <c r="AD249"/>
  <c r="AB249"/>
  <c r="AA249"/>
  <c r="Z249"/>
  <c r="E249"/>
  <c r="D249"/>
  <c r="AN248"/>
  <c r="AM248"/>
  <c r="AL248"/>
  <c r="AJ248"/>
  <c r="AI248"/>
  <c r="AH248"/>
  <c r="AF248"/>
  <c r="AE248"/>
  <c r="AD248"/>
  <c r="AB248"/>
  <c r="Z248"/>
  <c r="E248"/>
  <c r="AN247"/>
  <c r="AM247"/>
  <c r="AL247"/>
  <c r="AJ247"/>
  <c r="AI247"/>
  <c r="AH247"/>
  <c r="AF247"/>
  <c r="AE247"/>
  <c r="AD247"/>
  <c r="AB247"/>
  <c r="AA247"/>
  <c r="Z247"/>
  <c r="E247"/>
  <c r="D247"/>
  <c r="AN246"/>
  <c r="AM246"/>
  <c r="AL246"/>
  <c r="AJ246"/>
  <c r="AI246"/>
  <c r="AH246"/>
  <c r="AF246"/>
  <c r="AE246"/>
  <c r="AD246"/>
  <c r="AB246"/>
  <c r="AA246"/>
  <c r="Z246"/>
  <c r="E246"/>
  <c r="D246"/>
  <c r="AN245"/>
  <c r="AM245"/>
  <c r="AL245"/>
  <c r="AJ245"/>
  <c r="AI245"/>
  <c r="AH245"/>
  <c r="AF245"/>
  <c r="AE245"/>
  <c r="AD245"/>
  <c r="AB245"/>
  <c r="AA245"/>
  <c r="Z245"/>
  <c r="E245"/>
  <c r="D245"/>
  <c r="AN259"/>
  <c r="AM259"/>
  <c r="AL259"/>
  <c r="AJ259"/>
  <c r="AI259"/>
  <c r="AH259"/>
  <c r="AF259"/>
  <c r="AE259"/>
  <c r="AD259"/>
  <c r="AB259"/>
  <c r="AA259"/>
  <c r="Z259"/>
  <c r="E259"/>
  <c r="D259"/>
  <c r="AN258"/>
  <c r="AM258"/>
  <c r="AL258"/>
  <c r="AJ258"/>
  <c r="AI258"/>
  <c r="AH258"/>
  <c r="AF258"/>
  <c r="AE258"/>
  <c r="AD258"/>
  <c r="AB258"/>
  <c r="AA258"/>
  <c r="Z258"/>
  <c r="E258"/>
  <c r="D258"/>
  <c r="AN257"/>
  <c r="AM257"/>
  <c r="AL257"/>
  <c r="AJ257"/>
  <c r="AI257"/>
  <c r="AH257"/>
  <c r="AF257"/>
  <c r="AE257"/>
  <c r="AD257"/>
  <c r="AB257"/>
  <c r="AA257"/>
  <c r="Z257"/>
  <c r="E257"/>
  <c r="D257"/>
  <c r="AN256"/>
  <c r="AM256"/>
  <c r="AL256"/>
  <c r="AJ256"/>
  <c r="AI256"/>
  <c r="AH256"/>
  <c r="AF256"/>
  <c r="AE256"/>
  <c r="AD256"/>
  <c r="AB256"/>
  <c r="AA256"/>
  <c r="Z256"/>
  <c r="E256"/>
  <c r="D256"/>
  <c r="AN255"/>
  <c r="AM255"/>
  <c r="AL255"/>
  <c r="AJ255"/>
  <c r="AI255"/>
  <c r="AH255"/>
  <c r="AF255"/>
  <c r="AE255"/>
  <c r="AD255"/>
  <c r="AB255"/>
  <c r="AA255"/>
  <c r="Z255"/>
  <c r="E255"/>
  <c r="D255"/>
  <c r="AN254"/>
  <c r="AM254"/>
  <c r="AL254"/>
  <c r="AJ254"/>
  <c r="AI254"/>
  <c r="AH254"/>
  <c r="AF254"/>
  <c r="AE254"/>
  <c r="AD254"/>
  <c r="AB254"/>
  <c r="AA254"/>
  <c r="Z254"/>
  <c r="E254"/>
  <c r="D254"/>
  <c r="I235"/>
  <c r="G235"/>
  <c r="AN239"/>
  <c r="AM239"/>
  <c r="AL239"/>
  <c r="AJ239"/>
  <c r="AI239"/>
  <c r="AH239"/>
  <c r="AF239"/>
  <c r="AE239"/>
  <c r="AD239"/>
  <c r="AB239"/>
  <c r="AA239"/>
  <c r="Z239"/>
  <c r="E239"/>
  <c r="D239"/>
  <c r="AN238"/>
  <c r="AM238"/>
  <c r="AL238"/>
  <c r="AJ238"/>
  <c r="AI238"/>
  <c r="AH238"/>
  <c r="AF238"/>
  <c r="AE238"/>
  <c r="AD238"/>
  <c r="AB238"/>
  <c r="AA238"/>
  <c r="Z238"/>
  <c r="E238"/>
  <c r="D238"/>
  <c r="AN237"/>
  <c r="AM237"/>
  <c r="AL237"/>
  <c r="AJ237"/>
  <c r="AI237"/>
  <c r="AH237"/>
  <c r="AF237"/>
  <c r="AE237"/>
  <c r="AD237"/>
  <c r="AB237"/>
  <c r="AA237"/>
  <c r="Z237"/>
  <c r="E237"/>
  <c r="D237"/>
  <c r="AN236"/>
  <c r="AM236"/>
  <c r="AL236"/>
  <c r="AJ236"/>
  <c r="AI236"/>
  <c r="AH236"/>
  <c r="AF236"/>
  <c r="AE236"/>
  <c r="AD236"/>
  <c r="AB236"/>
  <c r="AA236"/>
  <c r="Z236"/>
  <c r="E236"/>
  <c r="D236"/>
  <c r="AN241"/>
  <c r="AM241"/>
  <c r="AL241"/>
  <c r="AJ241"/>
  <c r="AI241"/>
  <c r="AH241"/>
  <c r="AF241"/>
  <c r="AE241"/>
  <c r="AD241"/>
  <c r="AB241"/>
  <c r="AA241"/>
  <c r="Z241"/>
  <c r="E241"/>
  <c r="D241"/>
  <c r="AN240"/>
  <c r="AM240"/>
  <c r="AL240"/>
  <c r="AJ240"/>
  <c r="AI240"/>
  <c r="AH240"/>
  <c r="AF240"/>
  <c r="AE240"/>
  <c r="AD240"/>
  <c r="AB240"/>
  <c r="AA240"/>
  <c r="Z240"/>
  <c r="E240"/>
  <c r="D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D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D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A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D192"/>
  <c r="D191" s="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M171"/>
  <c r="AL171"/>
  <c r="AJ171"/>
  <c r="AI171"/>
  <c r="AH171"/>
  <c r="AF171"/>
  <c r="AE171"/>
  <c r="AD171"/>
  <c r="AB171"/>
  <c r="Z171"/>
  <c r="AN170"/>
  <c r="AM170"/>
  <c r="AL170"/>
  <c r="AJ170"/>
  <c r="AI170"/>
  <c r="AH170"/>
  <c r="AF170"/>
  <c r="AE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I158"/>
  <c r="AH158"/>
  <c r="AF158"/>
  <c r="AE158"/>
  <c r="AD158"/>
  <c r="AB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A128"/>
  <c r="Z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D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F418"/>
  <c r="H418"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F385"/>
  <c r="H385" s="1"/>
  <c r="AC385"/>
  <c r="AL383"/>
  <c r="AO388"/>
  <c r="AK387"/>
  <c r="E383"/>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F349"/>
  <c r="J349" s="1"/>
  <c r="AK360"/>
  <c r="F364"/>
  <c r="J364" s="1"/>
  <c r="AK364"/>
  <c r="F352"/>
  <c r="J352" s="1"/>
  <c r="AG356"/>
  <c r="AO358"/>
  <c r="AC359"/>
  <c r="F360"/>
  <c r="J360" s="1"/>
  <c r="AO360"/>
  <c r="AO362"/>
  <c r="F353"/>
  <c r="J353" s="1"/>
  <c r="AG360"/>
  <c r="AG351"/>
  <c r="AK356"/>
  <c r="AC360"/>
  <c r="AG361"/>
  <c r="AC362"/>
  <c r="AK352"/>
  <c r="AG348"/>
  <c r="AC352"/>
  <c r="AG352"/>
  <c r="AO353"/>
  <c r="AK354"/>
  <c r="AO355"/>
  <c r="AC356"/>
  <c r="AK358"/>
  <c r="AO359"/>
  <c r="F361"/>
  <c r="J361" s="1"/>
  <c r="AC378"/>
  <c r="F347"/>
  <c r="J347" s="1"/>
  <c r="AG347"/>
  <c r="AK349"/>
  <c r="AK351"/>
  <c r="AG354"/>
  <c r="AK355"/>
  <c r="AO356"/>
  <c r="AK376"/>
  <c r="AG349"/>
  <c r="F350"/>
  <c r="J350" s="1"/>
  <c r="AG350"/>
  <c r="AK353"/>
  <c r="AC361"/>
  <c r="AC364"/>
  <c r="AO368"/>
  <c r="AG376"/>
  <c r="AO347"/>
  <c r="AC351"/>
  <c r="AG353"/>
  <c r="F354"/>
  <c r="H354" s="1"/>
  <c r="AC354"/>
  <c r="AG355"/>
  <c r="AK357"/>
  <c r="AG358"/>
  <c r="AK359"/>
  <c r="AO361"/>
  <c r="AK362"/>
  <c r="AG364"/>
  <c r="AO365"/>
  <c r="AO366"/>
  <c r="AK379"/>
  <c r="AO380"/>
  <c r="AK363"/>
  <c r="F365"/>
  <c r="J365" s="1"/>
  <c r="AK367"/>
  <c r="AK380"/>
  <c r="F363"/>
  <c r="J363" s="1"/>
  <c r="AG363"/>
  <c r="AO364"/>
  <c r="F367"/>
  <c r="H367" s="1"/>
  <c r="AK368"/>
  <c r="AG373"/>
  <c r="F374"/>
  <c r="J374" s="1"/>
  <c r="AG374"/>
  <c r="F375"/>
  <c r="H375" s="1"/>
  <c r="AG375"/>
  <c r="AC376"/>
  <c r="AK377"/>
  <c r="AG378"/>
  <c r="AK347"/>
  <c r="AO349"/>
  <c r="AO351"/>
  <c r="AC353"/>
  <c r="AO354"/>
  <c r="AC355"/>
  <c r="F356"/>
  <c r="J356" s="1"/>
  <c r="F358"/>
  <c r="J358" s="1"/>
  <c r="AC358"/>
  <c r="F359"/>
  <c r="H359" s="1"/>
  <c r="AG359"/>
  <c r="AK361"/>
  <c r="AG362"/>
  <c r="F382"/>
  <c r="J382" s="1"/>
  <c r="AK365"/>
  <c r="AK366"/>
  <c r="AO369"/>
  <c r="AO370"/>
  <c r="AC373"/>
  <c r="AC374"/>
  <c r="AG377"/>
  <c r="F378"/>
  <c r="J378" s="1"/>
  <c r="AG380"/>
  <c r="AC381"/>
  <c r="AO382"/>
  <c r="AC363"/>
  <c r="AG365"/>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H379"/>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F332"/>
  <c r="J332" s="1"/>
  <c r="AK333"/>
  <c r="AO331"/>
  <c r="AO332"/>
  <c r="AO333"/>
  <c r="F331"/>
  <c r="H331" s="1"/>
  <c r="AC331"/>
  <c r="AK331"/>
  <c r="AG331"/>
  <c r="AK332"/>
  <c r="F318"/>
  <c r="J318" s="1"/>
  <c r="AG332"/>
  <c r="F333"/>
  <c r="H333" s="1"/>
  <c r="AG333"/>
  <c r="AC332"/>
  <c r="AC333"/>
  <c r="AK317"/>
  <c r="AK320"/>
  <c r="AO321"/>
  <c r="AO315"/>
  <c r="AC316"/>
  <c r="AO319"/>
  <c r="F316"/>
  <c r="J316" s="1"/>
  <c r="AG316"/>
  <c r="AO318"/>
  <c r="F320"/>
  <c r="H320" s="1"/>
  <c r="AK321"/>
  <c r="F314"/>
  <c r="J314" s="1"/>
  <c r="AK319"/>
  <c r="AO317"/>
  <c r="AC321"/>
  <c r="F322"/>
  <c r="J322" s="1"/>
  <c r="AO322"/>
  <c r="AK323"/>
  <c r="AC314"/>
  <c r="F315"/>
  <c r="J315" s="1"/>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AO242"/>
  <c r="F227"/>
  <c r="H227" s="1"/>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J216"/>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4"/>
  <c r="J204" s="1"/>
  <c r="AG192"/>
  <c r="F202"/>
  <c r="J202" s="1"/>
  <c r="AK203"/>
  <c r="AC204"/>
  <c r="AO201"/>
  <c r="AO204"/>
  <c r="F193"/>
  <c r="J193" s="1"/>
  <c r="AK201"/>
  <c r="AK204"/>
  <c r="AG201"/>
  <c r="AG204"/>
  <c r="AK202"/>
  <c r="AO203"/>
  <c r="F205"/>
  <c r="H205" s="1"/>
  <c r="F203"/>
  <c r="J203" s="1"/>
  <c r="AG203"/>
  <c r="AO202"/>
  <c r="AC203"/>
  <c r="AC192"/>
  <c r="AG205"/>
  <c r="AO192"/>
  <c r="AG202"/>
  <c r="AK192"/>
  <c r="AC202"/>
  <c r="F192"/>
  <c r="H192" s="1"/>
  <c r="AK194"/>
  <c r="AO193"/>
  <c r="AK205"/>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0"/>
  <c r="AG174"/>
  <c r="AC181"/>
  <c r="F182"/>
  <c r="H182" s="1"/>
  <c r="AG182"/>
  <c r="AK183"/>
  <c r="AO170"/>
  <c r="F166"/>
  <c r="J166" s="1"/>
  <c r="AK170"/>
  <c r="AK186"/>
  <c r="AK171"/>
  <c r="AK172"/>
  <c r="AK173"/>
  <c r="AO174"/>
  <c r="F176"/>
  <c r="J176" s="1"/>
  <c r="AO176"/>
  <c r="AO177"/>
  <c r="F180"/>
  <c r="J180" s="1"/>
  <c r="F170"/>
  <c r="H170" s="1"/>
  <c r="F173"/>
  <c r="H173" s="1"/>
  <c r="AG173"/>
  <c r="AK174"/>
  <c r="AG183"/>
  <c r="AC183"/>
  <c r="AO184"/>
  <c r="AK185"/>
  <c r="AO186"/>
  <c r="F178"/>
  <c r="H178" s="1"/>
  <c r="AK180"/>
  <c r="AG181"/>
  <c r="AK182"/>
  <c r="AO183"/>
  <c r="F184"/>
  <c r="J184" s="1"/>
  <c r="AG185"/>
  <c r="AG180"/>
  <c r="F181"/>
  <c r="J181" s="1"/>
  <c r="AK184"/>
  <c r="AG186"/>
  <c r="AC187"/>
  <c r="AG188"/>
  <c r="F189"/>
  <c r="H189" s="1"/>
  <c r="AG189"/>
  <c r="AO178"/>
  <c r="AC179"/>
  <c r="AC180"/>
  <c r="AO181"/>
  <c r="AC182"/>
  <c r="F183"/>
  <c r="H183" s="1"/>
  <c r="AG184"/>
  <c r="F185"/>
  <c r="J185" s="1"/>
  <c r="AC185"/>
  <c r="AC186"/>
  <c r="F187"/>
  <c r="J187" s="1"/>
  <c r="AO180"/>
  <c r="AK181"/>
  <c r="AO182"/>
  <c r="AC184"/>
  <c r="AP184" s="1"/>
  <c r="AO185"/>
  <c r="AG177"/>
  <c r="AG172"/>
  <c r="AC172"/>
  <c r="AC173"/>
  <c r="F174"/>
  <c r="J174" s="1"/>
  <c r="AG171"/>
  <c r="F172"/>
  <c r="H172" s="1"/>
  <c r="AO171"/>
  <c r="AO172"/>
  <c r="AO173"/>
  <c r="AO179"/>
  <c r="AK179"/>
  <c r="AG175"/>
  <c r="F177"/>
  <c r="J177" s="1"/>
  <c r="F175"/>
  <c r="J175" s="1"/>
  <c r="AG179"/>
  <c r="AC175"/>
  <c r="AK176"/>
  <c r="AK177"/>
  <c r="AK178"/>
  <c r="AO175"/>
  <c r="AG176"/>
  <c r="AG178"/>
  <c r="AK175"/>
  <c r="AC176"/>
  <c r="AC177"/>
  <c r="AC178"/>
  <c r="F179"/>
  <c r="H179" s="1"/>
  <c r="H174"/>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G158"/>
  <c r="AO157"/>
  <c r="AC157"/>
  <c r="AK157"/>
  <c r="AG155"/>
  <c r="AG154"/>
  <c r="F155"/>
  <c r="J155" s="1"/>
  <c r="AK151"/>
  <c r="AO152"/>
  <c r="AC154"/>
  <c r="AO155"/>
  <c r="AG151"/>
  <c r="AK152"/>
  <c r="AO154"/>
  <c r="AK155"/>
  <c r="AO159"/>
  <c r="AO160"/>
  <c r="AK161"/>
  <c r="AC161"/>
  <c r="AK160"/>
  <c r="F160"/>
  <c r="H160" s="1"/>
  <c r="AC160"/>
  <c r="AG160"/>
  <c r="F161"/>
  <c r="J161" s="1"/>
  <c r="AG161"/>
  <c r="F143"/>
  <c r="J143" s="1"/>
  <c r="F140"/>
  <c r="J140" s="1"/>
  <c r="AC159"/>
  <c r="AK159"/>
  <c r="AG159"/>
  <c r="AG142"/>
  <c r="AG139"/>
  <c r="AC140"/>
  <c r="F138"/>
  <c r="J138" s="1"/>
  <c r="AO142"/>
  <c r="AO139"/>
  <c r="AO140"/>
  <c r="AC142"/>
  <c r="AO141"/>
  <c r="F139"/>
  <c r="H139" s="1"/>
  <c r="AK139"/>
  <c r="AK142"/>
  <c r="AC139"/>
  <c r="F142"/>
  <c r="H142" s="1"/>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F128"/>
  <c r="H128" s="1"/>
  <c r="AC128"/>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F64"/>
  <c r="J64" s="1"/>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AK27"/>
  <c r="AO29"/>
  <c r="AK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6"/>
  <c r="J16" s="1"/>
  <c r="AC23"/>
  <c r="AC16"/>
  <c r="AG16"/>
  <c r="AO15"/>
  <c r="AK15"/>
  <c r="AN542"/>
  <c r="AN541" s="1"/>
  <c r="AM542"/>
  <c r="AM541" s="1"/>
  <c r="AL542"/>
  <c r="AL541" s="1"/>
  <c r="AJ542"/>
  <c r="AJ541" s="1"/>
  <c r="AI542"/>
  <c r="AI541" s="1"/>
  <c r="AH542"/>
  <c r="AH541" s="1"/>
  <c r="AF542"/>
  <c r="AF541" s="1"/>
  <c r="AE542"/>
  <c r="AE541" s="1"/>
  <c r="AD542"/>
  <c r="AD541" s="1"/>
  <c r="AB542"/>
  <c r="AB541" s="1"/>
  <c r="AA542"/>
  <c r="AA541" s="1"/>
  <c r="Z542"/>
  <c r="Z541" s="1"/>
  <c r="E542"/>
  <c r="D542"/>
  <c r="D541" s="1"/>
  <c r="AN528"/>
  <c r="AM528"/>
  <c r="AL528"/>
  <c r="AJ528"/>
  <c r="AI528"/>
  <c r="AH528"/>
  <c r="AH527" s="1"/>
  <c r="AF528"/>
  <c r="AE528"/>
  <c r="AD528"/>
  <c r="AD527" s="1"/>
  <c r="AB528"/>
  <c r="AA528"/>
  <c r="Z528"/>
  <c r="E528"/>
  <c r="D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D501"/>
  <c r="AN403"/>
  <c r="AM403"/>
  <c r="AL403"/>
  <c r="AJ403"/>
  <c r="AI403"/>
  <c r="AH403"/>
  <c r="AF403"/>
  <c r="AE403"/>
  <c r="AD403"/>
  <c r="AB403"/>
  <c r="AA403"/>
  <c r="Z403"/>
  <c r="E403"/>
  <c r="D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9"/>
  <c r="D467" s="1"/>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D457"/>
  <c r="AN399"/>
  <c r="AM399"/>
  <c r="AL399"/>
  <c r="AJ399"/>
  <c r="AI399"/>
  <c r="AH399"/>
  <c r="AF399"/>
  <c r="AE399"/>
  <c r="AD399"/>
  <c r="AB399"/>
  <c r="AA399"/>
  <c r="Z399"/>
  <c r="E399"/>
  <c r="D399"/>
  <c r="AN344"/>
  <c r="AM344"/>
  <c r="AL344"/>
  <c r="AJ344"/>
  <c r="AI344"/>
  <c r="AH344"/>
  <c r="AF344"/>
  <c r="AE344"/>
  <c r="AD344"/>
  <c r="AB344"/>
  <c r="AA344"/>
  <c r="Z344"/>
  <c r="E344"/>
  <c r="D344"/>
  <c r="AN338"/>
  <c r="AM338"/>
  <c r="AL338"/>
  <c r="AJ338"/>
  <c r="AI338"/>
  <c r="AH338"/>
  <c r="AF338"/>
  <c r="AE338"/>
  <c r="AD338"/>
  <c r="AB338"/>
  <c r="AA338"/>
  <c r="Z338"/>
  <c r="E338"/>
  <c r="D338"/>
  <c r="AN335"/>
  <c r="AM335"/>
  <c r="AL335"/>
  <c r="AJ335"/>
  <c r="AI335"/>
  <c r="AH335"/>
  <c r="AF335"/>
  <c r="AE335"/>
  <c r="AD335"/>
  <c r="AB335"/>
  <c r="AA335"/>
  <c r="Z335"/>
  <c r="E335"/>
  <c r="D335"/>
  <c r="AN330"/>
  <c r="AM330"/>
  <c r="AL330"/>
  <c r="AJ330"/>
  <c r="AI330"/>
  <c r="AH330"/>
  <c r="AF330"/>
  <c r="AE330"/>
  <c r="AD330"/>
  <c r="AB330"/>
  <c r="AA330"/>
  <c r="Z330"/>
  <c r="E330"/>
  <c r="D330"/>
  <c r="AN395"/>
  <c r="AM395"/>
  <c r="AL395"/>
  <c r="AJ395"/>
  <c r="AI395"/>
  <c r="AH395"/>
  <c r="AF395"/>
  <c r="AE395"/>
  <c r="AD395"/>
  <c r="AB395"/>
  <c r="AA395"/>
  <c r="Z395"/>
  <c r="E395"/>
  <c r="D395"/>
  <c r="AN390"/>
  <c r="AM390"/>
  <c r="AL390"/>
  <c r="AJ390"/>
  <c r="AI390"/>
  <c r="AH390"/>
  <c r="AF390"/>
  <c r="AE390"/>
  <c r="AD390"/>
  <c r="AB390"/>
  <c r="AA390"/>
  <c r="Z390"/>
  <c r="E390"/>
  <c r="D390"/>
  <c r="AN346"/>
  <c r="AM346"/>
  <c r="AL346"/>
  <c r="AJ346"/>
  <c r="AI346"/>
  <c r="AH346"/>
  <c r="AF346"/>
  <c r="AE346"/>
  <c r="AD346"/>
  <c r="AB346"/>
  <c r="AA346"/>
  <c r="Z346"/>
  <c r="E346"/>
  <c r="D346"/>
  <c r="AN339"/>
  <c r="AM339"/>
  <c r="AL339"/>
  <c r="AJ339"/>
  <c r="AI339"/>
  <c r="AH339"/>
  <c r="AF339"/>
  <c r="AE339"/>
  <c r="AD339"/>
  <c r="AB339"/>
  <c r="AA339"/>
  <c r="Z339"/>
  <c r="E339"/>
  <c r="D339"/>
  <c r="AN329"/>
  <c r="AM329"/>
  <c r="AL329"/>
  <c r="AJ329"/>
  <c r="AI329"/>
  <c r="AH329"/>
  <c r="AF329"/>
  <c r="AE329"/>
  <c r="AD329"/>
  <c r="AB329"/>
  <c r="AA329"/>
  <c r="Z329"/>
  <c r="E329"/>
  <c r="D329"/>
  <c r="AN234"/>
  <c r="AM234"/>
  <c r="AL234"/>
  <c r="AJ234"/>
  <c r="AI234"/>
  <c r="AH234"/>
  <c r="AF234"/>
  <c r="AE234"/>
  <c r="AD234"/>
  <c r="AB234"/>
  <c r="AA234"/>
  <c r="Z234"/>
  <c r="AN313"/>
  <c r="AM313"/>
  <c r="AL313"/>
  <c r="AJ313"/>
  <c r="AI313"/>
  <c r="AH313"/>
  <c r="AF313"/>
  <c r="AE313"/>
  <c r="AD313"/>
  <c r="AB313"/>
  <c r="AA313"/>
  <c r="Z313"/>
  <c r="E313"/>
  <c r="D313"/>
  <c r="AN268"/>
  <c r="AM268"/>
  <c r="AL268"/>
  <c r="AJ268"/>
  <c r="AI268"/>
  <c r="AH268"/>
  <c r="AF268"/>
  <c r="AE268"/>
  <c r="AD268"/>
  <c r="AB268"/>
  <c r="AA268"/>
  <c r="Z268"/>
  <c r="E268"/>
  <c r="D268"/>
  <c r="AN244"/>
  <c r="AM244"/>
  <c r="AL244"/>
  <c r="AJ244"/>
  <c r="AI244"/>
  <c r="AH244"/>
  <c r="AF244"/>
  <c r="AE244"/>
  <c r="AD244"/>
  <c r="AB244"/>
  <c r="AA244"/>
  <c r="Z244"/>
  <c r="E244"/>
  <c r="D244"/>
  <c r="AN224"/>
  <c r="AM224"/>
  <c r="AL224"/>
  <c r="AJ224"/>
  <c r="AI224"/>
  <c r="AH224"/>
  <c r="AF224"/>
  <c r="AE224"/>
  <c r="AD224"/>
  <c r="AB224"/>
  <c r="AA224"/>
  <c r="Z224"/>
  <c r="E224"/>
  <c r="D224"/>
  <c r="AN206"/>
  <c r="AM206"/>
  <c r="AL206"/>
  <c r="AJ206"/>
  <c r="AI206"/>
  <c r="AH206"/>
  <c r="AF206"/>
  <c r="AE206"/>
  <c r="AD206"/>
  <c r="AB206"/>
  <c r="AA206"/>
  <c r="Z206"/>
  <c r="AN200"/>
  <c r="AM200"/>
  <c r="AL200"/>
  <c r="AJ200"/>
  <c r="AI200"/>
  <c r="AH200"/>
  <c r="AF200"/>
  <c r="AE200"/>
  <c r="AD200"/>
  <c r="AB200"/>
  <c r="AA200"/>
  <c r="Z200"/>
  <c r="E200"/>
  <c r="D200"/>
  <c r="AN198"/>
  <c r="AN191" s="1"/>
  <c r="AM198"/>
  <c r="AM191" s="1"/>
  <c r="AL198"/>
  <c r="AL191" s="1"/>
  <c r="AJ198"/>
  <c r="AJ191" s="1"/>
  <c r="AI198"/>
  <c r="AI191" s="1"/>
  <c r="AH198"/>
  <c r="AH191" s="1"/>
  <c r="AF198"/>
  <c r="AF191" s="1"/>
  <c r="AE198"/>
  <c r="AE191" s="1"/>
  <c r="AD198"/>
  <c r="AD191" s="1"/>
  <c r="AB198"/>
  <c r="AB191" s="1"/>
  <c r="AA198"/>
  <c r="AA191" s="1"/>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D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D150"/>
  <c r="AN148"/>
  <c r="AM148"/>
  <c r="AL148"/>
  <c r="AJ148"/>
  <c r="AI148"/>
  <c r="AH148"/>
  <c r="AF148"/>
  <c r="AE148"/>
  <c r="AD148"/>
  <c r="AB148"/>
  <c r="AA148"/>
  <c r="Z148"/>
  <c r="AN134"/>
  <c r="AM134"/>
  <c r="AL134"/>
  <c r="AJ134"/>
  <c r="AI134"/>
  <c r="AH134"/>
  <c r="AF134"/>
  <c r="AE134"/>
  <c r="AD134"/>
  <c r="AB134"/>
  <c r="AA134"/>
  <c r="Z134"/>
  <c r="E134"/>
  <c r="D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D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D328" l="1"/>
  <c r="J20"/>
  <c r="H347"/>
  <c r="H108"/>
  <c r="J463"/>
  <c r="J146"/>
  <c r="J333"/>
  <c r="G13"/>
  <c r="G12" s="1"/>
  <c r="I13"/>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J418"/>
  <c r="H414"/>
  <c r="H465"/>
  <c r="H464"/>
  <c r="AP463"/>
  <c r="AP465"/>
  <c r="AP464"/>
  <c r="AP462"/>
  <c r="H424"/>
  <c r="H416"/>
  <c r="H376"/>
  <c r="J354"/>
  <c r="AP440"/>
  <c r="AP429"/>
  <c r="J402"/>
  <c r="AP401"/>
  <c r="AP443"/>
  <c r="AP438"/>
  <c r="H451"/>
  <c r="H436"/>
  <c r="J433"/>
  <c r="H415"/>
  <c r="J420"/>
  <c r="J417"/>
  <c r="J426"/>
  <c r="H401"/>
  <c r="J372"/>
  <c r="H447"/>
  <c r="J446"/>
  <c r="H439"/>
  <c r="J438"/>
  <c r="AP444"/>
  <c r="AP456"/>
  <c r="AP400"/>
  <c r="H361"/>
  <c r="H360"/>
  <c r="H384"/>
  <c r="H440"/>
  <c r="H408"/>
  <c r="H431"/>
  <c r="H423"/>
  <c r="H453"/>
  <c r="J400"/>
  <c r="AP453"/>
  <c r="H454"/>
  <c r="J429"/>
  <c r="AP432"/>
  <c r="J422"/>
  <c r="AP439"/>
  <c r="E398"/>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H349"/>
  <c r="AP358"/>
  <c r="H373"/>
  <c r="J392"/>
  <c r="J394"/>
  <c r="H396"/>
  <c r="AP396"/>
  <c r="AP393"/>
  <c r="AP394"/>
  <c r="J387"/>
  <c r="J385"/>
  <c r="AP392"/>
  <c r="H287"/>
  <c r="H315"/>
  <c r="AP386"/>
  <c r="AP372"/>
  <c r="H368"/>
  <c r="H316"/>
  <c r="H378"/>
  <c r="H362"/>
  <c r="H322"/>
  <c r="AP387"/>
  <c r="H351"/>
  <c r="AP356"/>
  <c r="AP365"/>
  <c r="H374"/>
  <c r="J371"/>
  <c r="H364"/>
  <c r="AP378"/>
  <c r="H358"/>
  <c r="AP368"/>
  <c r="AP379"/>
  <c r="AP371"/>
  <c r="AP369"/>
  <c r="AP362"/>
  <c r="AP355"/>
  <c r="AP377"/>
  <c r="AP364"/>
  <c r="H279"/>
  <c r="AP367"/>
  <c r="AP353"/>
  <c r="AP360"/>
  <c r="H311"/>
  <c r="H288"/>
  <c r="H353"/>
  <c r="H352"/>
  <c r="H350"/>
  <c r="AP359"/>
  <c r="AP347"/>
  <c r="H381"/>
  <c r="AP370"/>
  <c r="AP352"/>
  <c r="AP382"/>
  <c r="AP376"/>
  <c r="AP361"/>
  <c r="H340"/>
  <c r="H370"/>
  <c r="J380"/>
  <c r="AP363"/>
  <c r="AP351"/>
  <c r="AP381"/>
  <c r="H365"/>
  <c r="J367"/>
  <c r="AP375"/>
  <c r="AP380"/>
  <c r="AP373"/>
  <c r="AP374"/>
  <c r="H283"/>
  <c r="H284"/>
  <c r="H295"/>
  <c r="H286"/>
  <c r="H270"/>
  <c r="H298"/>
  <c r="H334"/>
  <c r="AP342"/>
  <c r="AP340"/>
  <c r="J296"/>
  <c r="J336"/>
  <c r="H342"/>
  <c r="H310"/>
  <c r="AP343"/>
  <c r="J274"/>
  <c r="AP337"/>
  <c r="J289"/>
  <c r="H337"/>
  <c r="AP334"/>
  <c r="AP294"/>
  <c r="J320"/>
  <c r="H332"/>
  <c r="J272"/>
  <c r="J305"/>
  <c r="AP306"/>
  <c r="J297"/>
  <c r="J325"/>
  <c r="H318"/>
  <c r="AP336"/>
  <c r="H306"/>
  <c r="AP332"/>
  <c r="AP331"/>
  <c r="AP333"/>
  <c r="J228"/>
  <c r="H291"/>
  <c r="H276"/>
  <c r="H314"/>
  <c r="J309"/>
  <c r="H302"/>
  <c r="H321"/>
  <c r="H275"/>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H196"/>
  <c r="AP220"/>
  <c r="AP210"/>
  <c r="H209"/>
  <c r="H193"/>
  <c r="J205"/>
  <c r="AP209"/>
  <c r="J208"/>
  <c r="H212"/>
  <c r="AP212"/>
  <c r="H204"/>
  <c r="AP211"/>
  <c r="H194"/>
  <c r="AP208"/>
  <c r="AP204"/>
  <c r="AP202"/>
  <c r="H203"/>
  <c r="AP203"/>
  <c r="AP192"/>
  <c r="AP205"/>
  <c r="J195"/>
  <c r="J192"/>
  <c r="AP193"/>
  <c r="AP196"/>
  <c r="AP195"/>
  <c r="J197"/>
  <c r="AP194"/>
  <c r="AP197"/>
  <c r="AP170"/>
  <c r="J151"/>
  <c r="J182"/>
  <c r="AP187"/>
  <c r="H185"/>
  <c r="H152"/>
  <c r="J173"/>
  <c r="AP172"/>
  <c r="AP174"/>
  <c r="H166"/>
  <c r="H153"/>
  <c r="H169"/>
  <c r="AP151"/>
  <c r="H156"/>
  <c r="H176"/>
  <c r="H175"/>
  <c r="J172"/>
  <c r="AP175"/>
  <c r="AP173"/>
  <c r="AP186"/>
  <c r="H145"/>
  <c r="AP142"/>
  <c r="H159"/>
  <c r="H154"/>
  <c r="H155"/>
  <c r="H167"/>
  <c r="AP166"/>
  <c r="J170"/>
  <c r="H138"/>
  <c r="H180"/>
  <c r="AP180"/>
  <c r="AP183"/>
  <c r="H187"/>
  <c r="H184"/>
  <c r="J178"/>
  <c r="AP181"/>
  <c r="J189"/>
  <c r="J188"/>
  <c r="AP179"/>
  <c r="H186"/>
  <c r="J183"/>
  <c r="H181"/>
  <c r="AP185"/>
  <c r="AP182"/>
  <c r="H177"/>
  <c r="J179"/>
  <c r="AP176"/>
  <c r="AP178"/>
  <c r="AP177"/>
  <c r="AP189"/>
  <c r="AP188"/>
  <c r="H140"/>
  <c r="AP167"/>
  <c r="H168"/>
  <c r="AP154"/>
  <c r="AP152"/>
  <c r="AP169"/>
  <c r="AP168"/>
  <c r="AP153"/>
  <c r="H143"/>
  <c r="AP155"/>
  <c r="H157"/>
  <c r="AP156"/>
  <c r="AP138"/>
  <c r="AP157"/>
  <c r="J142"/>
  <c r="J126"/>
  <c r="H137"/>
  <c r="H144"/>
  <c r="H161"/>
  <c r="J160"/>
  <c r="AP160"/>
  <c r="AP161"/>
  <c r="AP140"/>
  <c r="J141"/>
  <c r="AP123"/>
  <c r="AP159"/>
  <c r="J139"/>
  <c r="AP139"/>
  <c r="H129"/>
  <c r="AP144"/>
  <c r="H135"/>
  <c r="AP141"/>
  <c r="AP145"/>
  <c r="AP143"/>
  <c r="AP137"/>
  <c r="AP146"/>
  <c r="AP136"/>
  <c r="J136"/>
  <c r="AP135"/>
  <c r="J112"/>
  <c r="H127"/>
  <c r="H120"/>
  <c r="AP124"/>
  <c r="H124"/>
  <c r="H125"/>
  <c r="AP110"/>
  <c r="AP147"/>
  <c r="J122"/>
  <c r="J123"/>
  <c r="AP97"/>
  <c r="J128"/>
  <c r="H147"/>
  <c r="H109"/>
  <c r="AP130"/>
  <c r="AP120"/>
  <c r="AP122"/>
  <c r="AP126"/>
  <c r="H110"/>
  <c r="AP129"/>
  <c r="AP121"/>
  <c r="AP125"/>
  <c r="AP128"/>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D47"/>
  <c r="AD47"/>
  <c r="AI47"/>
  <c r="AN47"/>
  <c r="H80"/>
  <c r="AP79"/>
  <c r="AP78"/>
  <c r="H87"/>
  <c r="H81"/>
  <c r="H72"/>
  <c r="AP80"/>
  <c r="AP74"/>
  <c r="AE47"/>
  <c r="AJ47"/>
  <c r="H82"/>
  <c r="AP81"/>
  <c r="H74"/>
  <c r="AP73"/>
  <c r="AP82"/>
  <c r="H64"/>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AP33"/>
  <c r="J30"/>
  <c r="AP35"/>
  <c r="AP31"/>
  <c r="H33"/>
  <c r="AP30"/>
  <c r="H22"/>
  <c r="J25"/>
  <c r="H26"/>
  <c r="AE199"/>
  <c r="AE190" s="1"/>
  <c r="Z89"/>
  <c r="AJ133"/>
  <c r="AM312"/>
  <c r="AD328"/>
  <c r="AL389"/>
  <c r="AF398"/>
  <c r="AF397" s="1"/>
  <c r="H18"/>
  <c r="AP25"/>
  <c r="AP26"/>
  <c r="AA199"/>
  <c r="AA190" s="1"/>
  <c r="H24"/>
  <c r="AP24"/>
  <c r="AM199"/>
  <c r="AM190" s="1"/>
  <c r="AL312"/>
  <c r="AM389"/>
  <c r="H19"/>
  <c r="AH133"/>
  <c r="AL199"/>
  <c r="AL190" s="1"/>
  <c r="F224"/>
  <c r="H224" s="1"/>
  <c r="AP22"/>
  <c r="AB389"/>
  <c r="AI199"/>
  <c r="AI190" s="1"/>
  <c r="AE267"/>
  <c r="AH312"/>
  <c r="AH389"/>
  <c r="H23"/>
  <c r="AK191"/>
  <c r="AP19"/>
  <c r="AP20"/>
  <c r="Z199"/>
  <c r="AL223"/>
  <c r="AH243"/>
  <c r="AD312"/>
  <c r="H17"/>
  <c r="AM223"/>
  <c r="Z133"/>
  <c r="D89"/>
  <c r="AD89"/>
  <c r="Z267"/>
  <c r="AH328"/>
  <c r="AJ345"/>
  <c r="F131"/>
  <c r="H131" s="1"/>
  <c r="AJ328"/>
  <c r="F395"/>
  <c r="J395" s="1"/>
  <c r="F458"/>
  <c r="J458" s="1"/>
  <c r="AP16"/>
  <c r="AP18"/>
  <c r="AO191"/>
  <c r="F329"/>
  <c r="H329" s="1"/>
  <c r="AG399"/>
  <c r="F466"/>
  <c r="J466" s="1"/>
  <c r="H16"/>
  <c r="AK28"/>
  <c r="AG46"/>
  <c r="AK51"/>
  <c r="AO54"/>
  <c r="AB96"/>
  <c r="AH96"/>
  <c r="AM96"/>
  <c r="AK44"/>
  <c r="AC117"/>
  <c r="F119"/>
  <c r="J119" s="1"/>
  <c r="AC132"/>
  <c r="F134"/>
  <c r="J134" s="1"/>
  <c r="AD133"/>
  <c r="AK162"/>
  <c r="F163"/>
  <c r="J163" s="1"/>
  <c r="AB164"/>
  <c r="AH164"/>
  <c r="AO207"/>
  <c r="AH199"/>
  <c r="Z223"/>
  <c r="AC268"/>
  <c r="AJ267"/>
  <c r="AO399"/>
  <c r="F528"/>
  <c r="H528" s="1"/>
  <c r="AD199"/>
  <c r="AK399"/>
  <c r="AP23"/>
  <c r="AP17"/>
  <c r="AC36"/>
  <c r="AC119"/>
  <c r="AE118"/>
  <c r="AK131"/>
  <c r="AL133"/>
  <c r="AO162"/>
  <c r="AK165"/>
  <c r="AB223"/>
  <c r="Z243"/>
  <c r="AD243"/>
  <c r="AG268"/>
  <c r="D312"/>
  <c r="AI312"/>
  <c r="AK234"/>
  <c r="AG339"/>
  <c r="AI328"/>
  <c r="AK346"/>
  <c r="AC390"/>
  <c r="AN389"/>
  <c r="AC399"/>
  <c r="AE13"/>
  <c r="F90"/>
  <c r="H90" s="1"/>
  <c r="AL96"/>
  <c r="AD118"/>
  <c r="AJ118"/>
  <c r="AM164"/>
  <c r="AD267"/>
  <c r="AG103"/>
  <c r="AE96"/>
  <c r="AO119"/>
  <c r="AL243"/>
  <c r="AK268"/>
  <c r="AD389"/>
  <c r="AG335"/>
  <c r="AK338"/>
  <c r="AC344"/>
  <c r="F399"/>
  <c r="J399" s="1"/>
  <c r="AB398"/>
  <c r="AB397" s="1"/>
  <c r="AO458"/>
  <c r="AC466"/>
  <c r="AG469"/>
  <c r="AK488"/>
  <c r="F198"/>
  <c r="J198" s="1"/>
  <c r="AI223"/>
  <c r="AO390"/>
  <c r="AM500"/>
  <c r="AM499" s="1"/>
  <c r="AC207"/>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Z118"/>
  <c r="AG132"/>
  <c r="AI118"/>
  <c r="AB133"/>
  <c r="AO148"/>
  <c r="AC150"/>
  <c r="F162"/>
  <c r="J162" s="1"/>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O206"/>
  <c r="AN223"/>
  <c r="E243"/>
  <c r="AE243"/>
  <c r="AJ243"/>
  <c r="AI267"/>
  <c r="F339"/>
  <c r="H339" s="1"/>
  <c r="AC335"/>
  <c r="F338"/>
  <c r="J338" s="1"/>
  <c r="AH398"/>
  <c r="AH397" s="1"/>
  <c r="AJ164"/>
  <c r="AC46"/>
  <c r="AC88"/>
  <c r="AA89"/>
  <c r="Z96"/>
  <c r="AC103"/>
  <c r="AA96"/>
  <c r="AG117"/>
  <c r="AF118"/>
  <c r="F132"/>
  <c r="J132" s="1"/>
  <c r="AA133"/>
  <c r="AG163"/>
  <c r="AF164"/>
  <c r="AK198"/>
  <c r="AJ199"/>
  <c r="AJ190" s="1"/>
  <c r="AG206"/>
  <c r="AG224"/>
  <c r="E223"/>
  <c r="AC395"/>
  <c r="AA389"/>
  <c r="AK335"/>
  <c r="F46"/>
  <c r="H46" s="1"/>
  <c r="AG51"/>
  <c r="AK62"/>
  <c r="AO36"/>
  <c r="AE149"/>
  <c r="E118"/>
  <c r="AO28"/>
  <c r="AO46"/>
  <c r="AC51"/>
  <c r="F54"/>
  <c r="J54" s="1"/>
  <c r="F85"/>
  <c r="J85" s="1"/>
  <c r="AO88"/>
  <c r="E89"/>
  <c r="AN89"/>
  <c r="AM89"/>
  <c r="AN96"/>
  <c r="AK36"/>
  <c r="AG44"/>
  <c r="AH118"/>
  <c r="AL118"/>
  <c r="AB118"/>
  <c r="AA118"/>
  <c r="AO132"/>
  <c r="AO134"/>
  <c r="AK148"/>
  <c r="AM133"/>
  <c r="AO150"/>
  <c r="AC163"/>
  <c r="E164"/>
  <c r="Z164"/>
  <c r="AD164"/>
  <c r="AO213"/>
  <c r="F221"/>
  <c r="J221" s="1"/>
  <c r="AC221"/>
  <c r="AG214"/>
  <c r="AG198"/>
  <c r="AF199"/>
  <c r="AF190" s="1"/>
  <c r="E199"/>
  <c r="E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D345"/>
  <c r="AL345"/>
  <c r="AC329"/>
  <c r="AG329"/>
  <c r="AK329"/>
  <c r="AO329"/>
  <c r="AF312"/>
  <c r="AJ312"/>
  <c r="AO313"/>
  <c r="AO260"/>
  <c r="F260"/>
  <c r="H260" s="1"/>
  <c r="AC260"/>
  <c r="AG260"/>
  <c r="AK260"/>
  <c r="F244"/>
  <c r="AC244"/>
  <c r="AG244"/>
  <c r="AK244"/>
  <c r="AO244"/>
  <c r="I222"/>
  <c r="F235"/>
  <c r="J235" s="1"/>
  <c r="AJ223"/>
  <c r="AF223"/>
  <c r="AO224"/>
  <c r="AC200"/>
  <c r="AG200"/>
  <c r="AK200"/>
  <c r="AO200"/>
  <c r="F206"/>
  <c r="AG191"/>
  <c r="AC191"/>
  <c r="F191"/>
  <c r="J191" s="1"/>
  <c r="AK214"/>
  <c r="AC214"/>
  <c r="AK207"/>
  <c r="AG207"/>
  <c r="F213"/>
  <c r="AE164"/>
  <c r="AN149"/>
  <c r="AF149"/>
  <c r="AB149"/>
  <c r="AL149"/>
  <c r="AH149"/>
  <c r="AD149"/>
  <c r="AN133"/>
  <c r="AC134"/>
  <c r="AG134"/>
  <c r="F148"/>
  <c r="AN118"/>
  <c r="AC131"/>
  <c r="AG131"/>
  <c r="F117"/>
  <c r="AK117"/>
  <c r="AG36"/>
  <c r="AF96"/>
  <c r="AK103"/>
  <c r="AO103"/>
  <c r="AC90"/>
  <c r="AG90"/>
  <c r="AK90"/>
  <c r="AO90"/>
  <c r="F51"/>
  <c r="AG62"/>
  <c r="D500"/>
  <c r="AC541"/>
  <c r="AH526"/>
  <c r="AL499"/>
  <c r="AC383"/>
  <c r="D267"/>
  <c r="AO235"/>
  <c r="D527"/>
  <c r="D389"/>
  <c r="AC235"/>
  <c r="AJ13"/>
  <c r="F467"/>
  <c r="D133"/>
  <c r="F489"/>
  <c r="AG383"/>
  <c r="G327"/>
  <c r="AD526"/>
  <c r="AH499"/>
  <c r="Z499"/>
  <c r="F485"/>
  <c r="AO459"/>
  <c r="AK459"/>
  <c r="AG459"/>
  <c r="AC459"/>
  <c r="G222"/>
  <c r="D118"/>
  <c r="D96"/>
  <c r="I327"/>
  <c r="AG235"/>
  <c r="F207"/>
  <c r="AF13"/>
  <c r="E267"/>
  <c r="AK235"/>
  <c r="AO107"/>
  <c r="G106"/>
  <c r="I106"/>
  <c r="AK107"/>
  <c r="AM13"/>
  <c r="AH13"/>
  <c r="AK14"/>
  <c r="AL13"/>
  <c r="AO14"/>
  <c r="AG14"/>
  <c r="I12"/>
  <c r="F56" i="8"/>
  <c r="F53"/>
  <c r="G53" s="1"/>
  <c r="F50"/>
  <c r="F47"/>
  <c r="F44"/>
  <c r="F41"/>
  <c r="F38"/>
  <c r="F35"/>
  <c r="F32"/>
  <c r="F29"/>
  <c r="F26"/>
  <c r="F23"/>
  <c r="F20"/>
  <c r="F17"/>
  <c r="J55"/>
  <c r="J54"/>
  <c r="J53"/>
  <c r="I566" i="38" l="1"/>
  <c r="G566"/>
  <c r="E328"/>
  <c r="F328" s="1"/>
  <c r="AA328"/>
  <c r="AC328" s="1"/>
  <c r="AE328"/>
  <c r="D345"/>
  <c r="AD190"/>
  <c r="AG190" s="1"/>
  <c r="AH190"/>
  <c r="AK190" s="1"/>
  <c r="Z190"/>
  <c r="E526"/>
  <c r="AP485"/>
  <c r="J330"/>
  <c r="J268"/>
  <c r="H150"/>
  <c r="F83"/>
  <c r="H83" s="1"/>
  <c r="AK312"/>
  <c r="H458"/>
  <c r="J224"/>
  <c r="J103"/>
  <c r="AG267"/>
  <c r="H134"/>
  <c r="H221"/>
  <c r="J46"/>
  <c r="F89"/>
  <c r="J89" s="1"/>
  <c r="J390"/>
  <c r="AO500"/>
  <c r="H395"/>
  <c r="J329"/>
  <c r="AK83"/>
  <c r="F96"/>
  <c r="H96" s="1"/>
  <c r="AC133"/>
  <c r="J457"/>
  <c r="H542"/>
  <c r="AC118"/>
  <c r="AP36"/>
  <c r="J131"/>
  <c r="F214"/>
  <c r="H214" s="1"/>
  <c r="J260"/>
  <c r="H54"/>
  <c r="AK118"/>
  <c r="H85"/>
  <c r="H162"/>
  <c r="AG527"/>
  <c r="AG118"/>
  <c r="AG328"/>
  <c r="AO389"/>
  <c r="J90"/>
  <c r="AP117"/>
  <c r="AL327"/>
  <c r="H466"/>
  <c r="J528"/>
  <c r="AM12"/>
  <c r="AJ12"/>
  <c r="H163"/>
  <c r="H338"/>
  <c r="AK267"/>
  <c r="AG199"/>
  <c r="AP191"/>
  <c r="AN222"/>
  <c r="AG164"/>
  <c r="AO164"/>
  <c r="AP224"/>
  <c r="AC527"/>
  <c r="AK527"/>
  <c r="H165"/>
  <c r="AP338"/>
  <c r="AM222"/>
  <c r="AP206"/>
  <c r="AO96"/>
  <c r="AC96"/>
  <c r="AD327"/>
  <c r="AI12"/>
  <c r="AK133"/>
  <c r="AP260"/>
  <c r="AM106"/>
  <c r="AO118"/>
  <c r="AG509"/>
  <c r="AP509" s="1"/>
  <c r="AP119"/>
  <c r="AP207"/>
  <c r="AO83"/>
  <c r="AO223"/>
  <c r="H191"/>
  <c r="F389"/>
  <c r="J389" s="1"/>
  <c r="AO243"/>
  <c r="AI222"/>
  <c r="AO190"/>
  <c r="AG389"/>
  <c r="AG398"/>
  <c r="AE499"/>
  <c r="AG499" s="1"/>
  <c r="AK243"/>
  <c r="AK199"/>
  <c r="H44"/>
  <c r="AF106"/>
  <c r="AP488"/>
  <c r="AO267"/>
  <c r="AP467"/>
  <c r="AC389"/>
  <c r="AP132"/>
  <c r="AC89"/>
  <c r="AO527"/>
  <c r="AP346"/>
  <c r="AG83"/>
  <c r="AP390"/>
  <c r="AI106"/>
  <c r="AP150"/>
  <c r="AC83"/>
  <c r="AG133"/>
  <c r="AH222"/>
  <c r="AO199"/>
  <c r="AO312"/>
  <c r="J36"/>
  <c r="AP313"/>
  <c r="AP54"/>
  <c r="AK500"/>
  <c r="H119"/>
  <c r="H198"/>
  <c r="J339"/>
  <c r="H399"/>
  <c r="AM526"/>
  <c r="AO526" s="1"/>
  <c r="AK328"/>
  <c r="F133"/>
  <c r="H133" s="1"/>
  <c r="AO133"/>
  <c r="H346"/>
  <c r="AJ327"/>
  <c r="AP344"/>
  <c r="AP339"/>
  <c r="AP213"/>
  <c r="AP163"/>
  <c r="AK89"/>
  <c r="AG89"/>
  <c r="AP268"/>
  <c r="AP399"/>
  <c r="AE106"/>
  <c r="AJ222"/>
  <c r="AM397"/>
  <c r="AO149"/>
  <c r="AP85"/>
  <c r="AC267"/>
  <c r="AO398"/>
  <c r="AP489"/>
  <c r="AP88"/>
  <c r="AK164"/>
  <c r="AP330"/>
  <c r="AG243"/>
  <c r="AP165"/>
  <c r="F118"/>
  <c r="J118" s="1"/>
  <c r="F383"/>
  <c r="J383" s="1"/>
  <c r="AL222"/>
  <c r="AF327"/>
  <c r="E397"/>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AP244"/>
  <c r="H244"/>
  <c r="J244"/>
  <c r="H235"/>
  <c r="AK223"/>
  <c r="J206"/>
  <c r="H206"/>
  <c r="AP200"/>
  <c r="J213"/>
  <c r="H213"/>
  <c r="AN106"/>
  <c r="AL106"/>
  <c r="AG149"/>
  <c r="AP134"/>
  <c r="J148"/>
  <c r="H148"/>
  <c r="AG107"/>
  <c r="AP107" s="1"/>
  <c r="J117"/>
  <c r="H117"/>
  <c r="AF12"/>
  <c r="AP90"/>
  <c r="H51"/>
  <c r="J51"/>
  <c r="J207"/>
  <c r="H207"/>
  <c r="J485"/>
  <c r="H485"/>
  <c r="J467"/>
  <c r="H467"/>
  <c r="D499"/>
  <c r="F499" s="1"/>
  <c r="F500"/>
  <c r="J489"/>
  <c r="H489"/>
  <c r="F267"/>
  <c r="AL12"/>
  <c r="F107"/>
  <c r="AK13"/>
  <c r="AP459"/>
  <c r="AP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F566" i="38" l="1"/>
  <c r="AL566"/>
  <c r="D327"/>
  <c r="AH106"/>
  <c r="AD106"/>
  <c r="AG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O222"/>
  <c r="H383"/>
  <c r="AP118"/>
  <c r="AP267"/>
  <c r="AP527"/>
  <c r="AP500"/>
  <c r="J133"/>
  <c r="AK222"/>
  <c r="AP89"/>
  <c r="AO106"/>
  <c r="AP133"/>
  <c r="AP83"/>
  <c r="H389"/>
  <c r="AP389"/>
  <c r="AO397"/>
  <c r="H118"/>
  <c r="AP328"/>
  <c r="AP96"/>
  <c r="AP526"/>
  <c r="J541"/>
  <c r="AP499"/>
  <c r="J328"/>
  <c r="H328"/>
  <c r="H499"/>
  <c r="J499"/>
  <c r="H527"/>
  <c r="J527"/>
  <c r="J267"/>
  <c r="H267"/>
  <c r="H500"/>
  <c r="J500"/>
  <c r="J107"/>
  <c r="H107"/>
  <c r="F31" i="8"/>
  <c r="G31" s="1"/>
  <c r="F33"/>
  <c r="G33" s="1"/>
  <c r="F28"/>
  <c r="G28" s="1"/>
  <c r="F21"/>
  <c r="G21" s="1"/>
  <c r="J526" i="38" l="1"/>
  <c r="D88" i="27" l="1"/>
  <c r="C100"/>
  <c r="C96"/>
  <c r="C92"/>
  <c r="C88"/>
  <c r="C95"/>
  <c r="C87"/>
  <c r="C98"/>
  <c r="C90"/>
  <c r="C86"/>
  <c r="D97"/>
  <c r="C97"/>
  <c r="C93"/>
  <c r="C89"/>
  <c r="C85"/>
  <c r="C99"/>
  <c r="C91"/>
  <c r="D86"/>
  <c r="C94"/>
  <c r="C50"/>
  <c r="C46"/>
  <c r="C42"/>
  <c r="C38"/>
  <c r="C49"/>
  <c r="C45"/>
  <c r="C48"/>
  <c r="C40"/>
  <c r="C51"/>
  <c r="C47"/>
  <c r="C43"/>
  <c r="C39"/>
  <c r="C41"/>
  <c r="C44"/>
  <c r="D50"/>
  <c r="D48"/>
  <c r="D45"/>
  <c r="D43"/>
  <c r="D46"/>
  <c r="D47"/>
  <c r="D49"/>
  <c r="D42"/>
  <c r="D44"/>
  <c r="D41"/>
  <c r="D40"/>
  <c r="D39"/>
  <c r="N23" i="44"/>
  <c r="M23"/>
  <c r="K23"/>
  <c r="J23"/>
  <c r="I23"/>
  <c r="G23"/>
  <c r="G26" i="23"/>
  <c r="H26"/>
  <c r="I26"/>
  <c r="J26"/>
  <c r="K26"/>
  <c r="L26"/>
  <c r="M26"/>
  <c r="N26"/>
  <c r="N44" i="33"/>
  <c r="M44"/>
  <c r="K44"/>
  <c r="I44"/>
  <c r="G44"/>
  <c r="N29" i="30"/>
  <c r="M29"/>
  <c r="L29"/>
  <c r="K29"/>
  <c r="J29"/>
  <c r="I29"/>
  <c r="H29"/>
  <c r="G29"/>
  <c r="N20" i="29"/>
  <c r="M20"/>
  <c r="L20"/>
  <c r="K20"/>
  <c r="J20"/>
  <c r="I20"/>
  <c r="H20"/>
  <c r="G20"/>
  <c r="N27" i="28"/>
  <c r="M27"/>
  <c r="L27"/>
  <c r="K27"/>
  <c r="J27"/>
  <c r="I27"/>
  <c r="H27"/>
  <c r="G27"/>
  <c r="D77" i="27" l="1"/>
  <c r="G17" i="8"/>
  <c r="G59"/>
  <c r="G56"/>
  <c r="G65"/>
  <c r="G62"/>
  <c r="D54" i="27" l="1"/>
  <c r="D15" i="38"/>
  <c r="F15" s="1"/>
  <c r="AD15"/>
  <c r="Z15"/>
  <c r="D53" i="27"/>
  <c r="D52"/>
  <c r="AB64" i="38"/>
  <c r="AB47" s="1"/>
  <c r="D51" i="27"/>
  <c r="AB15" i="38"/>
  <c r="F60" i="8"/>
  <c r="F61"/>
  <c r="D14" i="38"/>
  <c r="Z14"/>
  <c r="K31" i="7"/>
  <c r="AG15" i="38" l="1"/>
  <c r="J15"/>
  <c r="H15"/>
  <c r="AC15"/>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J51"/>
  <c r="I20"/>
  <c r="F20"/>
  <c r="I19"/>
  <c r="F19"/>
  <c r="I18"/>
  <c r="F18"/>
  <c r="I17"/>
  <c r="F17"/>
  <c r="E17" i="12"/>
  <c r="I51" i="40"/>
  <c r="F51"/>
  <c r="I50"/>
  <c r="F50"/>
  <c r="I49"/>
  <c r="F49"/>
  <c r="I48"/>
  <c r="F48"/>
  <c r="I47"/>
  <c r="F47"/>
  <c r="I46"/>
  <c r="F46"/>
  <c r="I45"/>
  <c r="F45"/>
  <c r="I44"/>
  <c r="F44"/>
  <c r="I43"/>
  <c r="F43"/>
  <c r="I42"/>
  <c r="F42"/>
  <c r="I41"/>
  <c r="F41"/>
  <c r="I40"/>
  <c r="F40"/>
  <c r="I39"/>
  <c r="F39"/>
  <c r="I38"/>
  <c r="F38"/>
  <c r="I37"/>
  <c r="F37"/>
  <c r="AA424" i="38" s="1"/>
  <c r="AC424" s="1"/>
  <c r="AP424" s="1"/>
  <c r="I36" i="40"/>
  <c r="F36"/>
  <c r="AA423" i="38" s="1"/>
  <c r="AC423" s="1"/>
  <c r="AP423" s="1"/>
  <c r="I35" i="40"/>
  <c r="F35"/>
  <c r="AA422" i="38" s="1"/>
  <c r="AC422" s="1"/>
  <c r="AP422" s="1"/>
  <c r="I34" i="40"/>
  <c r="F34"/>
  <c r="AA421" i="38" s="1"/>
  <c r="AC421" s="1"/>
  <c r="AP421" s="1"/>
  <c r="I33" i="40"/>
  <c r="F33"/>
  <c r="AA420" i="38" s="1"/>
  <c r="AC420" s="1"/>
  <c r="AP420" s="1"/>
  <c r="I32" i="40"/>
  <c r="F32"/>
  <c r="AA419" i="38" s="1"/>
  <c r="AC419" s="1"/>
  <c r="AP419" s="1"/>
  <c r="I31" i="40"/>
  <c r="F31"/>
  <c r="AA418" i="38" s="1"/>
  <c r="AC418" s="1"/>
  <c r="AP418" s="1"/>
  <c r="I30" i="40"/>
  <c r="F30"/>
  <c r="AA417" i="38" s="1"/>
  <c r="AC417" s="1"/>
  <c r="AP417" s="1"/>
  <c r="I29" i="40"/>
  <c r="F29"/>
  <c r="AA416" i="38" s="1"/>
  <c r="AC416" s="1"/>
  <c r="AP416" s="1"/>
  <c r="I28" i="40"/>
  <c r="F28"/>
  <c r="AA415" i="38" s="1"/>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AA408" i="38" s="1"/>
  <c r="AC408" s="1"/>
  <c r="AP408" s="1"/>
  <c r="I20" i="40"/>
  <c r="F20"/>
  <c r="AA407" i="38" s="1"/>
  <c r="AC407" s="1"/>
  <c r="AP407" s="1"/>
  <c r="I19" i="40"/>
  <c r="F19"/>
  <c r="AA406" i="38" s="1"/>
  <c r="AC406" s="1"/>
  <c r="AP406" s="1"/>
  <c r="J18" i="40"/>
  <c r="I18"/>
  <c r="F18"/>
  <c r="AA405" i="38" s="1"/>
  <c r="I17" i="40"/>
  <c r="F17"/>
  <c r="AP15" i="38" l="1"/>
  <c r="D404"/>
  <c r="Z404"/>
  <c r="AC405"/>
  <c r="AP405" s="1"/>
  <c r="AA398"/>
  <c r="AA397" s="1"/>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D5" s="1"/>
  <c r="C9" i="27" s="1"/>
  <c r="J30" i="10"/>
  <c r="J26" i="9"/>
  <c r="J18"/>
  <c r="AJ397" i="38" l="1"/>
  <c r="AK398"/>
  <c r="AC404"/>
  <c r="AP404" s="1"/>
  <c r="Z398"/>
  <c r="F404"/>
  <c r="D398"/>
  <c r="D5" i="43"/>
  <c r="C11" i="27" s="1"/>
  <c r="H32" i="38"/>
  <c r="J32"/>
  <c r="K18" i="8"/>
  <c r="F31" i="7"/>
  <c r="Z397" i="38" l="1"/>
  <c r="AC397" s="1"/>
  <c r="AC398"/>
  <c r="AP398" s="1"/>
  <c r="F398"/>
  <c r="D397"/>
  <c r="F397" s="1"/>
  <c r="H404"/>
  <c r="J404"/>
  <c r="AK397"/>
  <c r="P27" i="28"/>
  <c r="I4" i="27" s="1"/>
  <c r="G31" i="7"/>
  <c r="D201" i="38" l="1"/>
  <c r="AB201"/>
  <c r="H397"/>
  <c r="J397"/>
  <c r="H398"/>
  <c r="J398"/>
  <c r="AP397"/>
  <c r="J25" i="7"/>
  <c r="G25"/>
  <c r="F201" i="38" l="1"/>
  <c r="D199"/>
  <c r="AC201"/>
  <c r="AP201" s="1"/>
  <c r="AB199"/>
  <c r="I30" i="10"/>
  <c r="I29"/>
  <c r="I28"/>
  <c r="I27"/>
  <c r="I26"/>
  <c r="I25"/>
  <c r="I24"/>
  <c r="I23"/>
  <c r="I22"/>
  <c r="I21"/>
  <c r="I20"/>
  <c r="I19"/>
  <c r="I18"/>
  <c r="I51" i="12"/>
  <c r="I50"/>
  <c r="I49"/>
  <c r="I48"/>
  <c r="I47"/>
  <c r="I46"/>
  <c r="I45"/>
  <c r="I44"/>
  <c r="I43"/>
  <c r="I42"/>
  <c r="I41"/>
  <c r="I40"/>
  <c r="I39"/>
  <c r="I38"/>
  <c r="I37"/>
  <c r="I36"/>
  <c r="I35"/>
  <c r="I34"/>
  <c r="I33"/>
  <c r="I32"/>
  <c r="I31"/>
  <c r="I30"/>
  <c r="I29"/>
  <c r="I28"/>
  <c r="I27"/>
  <c r="I26"/>
  <c r="I25"/>
  <c r="I24"/>
  <c r="I23"/>
  <c r="I22"/>
  <c r="I21"/>
  <c r="I20"/>
  <c r="I19"/>
  <c r="I18"/>
  <c r="I17"/>
  <c r="I17" i="10"/>
  <c r="I17" i="9"/>
  <c r="I26"/>
  <c r="I25"/>
  <c r="I24"/>
  <c r="I23"/>
  <c r="I22"/>
  <c r="I21"/>
  <c r="I20"/>
  <c r="I19"/>
  <c r="I18"/>
  <c r="J63" i="8"/>
  <c r="C84" i="27"/>
  <c r="C77"/>
  <c r="C76"/>
  <c r="C75"/>
  <c r="C74"/>
  <c r="C73"/>
  <c r="C72"/>
  <c r="C71"/>
  <c r="C70"/>
  <c r="C69"/>
  <c r="C68"/>
  <c r="C67"/>
  <c r="J67" i="8"/>
  <c r="J66"/>
  <c r="J65"/>
  <c r="J64"/>
  <c r="J62"/>
  <c r="J61"/>
  <c r="J60"/>
  <c r="J59"/>
  <c r="J58"/>
  <c r="J57"/>
  <c r="J56"/>
  <c r="J19"/>
  <c r="J18"/>
  <c r="J17"/>
  <c r="F57"/>
  <c r="G57" s="1"/>
  <c r="AB28" i="38" s="1"/>
  <c r="C54" i="27"/>
  <c r="C53"/>
  <c r="C52"/>
  <c r="G17" i="7"/>
  <c r="E18"/>
  <c r="G18" s="1"/>
  <c r="D171" i="38" s="1"/>
  <c r="J18" i="7"/>
  <c r="E19"/>
  <c r="G19" s="1"/>
  <c r="J19"/>
  <c r="G20"/>
  <c r="J20"/>
  <c r="G21"/>
  <c r="J21"/>
  <c r="G22"/>
  <c r="D248" i="38" s="1"/>
  <c r="J22" i="7"/>
  <c r="G23"/>
  <c r="J23"/>
  <c r="G24"/>
  <c r="J24"/>
  <c r="J31"/>
  <c r="F248" i="38" l="1"/>
  <c r="D243"/>
  <c r="F243" s="1"/>
  <c r="F171"/>
  <c r="D164"/>
  <c r="F164" s="1"/>
  <c r="D225"/>
  <c r="AA225"/>
  <c r="J201"/>
  <c r="H201"/>
  <c r="AB190"/>
  <c r="AC199"/>
  <c r="AP199" s="1"/>
  <c r="D190"/>
  <c r="F190" s="1"/>
  <c r="F199"/>
  <c r="AA248"/>
  <c r="AC248" s="1"/>
  <c r="AP248" s="1"/>
  <c r="AA171"/>
  <c r="AC171" s="1"/>
  <c r="AP171" s="1"/>
  <c r="Z158"/>
  <c r="D158"/>
  <c r="AA315"/>
  <c r="AD565"/>
  <c r="AG565" s="1"/>
  <c r="AD225"/>
  <c r="E561"/>
  <c r="E560" s="1"/>
  <c r="Z69"/>
  <c r="Z561"/>
  <c r="D561"/>
  <c r="D560" s="1"/>
  <c r="AA565"/>
  <c r="C101" i="27"/>
  <c r="F58" i="8"/>
  <c r="G58" s="1"/>
  <c r="C55" i="27"/>
  <c r="D10" i="7"/>
  <c r="J164" i="38" l="1"/>
  <c r="H164"/>
  <c r="D5" i="7"/>
  <c r="C4" i="27" s="1"/>
  <c r="H12" i="33"/>
  <c r="J171" i="38"/>
  <c r="H171"/>
  <c r="AC225"/>
  <c r="AA223"/>
  <c r="AC223" s="1"/>
  <c r="J243"/>
  <c r="H243"/>
  <c r="F225"/>
  <c r="D223"/>
  <c r="J248"/>
  <c r="H248"/>
  <c r="J190"/>
  <c r="H190"/>
  <c r="AB106"/>
  <c r="AC190"/>
  <c r="AP190" s="1"/>
  <c r="J199"/>
  <c r="H199"/>
  <c r="AD560"/>
  <c r="AA164"/>
  <c r="AC164" s="1"/>
  <c r="AP164" s="1"/>
  <c r="AA243"/>
  <c r="AC243" s="1"/>
  <c r="AP243" s="1"/>
  <c r="D149"/>
  <c r="D106" s="1"/>
  <c r="AG225"/>
  <c r="AD223"/>
  <c r="AC315"/>
  <c r="AP315" s="1"/>
  <c r="AA312"/>
  <c r="F69"/>
  <c r="E47"/>
  <c r="F47" s="1"/>
  <c r="H47" s="1"/>
  <c r="AC69"/>
  <c r="AP69" s="1"/>
  <c r="F561"/>
  <c r="AC561"/>
  <c r="AP561" s="1"/>
  <c r="Z560"/>
  <c r="AA560"/>
  <c r="AC565"/>
  <c r="AP565" s="1"/>
  <c r="N28" i="34"/>
  <c r="M28"/>
  <c r="L28"/>
  <c r="K28"/>
  <c r="J28"/>
  <c r="I28"/>
  <c r="H28"/>
  <c r="G28"/>
  <c r="P28"/>
  <c r="I22" i="27" s="1"/>
  <c r="N21" i="31"/>
  <c r="M21"/>
  <c r="L21"/>
  <c r="K21"/>
  <c r="J21"/>
  <c r="I21"/>
  <c r="H21"/>
  <c r="G21"/>
  <c r="F51" i="12"/>
  <c r="F50"/>
  <c r="F49"/>
  <c r="F48"/>
  <c r="F47"/>
  <c r="F46"/>
  <c r="F45"/>
  <c r="F44"/>
  <c r="F43"/>
  <c r="F42"/>
  <c r="F41"/>
  <c r="F40"/>
  <c r="F39"/>
  <c r="F38"/>
  <c r="F37"/>
  <c r="F36"/>
  <c r="F35"/>
  <c r="F34"/>
  <c r="F33"/>
  <c r="F32"/>
  <c r="F31"/>
  <c r="F30"/>
  <c r="F29"/>
  <c r="F28"/>
  <c r="F27"/>
  <c r="F26"/>
  <c r="F25"/>
  <c r="F24"/>
  <c r="F23"/>
  <c r="F22"/>
  <c r="F21"/>
  <c r="F20"/>
  <c r="AJ158" i="38" s="1"/>
  <c r="F19" i="12"/>
  <c r="F18"/>
  <c r="F17"/>
  <c r="F30" i="10"/>
  <c r="F29"/>
  <c r="F28"/>
  <c r="D98" i="27" s="1"/>
  <c r="F27" i="10"/>
  <c r="F26"/>
  <c r="D96" i="27" s="1"/>
  <c r="F25" i="10"/>
  <c r="F24"/>
  <c r="F23"/>
  <c r="D93" i="27" s="1"/>
  <c r="F22" i="10"/>
  <c r="F21"/>
  <c r="D91" i="27" s="1"/>
  <c r="F20" i="10"/>
  <c r="F19"/>
  <c r="F18"/>
  <c r="F17"/>
  <c r="F26" i="9"/>
  <c r="F25"/>
  <c r="F24"/>
  <c r="F23"/>
  <c r="F22"/>
  <c r="D72" i="27" s="1"/>
  <c r="F21" i="9"/>
  <c r="D71" i="27" s="1"/>
  <c r="F20" i="9"/>
  <c r="F19"/>
  <c r="F18"/>
  <c r="F17"/>
  <c r="AI348" i="38" s="1"/>
  <c r="F66" i="8"/>
  <c r="G66" s="1"/>
  <c r="G64"/>
  <c r="G63"/>
  <c r="G61"/>
  <c r="AH64" i="38" s="1"/>
  <c r="T10" i="4"/>
  <c r="T31" s="1"/>
  <c r="E366" i="38" l="1"/>
  <c r="F366" s="1"/>
  <c r="AK348"/>
  <c r="AI345"/>
  <c r="AI327" s="1"/>
  <c r="AI566" s="1"/>
  <c r="AB317"/>
  <c r="AC317" s="1"/>
  <c r="AE317"/>
  <c r="E317"/>
  <c r="D222"/>
  <c r="F223"/>
  <c r="H44" i="33"/>
  <c r="J225" i="38"/>
  <c r="H225"/>
  <c r="AE322"/>
  <c r="AG322" s="1"/>
  <c r="Z28"/>
  <c r="D28"/>
  <c r="AD28"/>
  <c r="AE357"/>
  <c r="AG357" s="1"/>
  <c r="E357"/>
  <c r="F357" s="1"/>
  <c r="AK158"/>
  <c r="AJ149"/>
  <c r="AP225"/>
  <c r="E158"/>
  <c r="AA158"/>
  <c r="AE366"/>
  <c r="D85" i="27"/>
  <c r="AN348" i="38"/>
  <c r="AN345" s="1"/>
  <c r="AN327" s="1"/>
  <c r="E348"/>
  <c r="F348" s="1"/>
  <c r="Z366"/>
  <c r="O28" i="34"/>
  <c r="AB357" i="38"/>
  <c r="AC357" s="1"/>
  <c r="D100" i="27"/>
  <c r="Z322" i="38"/>
  <c r="D89" i="27"/>
  <c r="AB349" i="38"/>
  <c r="AC349" s="1"/>
  <c r="AP349" s="1"/>
  <c r="D90" i="27"/>
  <c r="AB366" i="38"/>
  <c r="D94" i="27"/>
  <c r="AM357" i="38"/>
  <c r="AO357" s="1"/>
  <c r="D95" i="27"/>
  <c r="AH385" i="38"/>
  <c r="D99" i="27"/>
  <c r="AB322" i="38"/>
  <c r="D75" i="27"/>
  <c r="AH350" i="38"/>
  <c r="D68" i="27"/>
  <c r="AA348" i="38"/>
  <c r="D76" i="27"/>
  <c r="Z350" i="38"/>
  <c r="D74" i="27"/>
  <c r="AM350" i="38"/>
  <c r="D69" i="27"/>
  <c r="AB348" i="38"/>
  <c r="D73" i="27"/>
  <c r="AB350" i="38"/>
  <c r="D84" i="27"/>
  <c r="AA366" i="38"/>
  <c r="Z162"/>
  <c r="AC162" s="1"/>
  <c r="AP162" s="1"/>
  <c r="AK64"/>
  <c r="AH47"/>
  <c r="AA222"/>
  <c r="AD222"/>
  <c r="AG223"/>
  <c r="AP223" s="1"/>
  <c r="J69"/>
  <c r="J47" s="1"/>
  <c r="H69"/>
  <c r="J561"/>
  <c r="H561"/>
  <c r="D67" i="27"/>
  <c r="AN45" i="38"/>
  <c r="F45"/>
  <c r="D70" i="27"/>
  <c r="AB14" i="38"/>
  <c r="E14"/>
  <c r="F14" s="1"/>
  <c r="D87" i="27"/>
  <c r="Z27" i="38"/>
  <c r="AC27" s="1"/>
  <c r="AP27" s="1"/>
  <c r="F27"/>
  <c r="Z21"/>
  <c r="D10" i="12"/>
  <c r="D10" i="9"/>
  <c r="G60" i="8"/>
  <c r="Z64" i="38" s="1"/>
  <c r="F67" i="8"/>
  <c r="G67" s="1"/>
  <c r="D10" i="10"/>
  <c r="AB312" i="38" l="1"/>
  <c r="AB222" s="1"/>
  <c r="D5" i="12"/>
  <c r="C8" i="27" s="1"/>
  <c r="L7" i="44"/>
  <c r="L23" s="1"/>
  <c r="H7"/>
  <c r="AG317" i="38"/>
  <c r="AE312"/>
  <c r="Z29"/>
  <c r="Z13" s="1"/>
  <c r="D29"/>
  <c r="AD29"/>
  <c r="AG29" s="1"/>
  <c r="AJ106"/>
  <c r="AK149"/>
  <c r="AG28"/>
  <c r="H223"/>
  <c r="J223"/>
  <c r="AO348"/>
  <c r="AP317"/>
  <c r="J357"/>
  <c r="H357"/>
  <c r="F317"/>
  <c r="E312"/>
  <c r="E149"/>
  <c r="F158"/>
  <c r="AA149"/>
  <c r="AA106" s="1"/>
  <c r="AC158"/>
  <c r="AP158" s="1"/>
  <c r="AG366"/>
  <c r="AE345"/>
  <c r="D5" i="10"/>
  <c r="C7" i="27" s="1"/>
  <c r="L29" i="33"/>
  <c r="E345" i="38"/>
  <c r="E327" s="1"/>
  <c r="F327" s="1"/>
  <c r="J348"/>
  <c r="H348"/>
  <c r="J366"/>
  <c r="H366"/>
  <c r="AP357"/>
  <c r="AA345"/>
  <c r="AA327" s="1"/>
  <c r="AC322"/>
  <c r="AP322" s="1"/>
  <c r="Z312"/>
  <c r="AH383"/>
  <c r="AK383" s="1"/>
  <c r="AP383" s="1"/>
  <c r="AK385"/>
  <c r="AP385" s="1"/>
  <c r="D101" i="27"/>
  <c r="AB345" i="38"/>
  <c r="AB327" s="1"/>
  <c r="AC350"/>
  <c r="AO350"/>
  <c r="AM345"/>
  <c r="AC348"/>
  <c r="AK350"/>
  <c r="AH345"/>
  <c r="Z345"/>
  <c r="Z327" s="1"/>
  <c r="AC366"/>
  <c r="AP366" s="1"/>
  <c r="Z149"/>
  <c r="AH12"/>
  <c r="AK47"/>
  <c r="AC64"/>
  <c r="AP64" s="1"/>
  <c r="Z47"/>
  <c r="AC47" s="1"/>
  <c r="D78" i="27"/>
  <c r="H14" i="38"/>
  <c r="J14"/>
  <c r="AC14"/>
  <c r="AP14" s="1"/>
  <c r="J45"/>
  <c r="H45"/>
  <c r="AO45"/>
  <c r="AP45" s="1"/>
  <c r="AN13"/>
  <c r="J27"/>
  <c r="H27"/>
  <c r="AP348" l="1"/>
  <c r="AC149"/>
  <c r="AP149" s="1"/>
  <c r="F29"/>
  <c r="D13"/>
  <c r="D12" s="1"/>
  <c r="D566" s="1"/>
  <c r="F8" i="27" s="1"/>
  <c r="P7" i="44"/>
  <c r="H23"/>
  <c r="F312" i="38"/>
  <c r="E222"/>
  <c r="F222" s="1"/>
  <c r="AK106"/>
  <c r="AJ566"/>
  <c r="J317"/>
  <c r="H317"/>
  <c r="AD13"/>
  <c r="AE222"/>
  <c r="AG222" s="1"/>
  <c r="AG312"/>
  <c r="E106"/>
  <c r="F106" s="1"/>
  <c r="F149"/>
  <c r="J158"/>
  <c r="H158"/>
  <c r="L44" i="33"/>
  <c r="AG345" i="38"/>
  <c r="AE327"/>
  <c r="F345"/>
  <c r="J345" s="1"/>
  <c r="H327"/>
  <c r="J327"/>
  <c r="AC327"/>
  <c r="Z222"/>
  <c r="AC222" s="1"/>
  <c r="AC312"/>
  <c r="AM327"/>
  <c r="AM566" s="1"/>
  <c r="AO345"/>
  <c r="AK345"/>
  <c r="AH327"/>
  <c r="AK327" s="1"/>
  <c r="AC345"/>
  <c r="AP350"/>
  <c r="AP47"/>
  <c r="Z106"/>
  <c r="AC106" s="1"/>
  <c r="AP106" s="1"/>
  <c r="Z12"/>
  <c r="AK12"/>
  <c r="AN12"/>
  <c r="AN566" s="1"/>
  <c r="AO13"/>
  <c r="P23" i="44" l="1"/>
  <c r="I19" i="27" s="1"/>
  <c r="I23" s="1"/>
  <c r="AP312" i="38"/>
  <c r="AP222"/>
  <c r="AG13"/>
  <c r="AD12"/>
  <c r="J222"/>
  <c r="H222"/>
  <c r="H312"/>
  <c r="J312"/>
  <c r="J29"/>
  <c r="H29"/>
  <c r="J106"/>
  <c r="H106"/>
  <c r="J149"/>
  <c r="H149"/>
  <c r="AE566"/>
  <c r="AG327"/>
  <c r="H345"/>
  <c r="Z566"/>
  <c r="AH566"/>
  <c r="AP345"/>
  <c r="AO327"/>
  <c r="AO12"/>
  <c r="D5" i="9"/>
  <c r="C6" i="27" s="1"/>
  <c r="C78"/>
  <c r="AP327" i="38" l="1"/>
  <c r="AG12"/>
  <c r="AD566"/>
  <c r="T556"/>
  <c r="T539"/>
  <c r="T521"/>
  <c r="T504"/>
  <c r="T484"/>
  <c r="T468"/>
  <c r="T450"/>
  <c r="T434"/>
  <c r="T418"/>
  <c r="T402"/>
  <c r="T382"/>
  <c r="T362"/>
  <c r="T346"/>
  <c r="T329"/>
  <c r="T309"/>
  <c r="T293"/>
  <c r="T277"/>
  <c r="T259"/>
  <c r="T241"/>
  <c r="T221"/>
  <c r="T203"/>
  <c r="T188"/>
  <c r="T180"/>
  <c r="T172"/>
  <c r="T161"/>
  <c r="T153"/>
  <c r="T144"/>
  <c r="T136"/>
  <c r="T127"/>
  <c r="T119"/>
  <c r="T110"/>
  <c r="T100"/>
  <c r="T91"/>
  <c r="T81"/>
  <c r="T73"/>
  <c r="T65"/>
  <c r="T48"/>
  <c r="T31"/>
  <c r="T458"/>
  <c r="T442"/>
  <c r="T426"/>
  <c r="T410"/>
  <c r="T392"/>
  <c r="T374"/>
  <c r="T354"/>
  <c r="T337"/>
  <c r="T319"/>
  <c r="T301"/>
  <c r="T285"/>
  <c r="T269"/>
  <c r="T251"/>
  <c r="T232"/>
  <c r="T212"/>
  <c r="T194"/>
  <c r="T184"/>
  <c r="T176"/>
  <c r="T167"/>
  <c r="T157"/>
  <c r="T148"/>
  <c r="T140"/>
  <c r="T131"/>
  <c r="T123"/>
  <c r="T114"/>
  <c r="T104"/>
  <c r="T95"/>
  <c r="T86"/>
  <c r="T77"/>
  <c r="T69"/>
  <c r="T60"/>
  <c r="T52"/>
  <c r="T43"/>
  <c r="T35"/>
  <c r="T25"/>
  <c r="T17"/>
  <c r="T56"/>
  <c r="T39"/>
  <c r="T21"/>
  <c r="T561"/>
  <c r="T513"/>
  <c r="T19"/>
  <c r="T54"/>
  <c r="T88"/>
  <c r="T125"/>
  <c r="T159"/>
  <c r="T198"/>
  <c r="T273"/>
  <c r="T341"/>
  <c r="T414"/>
  <c r="T480"/>
  <c r="T552"/>
  <c r="T33"/>
  <c r="T75"/>
  <c r="T112"/>
  <c r="T146"/>
  <c r="T182"/>
  <c r="T246"/>
  <c r="T314"/>
  <c r="T387"/>
  <c r="T454"/>
  <c r="T525"/>
  <c r="T24"/>
  <c r="T42"/>
  <c r="T59"/>
  <c r="T76"/>
  <c r="T94"/>
  <c r="T113"/>
  <c r="T130"/>
  <c r="T147"/>
  <c r="T166"/>
  <c r="T183"/>
  <c r="T210"/>
  <c r="T249"/>
  <c r="T283"/>
  <c r="T317"/>
  <c r="T352"/>
  <c r="T385"/>
  <c r="T420"/>
  <c r="T452"/>
  <c r="T487"/>
  <c r="T523"/>
  <c r="T564"/>
  <c r="T547"/>
  <c r="T530"/>
  <c r="T512"/>
  <c r="T493"/>
  <c r="T475"/>
  <c r="T457"/>
  <c r="T441"/>
  <c r="T425"/>
  <c r="T409"/>
  <c r="T391"/>
  <c r="T373"/>
  <c r="T357"/>
  <c r="T340"/>
  <c r="T318"/>
  <c r="T300"/>
  <c r="T284"/>
  <c r="T268"/>
  <c r="T250"/>
  <c r="T231"/>
  <c r="T211"/>
  <c r="T562"/>
  <c r="T545"/>
  <c r="T528"/>
  <c r="T510"/>
  <c r="T491"/>
  <c r="T473"/>
  <c r="T455"/>
  <c r="T439"/>
  <c r="T423"/>
  <c r="T407"/>
  <c r="T388"/>
  <c r="T371"/>
  <c r="T355"/>
  <c r="T338"/>
  <c r="T320"/>
  <c r="T302"/>
  <c r="T286"/>
  <c r="T270"/>
  <c r="T252"/>
  <c r="T233"/>
  <c r="T213"/>
  <c r="T50"/>
  <c r="T531"/>
  <c r="T27"/>
  <c r="T62"/>
  <c r="T98"/>
  <c r="T134"/>
  <c r="T169"/>
  <c r="T217"/>
  <c r="T289"/>
  <c r="T358"/>
  <c r="T430"/>
  <c r="T498"/>
  <c r="T558"/>
  <c r="T41"/>
  <c r="T84"/>
  <c r="T121"/>
  <c r="T155"/>
  <c r="T192"/>
  <c r="T264"/>
  <c r="T333"/>
  <c r="T406"/>
  <c r="T472"/>
  <c r="T544"/>
  <c r="T30"/>
  <c r="T46"/>
  <c r="T63"/>
  <c r="T80"/>
  <c r="T99"/>
  <c r="T117"/>
  <c r="T135"/>
  <c r="T152"/>
  <c r="T170"/>
  <c r="T187"/>
  <c r="T219"/>
  <c r="T257"/>
  <c r="T291"/>
  <c r="T325"/>
  <c r="T360"/>
  <c r="T394"/>
  <c r="T428"/>
  <c r="T461"/>
  <c r="T496"/>
  <c r="T533"/>
  <c r="T559"/>
  <c r="T543"/>
  <c r="T524"/>
  <c r="T507"/>
  <c r="T488"/>
  <c r="T471"/>
  <c r="T453"/>
  <c r="T437"/>
  <c r="T421"/>
  <c r="T405"/>
  <c r="T386"/>
  <c r="T369"/>
  <c r="T353"/>
  <c r="T336"/>
  <c r="T313"/>
  <c r="T296"/>
  <c r="T280"/>
  <c r="T263"/>
  <c r="T245"/>
  <c r="T227"/>
  <c r="T206"/>
  <c r="T557"/>
  <c r="T540"/>
  <c r="T522"/>
  <c r="T505"/>
  <c r="T486"/>
  <c r="T469"/>
  <c r="T451"/>
  <c r="T435"/>
  <c r="T419"/>
  <c r="T403"/>
  <c r="T384"/>
  <c r="T367"/>
  <c r="T351"/>
  <c r="T334"/>
  <c r="T316"/>
  <c r="T298"/>
  <c r="T282"/>
  <c r="T476"/>
  <c r="T37"/>
  <c r="T108"/>
  <c r="T178"/>
  <c r="T305"/>
  <c r="T446"/>
  <c r="T14"/>
  <c r="T93"/>
  <c r="T165"/>
  <c r="T281"/>
  <c r="T422"/>
  <c r="T16"/>
  <c r="T51"/>
  <c r="T85"/>
  <c r="T122"/>
  <c r="T156"/>
  <c r="T193"/>
  <c r="T266"/>
  <c r="T335"/>
  <c r="T404"/>
  <c r="T470"/>
  <c r="T542"/>
  <c r="T541" s="1"/>
  <c r="T538"/>
  <c r="T503"/>
  <c r="T466"/>
  <c r="T433"/>
  <c r="T401"/>
  <c r="T365"/>
  <c r="T332"/>
  <c r="T292"/>
  <c r="T258"/>
  <c r="T220"/>
  <c r="T553"/>
  <c r="T518"/>
  <c r="T481"/>
  <c r="T447"/>
  <c r="T415"/>
  <c r="T379"/>
  <c r="T347"/>
  <c r="T310"/>
  <c r="T278"/>
  <c r="T256"/>
  <c r="T229"/>
  <c r="T204"/>
  <c r="T22"/>
  <c r="T40"/>
  <c r="T57"/>
  <c r="T74"/>
  <c r="T92"/>
  <c r="T111"/>
  <c r="T128"/>
  <c r="T145"/>
  <c r="T163"/>
  <c r="T181"/>
  <c r="T205"/>
  <c r="T244"/>
  <c r="T279"/>
  <c r="T311"/>
  <c r="T348"/>
  <c r="T380"/>
  <c r="T416"/>
  <c r="T448"/>
  <c r="T482"/>
  <c r="T519"/>
  <c r="T554"/>
  <c r="T494"/>
  <c r="T45"/>
  <c r="T116"/>
  <c r="T186"/>
  <c r="T323"/>
  <c r="T463"/>
  <c r="T23"/>
  <c r="T102"/>
  <c r="T174"/>
  <c r="T297"/>
  <c r="T438"/>
  <c r="T20"/>
  <c r="T55"/>
  <c r="T90"/>
  <c r="T126"/>
  <c r="T160"/>
  <c r="T201"/>
  <c r="T275"/>
  <c r="T343"/>
  <c r="T412"/>
  <c r="T478"/>
  <c r="T550"/>
  <c r="T534"/>
  <c r="T497"/>
  <c r="T462"/>
  <c r="T429"/>
  <c r="T395"/>
  <c r="T361"/>
  <c r="T326"/>
  <c r="T288"/>
  <c r="T254"/>
  <c r="T216"/>
  <c r="T549"/>
  <c r="T514"/>
  <c r="T477"/>
  <c r="T443"/>
  <c r="T411"/>
  <c r="T375"/>
  <c r="T342"/>
  <c r="T306"/>
  <c r="T274"/>
  <c r="T247"/>
  <c r="T224"/>
  <c r="T200"/>
  <c r="T26"/>
  <c r="T44"/>
  <c r="T61"/>
  <c r="T78"/>
  <c r="T97"/>
  <c r="T115"/>
  <c r="T132"/>
  <c r="T150"/>
  <c r="T168"/>
  <c r="T185"/>
  <c r="T215"/>
  <c r="T253"/>
  <c r="T287"/>
  <c r="T321"/>
  <c r="T390"/>
  <c r="T456"/>
  <c r="T529"/>
  <c r="T548"/>
  <c r="T71"/>
  <c r="T142"/>
  <c r="T237"/>
  <c r="T378"/>
  <c r="T517"/>
  <c r="T58"/>
  <c r="T129"/>
  <c r="T208"/>
  <c r="T350"/>
  <c r="T490"/>
  <c r="T34"/>
  <c r="T68"/>
  <c r="T103"/>
  <c r="T139"/>
  <c r="T175"/>
  <c r="T230"/>
  <c r="T299"/>
  <c r="T368"/>
  <c r="T436"/>
  <c r="T506"/>
  <c r="T555"/>
  <c r="T520"/>
  <c r="T483"/>
  <c r="T449"/>
  <c r="T417"/>
  <c r="T381"/>
  <c r="T349"/>
  <c r="T308"/>
  <c r="T276"/>
  <c r="T240"/>
  <c r="T202"/>
  <c r="T536"/>
  <c r="T501"/>
  <c r="T464"/>
  <c r="T431"/>
  <c r="T399"/>
  <c r="T363"/>
  <c r="T330"/>
  <c r="T294"/>
  <c r="T265"/>
  <c r="T242"/>
  <c r="T218"/>
  <c r="T195"/>
  <c r="T32"/>
  <c r="T49"/>
  <c r="T66"/>
  <c r="T82"/>
  <c r="T101"/>
  <c r="T120"/>
  <c r="T137"/>
  <c r="T154"/>
  <c r="T173"/>
  <c r="T189"/>
  <c r="T226"/>
  <c r="T262"/>
  <c r="T295"/>
  <c r="T331"/>
  <c r="T364"/>
  <c r="T400"/>
  <c r="T432"/>
  <c r="T465"/>
  <c r="T502"/>
  <c r="T537"/>
  <c r="T565"/>
  <c r="T79"/>
  <c r="T151"/>
  <c r="T255"/>
  <c r="T396"/>
  <c r="T535"/>
  <c r="T67"/>
  <c r="T138"/>
  <c r="T228"/>
  <c r="T370"/>
  <c r="T508"/>
  <c r="T38"/>
  <c r="T72"/>
  <c r="T109"/>
  <c r="T143"/>
  <c r="T179"/>
  <c r="T239"/>
  <c r="T307"/>
  <c r="T376"/>
  <c r="T444"/>
  <c r="T515"/>
  <c r="T551"/>
  <c r="T516"/>
  <c r="T479"/>
  <c r="T445"/>
  <c r="T413"/>
  <c r="T377"/>
  <c r="T344"/>
  <c r="T304"/>
  <c r="T272"/>
  <c r="T236"/>
  <c r="T197"/>
  <c r="T532"/>
  <c r="T495"/>
  <c r="T460"/>
  <c r="T427"/>
  <c r="T393"/>
  <c r="T359"/>
  <c r="T324"/>
  <c r="T290"/>
  <c r="T261"/>
  <c r="T238"/>
  <c r="T209"/>
  <c r="T18"/>
  <c r="T36"/>
  <c r="T53"/>
  <c r="T70"/>
  <c r="T87"/>
  <c r="T105"/>
  <c r="T124"/>
  <c r="T141"/>
  <c r="T158"/>
  <c r="T177"/>
  <c r="T196"/>
  <c r="T234"/>
  <c r="T271"/>
  <c r="T303"/>
  <c r="T339"/>
  <c r="T372"/>
  <c r="T408"/>
  <c r="T440"/>
  <c r="T474"/>
  <c r="T511"/>
  <c r="T546"/>
  <c r="T356"/>
  <c r="T424"/>
  <c r="T492"/>
  <c r="T563"/>
  <c r="L14"/>
  <c r="P14"/>
  <c r="U14"/>
  <c r="Y14"/>
  <c r="N16"/>
  <c r="R16"/>
  <c r="W16"/>
  <c r="L17"/>
  <c r="P17"/>
  <c r="U17"/>
  <c r="Y17"/>
  <c r="N18"/>
  <c r="R18"/>
  <c r="W18"/>
  <c r="L19"/>
  <c r="P19"/>
  <c r="U19"/>
  <c r="Y19"/>
  <c r="N20"/>
  <c r="R20"/>
  <c r="W20"/>
  <c r="L21"/>
  <c r="P21"/>
  <c r="U21"/>
  <c r="Y21"/>
  <c r="N22"/>
  <c r="R22"/>
  <c r="W22"/>
  <c r="L23"/>
  <c r="P23"/>
  <c r="U23"/>
  <c r="Y23"/>
  <c r="N24"/>
  <c r="R24"/>
  <c r="W24"/>
  <c r="P565"/>
  <c r="P563"/>
  <c r="P561"/>
  <c r="P558"/>
  <c r="P556"/>
  <c r="P554"/>
  <c r="P552"/>
  <c r="P550"/>
  <c r="P548"/>
  <c r="P546"/>
  <c r="P544"/>
  <c r="P542"/>
  <c r="P541" s="1"/>
  <c r="P539"/>
  <c r="P537"/>
  <c r="P535"/>
  <c r="P533"/>
  <c r="P531"/>
  <c r="P529"/>
  <c r="P525"/>
  <c r="P523"/>
  <c r="P521"/>
  <c r="P519"/>
  <c r="P517"/>
  <c r="P515"/>
  <c r="P513"/>
  <c r="P511"/>
  <c r="P508"/>
  <c r="P506"/>
  <c r="P504"/>
  <c r="P502"/>
  <c r="P498"/>
  <c r="P496"/>
  <c r="P494"/>
  <c r="P492"/>
  <c r="P490"/>
  <c r="P487"/>
  <c r="P484"/>
  <c r="P482"/>
  <c r="P480"/>
  <c r="P478"/>
  <c r="P476"/>
  <c r="P474"/>
  <c r="P472"/>
  <c r="K14"/>
  <c r="O14"/>
  <c r="S14"/>
  <c r="X14"/>
  <c r="M16"/>
  <c r="Q16"/>
  <c r="V16"/>
  <c r="K17"/>
  <c r="O17"/>
  <c r="S17"/>
  <c r="X17"/>
  <c r="M18"/>
  <c r="Q18"/>
  <c r="V18"/>
  <c r="K19"/>
  <c r="O19"/>
  <c r="S19"/>
  <c r="X19"/>
  <c r="M20"/>
  <c r="Q20"/>
  <c r="V20"/>
  <c r="K21"/>
  <c r="O21"/>
  <c r="S21"/>
  <c r="X21"/>
  <c r="M22"/>
  <c r="Q22"/>
  <c r="V22"/>
  <c r="K23"/>
  <c r="O23"/>
  <c r="S23"/>
  <c r="X23"/>
  <c r="M24"/>
  <c r="Q24"/>
  <c r="V24"/>
  <c r="Q565"/>
  <c r="Q563"/>
  <c r="Q561"/>
  <c r="Q558"/>
  <c r="Q556"/>
  <c r="Q554"/>
  <c r="Q552"/>
  <c r="Q550"/>
  <c r="Q548"/>
  <c r="Q546"/>
  <c r="Q544"/>
  <c r="Q542"/>
  <c r="Q541" s="1"/>
  <c r="Q539"/>
  <c r="Q537"/>
  <c r="Q535"/>
  <c r="Q533"/>
  <c r="Q531"/>
  <c r="Q529"/>
  <c r="Q525"/>
  <c r="Q523"/>
  <c r="Q521"/>
  <c r="Q519"/>
  <c r="Q517"/>
  <c r="Q515"/>
  <c r="Q513"/>
  <c r="Q511"/>
  <c r="Q508"/>
  <c r="Q506"/>
  <c r="Q504"/>
  <c r="Q502"/>
  <c r="Q498"/>
  <c r="Q496"/>
  <c r="Q494"/>
  <c r="Q492"/>
  <c r="Q490"/>
  <c r="Q487"/>
  <c r="Q484"/>
  <c r="Q482"/>
  <c r="Q480"/>
  <c r="Q478"/>
  <c r="Q476"/>
  <c r="Q474"/>
  <c r="Q472"/>
  <c r="Q470"/>
  <c r="N14"/>
  <c r="W14"/>
  <c r="P16"/>
  <c r="Y16"/>
  <c r="R17"/>
  <c r="L18"/>
  <c r="U18"/>
  <c r="N19"/>
  <c r="W19"/>
  <c r="P20"/>
  <c r="Y20"/>
  <c r="R21"/>
  <c r="L22"/>
  <c r="U22"/>
  <c r="N23"/>
  <c r="W23"/>
  <c r="P24"/>
  <c r="Y24"/>
  <c r="P562"/>
  <c r="P557"/>
  <c r="P553"/>
  <c r="P549"/>
  <c r="P545"/>
  <c r="P540"/>
  <c r="P536"/>
  <c r="P532"/>
  <c r="P528"/>
  <c r="P522"/>
  <c r="P518"/>
  <c r="P514"/>
  <c r="P510"/>
  <c r="P505"/>
  <c r="P501"/>
  <c r="P495"/>
  <c r="P491"/>
  <c r="P486"/>
  <c r="P481"/>
  <c r="P477"/>
  <c r="P473"/>
  <c r="Q469"/>
  <c r="Q466"/>
  <c r="Q464"/>
  <c r="Q462"/>
  <c r="Q460"/>
  <c r="Q457"/>
  <c r="Q455"/>
  <c r="Q453"/>
  <c r="Q451"/>
  <c r="Q449"/>
  <c r="Q447"/>
  <c r="Q445"/>
  <c r="Q443"/>
  <c r="Q441"/>
  <c r="Q439"/>
  <c r="Q437"/>
  <c r="Q435"/>
  <c r="Q433"/>
  <c r="Q431"/>
  <c r="Q429"/>
  <c r="Q427"/>
  <c r="Q425"/>
  <c r="Q423"/>
  <c r="Q421"/>
  <c r="Q419"/>
  <c r="Q417"/>
  <c r="Q415"/>
  <c r="Q413"/>
  <c r="Q411"/>
  <c r="Q409"/>
  <c r="Q407"/>
  <c r="Q405"/>
  <c r="Q403"/>
  <c r="Q401"/>
  <c r="Q399"/>
  <c r="Q395"/>
  <c r="Q393"/>
  <c r="Q391"/>
  <c r="Q388"/>
  <c r="Q386"/>
  <c r="Q384"/>
  <c r="Q381"/>
  <c r="Q379"/>
  <c r="Q377"/>
  <c r="Q375"/>
  <c r="Q373"/>
  <c r="Q371"/>
  <c r="Q369"/>
  <c r="Q367"/>
  <c r="Q365"/>
  <c r="Q363"/>
  <c r="Q361"/>
  <c r="Q359"/>
  <c r="Q357"/>
  <c r="Q355"/>
  <c r="Q353"/>
  <c r="Q351"/>
  <c r="Q349"/>
  <c r="Q347"/>
  <c r="Q344"/>
  <c r="Q342"/>
  <c r="Q340"/>
  <c r="Q338"/>
  <c r="Q336"/>
  <c r="Q334"/>
  <c r="Q332"/>
  <c r="Q330"/>
  <c r="Q326"/>
  <c r="Q324"/>
  <c r="Q321"/>
  <c r="Q319"/>
  <c r="Q317"/>
  <c r="Q314"/>
  <c r="Q311"/>
  <c r="Q309"/>
  <c r="Q307"/>
  <c r="Q305"/>
  <c r="Q303"/>
  <c r="Q301"/>
  <c r="Q299"/>
  <c r="Q297"/>
  <c r="Q295"/>
  <c r="Q293"/>
  <c r="Q291"/>
  <c r="Q289"/>
  <c r="Q287"/>
  <c r="Q285"/>
  <c r="Q283"/>
  <c r="Q281"/>
  <c r="Q279"/>
  <c r="Q277"/>
  <c r="Q275"/>
  <c r="Q273"/>
  <c r="Q271"/>
  <c r="Q269"/>
  <c r="Q266"/>
  <c r="Q264"/>
  <c r="Q262"/>
  <c r="Q259"/>
  <c r="Q257"/>
  <c r="Q255"/>
  <c r="Q253"/>
  <c r="Q251"/>
  <c r="Q249"/>
  <c r="Q246"/>
  <c r="Q244"/>
  <c r="Q241"/>
  <c r="Q239"/>
  <c r="Q237"/>
  <c r="Q234"/>
  <c r="Q232"/>
  <c r="Q230"/>
  <c r="Q228"/>
  <c r="Q226"/>
  <c r="Q221"/>
  <c r="Q219"/>
  <c r="R14"/>
  <c r="L16"/>
  <c r="U16"/>
  <c r="N17"/>
  <c r="W17"/>
  <c r="P18"/>
  <c r="Y18"/>
  <c r="R19"/>
  <c r="L20"/>
  <c r="U20"/>
  <c r="N21"/>
  <c r="W21"/>
  <c r="P22"/>
  <c r="Y22"/>
  <c r="R23"/>
  <c r="L24"/>
  <c r="U24"/>
  <c r="P564"/>
  <c r="P559"/>
  <c r="P555"/>
  <c r="P551"/>
  <c r="P547"/>
  <c r="P543"/>
  <c r="P538"/>
  <c r="P534"/>
  <c r="P530"/>
  <c r="P524"/>
  <c r="P520"/>
  <c r="P516"/>
  <c r="P512"/>
  <c r="P507"/>
  <c r="P503"/>
  <c r="P497"/>
  <c r="P493"/>
  <c r="P488"/>
  <c r="P483"/>
  <c r="P479"/>
  <c r="P475"/>
  <c r="P471"/>
  <c r="Q468"/>
  <c r="Q465"/>
  <c r="Q463"/>
  <c r="Q461"/>
  <c r="Q458"/>
  <c r="Q456"/>
  <c r="Q454"/>
  <c r="Q452"/>
  <c r="Q450"/>
  <c r="Q448"/>
  <c r="Q446"/>
  <c r="Q444"/>
  <c r="Q442"/>
  <c r="Q440"/>
  <c r="Q438"/>
  <c r="Q436"/>
  <c r="Q434"/>
  <c r="Q432"/>
  <c r="Q430"/>
  <c r="Q428"/>
  <c r="Q426"/>
  <c r="Q424"/>
  <c r="Q422"/>
  <c r="Q420"/>
  <c r="Q418"/>
  <c r="Q416"/>
  <c r="Q414"/>
  <c r="Q412"/>
  <c r="Q410"/>
  <c r="Q408"/>
  <c r="Q406"/>
  <c r="Q404"/>
  <c r="Q402"/>
  <c r="Q400"/>
  <c r="Q396"/>
  <c r="Q394"/>
  <c r="Q392"/>
  <c r="Q390"/>
  <c r="Q387"/>
  <c r="Q385"/>
  <c r="Q382"/>
  <c r="Q380"/>
  <c r="Q378"/>
  <c r="Q376"/>
  <c r="Q374"/>
  <c r="Q372"/>
  <c r="Q370"/>
  <c r="Q368"/>
  <c r="Q366"/>
  <c r="Q364"/>
  <c r="Q362"/>
  <c r="Q360"/>
  <c r="Q358"/>
  <c r="Q356"/>
  <c r="Q354"/>
  <c r="Q352"/>
  <c r="Q350"/>
  <c r="Q348"/>
  <c r="Q346"/>
  <c r="Q343"/>
  <c r="Q341"/>
  <c r="Q339"/>
  <c r="Q337"/>
  <c r="Q335"/>
  <c r="Q333"/>
  <c r="Q331"/>
  <c r="Q329"/>
  <c r="Q325"/>
  <c r="Q323"/>
  <c r="Q320"/>
  <c r="Q318"/>
  <c r="Q316"/>
  <c r="Q313"/>
  <c r="Q310"/>
  <c r="Q308"/>
  <c r="Q306"/>
  <c r="Q304"/>
  <c r="Q302"/>
  <c r="Q300"/>
  <c r="Q298"/>
  <c r="Q296"/>
  <c r="Q294"/>
  <c r="Q292"/>
  <c r="Q290"/>
  <c r="Q288"/>
  <c r="Q286"/>
  <c r="Q284"/>
  <c r="Q282"/>
  <c r="Q280"/>
  <c r="Q278"/>
  <c r="Q276"/>
  <c r="Q274"/>
  <c r="Q272"/>
  <c r="Q270"/>
  <c r="Q268"/>
  <c r="Q265"/>
  <c r="Q263"/>
  <c r="Q261"/>
  <c r="Q258"/>
  <c r="Q256"/>
  <c r="Q254"/>
  <c r="Q252"/>
  <c r="Q250"/>
  <c r="Q247"/>
  <c r="Q245"/>
  <c r="Q242"/>
  <c r="Q240"/>
  <c r="Q238"/>
  <c r="Q236"/>
  <c r="Q233"/>
  <c r="Q231"/>
  <c r="Q229"/>
  <c r="Q227"/>
  <c r="Q224"/>
  <c r="Q220"/>
  <c r="Q218"/>
  <c r="Q216"/>
  <c r="Q213"/>
  <c r="Q211"/>
  <c r="Q209"/>
  <c r="Q206"/>
  <c r="Q204"/>
  <c r="Q202"/>
  <c r="Q200"/>
  <c r="Q197"/>
  <c r="Q195"/>
  <c r="Q193"/>
  <c r="Q189"/>
  <c r="K16"/>
  <c r="M17"/>
  <c r="O18"/>
  <c r="Q19"/>
  <c r="S20"/>
  <c r="V21"/>
  <c r="X22"/>
  <c r="K24"/>
  <c r="Q564"/>
  <c r="Q555"/>
  <c r="Q547"/>
  <c r="Q538"/>
  <c r="Q530"/>
  <c r="Q520"/>
  <c r="Q512"/>
  <c r="Q503"/>
  <c r="Q493"/>
  <c r="Q483"/>
  <c r="Q475"/>
  <c r="P469"/>
  <c r="P464"/>
  <c r="P460"/>
  <c r="P455"/>
  <c r="P451"/>
  <c r="P447"/>
  <c r="P443"/>
  <c r="P439"/>
  <c r="P435"/>
  <c r="P431"/>
  <c r="P427"/>
  <c r="P423"/>
  <c r="P419"/>
  <c r="P415"/>
  <c r="P411"/>
  <c r="P407"/>
  <c r="P403"/>
  <c r="P399"/>
  <c r="P393"/>
  <c r="P388"/>
  <c r="P384"/>
  <c r="P379"/>
  <c r="P375"/>
  <c r="P371"/>
  <c r="P367"/>
  <c r="P363"/>
  <c r="P359"/>
  <c r="P355"/>
  <c r="P351"/>
  <c r="P347"/>
  <c r="P342"/>
  <c r="P338"/>
  <c r="P334"/>
  <c r="P330"/>
  <c r="P324"/>
  <c r="P319"/>
  <c r="P314"/>
  <c r="P309"/>
  <c r="P305"/>
  <c r="P301"/>
  <c r="P297"/>
  <c r="P293"/>
  <c r="P289"/>
  <c r="P285"/>
  <c r="P281"/>
  <c r="P277"/>
  <c r="P273"/>
  <c r="P269"/>
  <c r="P264"/>
  <c r="P259"/>
  <c r="P255"/>
  <c r="P251"/>
  <c r="P246"/>
  <c r="P241"/>
  <c r="P237"/>
  <c r="P232"/>
  <c r="P228"/>
  <c r="P221"/>
  <c r="Q217"/>
  <c r="P215"/>
  <c r="P211"/>
  <c r="Q208"/>
  <c r="P205"/>
  <c r="P202"/>
  <c r="Q198"/>
  <c r="P196"/>
  <c r="P193"/>
  <c r="Q188"/>
  <c r="Q186"/>
  <c r="Q184"/>
  <c r="Q182"/>
  <c r="Q180"/>
  <c r="Q178"/>
  <c r="Q176"/>
  <c r="Q174"/>
  <c r="Q172"/>
  <c r="Q169"/>
  <c r="Q167"/>
  <c r="Q165"/>
  <c r="Q161"/>
  <c r="Q159"/>
  <c r="Q157"/>
  <c r="Q155"/>
  <c r="Q153"/>
  <c r="Q151"/>
  <c r="Q148"/>
  <c r="Q146"/>
  <c r="Q144"/>
  <c r="Q142"/>
  <c r="Q140"/>
  <c r="Q138"/>
  <c r="Q136"/>
  <c r="Q134"/>
  <c r="Q131"/>
  <c r="Q129"/>
  <c r="Q127"/>
  <c r="Q125"/>
  <c r="Q123"/>
  <c r="Q121"/>
  <c r="Q119"/>
  <c r="Q116"/>
  <c r="Q114"/>
  <c r="Q112"/>
  <c r="Q110"/>
  <c r="Q108"/>
  <c r="Q104"/>
  <c r="Q102"/>
  <c r="Q100"/>
  <c r="Q98"/>
  <c r="Q95"/>
  <c r="Q93"/>
  <c r="Q91"/>
  <c r="Q88"/>
  <c r="Q86"/>
  <c r="Q84"/>
  <c r="Q81"/>
  <c r="Q79"/>
  <c r="Q77"/>
  <c r="Q75"/>
  <c r="Q73"/>
  <c r="Q71"/>
  <c r="Q69"/>
  <c r="Q67"/>
  <c r="Q65"/>
  <c r="Q62"/>
  <c r="Q60"/>
  <c r="Q58"/>
  <c r="Q56"/>
  <c r="Q54"/>
  <c r="Q52"/>
  <c r="Q50"/>
  <c r="Q48"/>
  <c r="Q45"/>
  <c r="Q43"/>
  <c r="Q41"/>
  <c r="Q39"/>
  <c r="Q37"/>
  <c r="Q35"/>
  <c r="Q33"/>
  <c r="Q31"/>
  <c r="Q27"/>
  <c r="Q25"/>
  <c r="W563"/>
  <c r="W558"/>
  <c r="W554"/>
  <c r="W550"/>
  <c r="W546"/>
  <c r="W542"/>
  <c r="W541" s="1"/>
  <c r="W537"/>
  <c r="Q14"/>
  <c r="S16"/>
  <c r="V17"/>
  <c r="X18"/>
  <c r="K20"/>
  <c r="M21"/>
  <c r="O22"/>
  <c r="Q23"/>
  <c r="S24"/>
  <c r="Q559"/>
  <c r="Q551"/>
  <c r="Q543"/>
  <c r="Q534"/>
  <c r="Q524"/>
  <c r="Q516"/>
  <c r="Q507"/>
  <c r="Q497"/>
  <c r="Q488"/>
  <c r="Q479"/>
  <c r="Q471"/>
  <c r="P466"/>
  <c r="P462"/>
  <c r="P457"/>
  <c r="P453"/>
  <c r="P449"/>
  <c r="P445"/>
  <c r="P441"/>
  <c r="P437"/>
  <c r="P433"/>
  <c r="P429"/>
  <c r="P425"/>
  <c r="P421"/>
  <c r="P417"/>
  <c r="P413"/>
  <c r="P409"/>
  <c r="P405"/>
  <c r="P401"/>
  <c r="P395"/>
  <c r="P391"/>
  <c r="P386"/>
  <c r="P381"/>
  <c r="P377"/>
  <c r="P373"/>
  <c r="P369"/>
  <c r="P365"/>
  <c r="P361"/>
  <c r="P357"/>
  <c r="P353"/>
  <c r="P349"/>
  <c r="P344"/>
  <c r="P340"/>
  <c r="P336"/>
  <c r="P332"/>
  <c r="P326"/>
  <c r="P321"/>
  <c r="P317"/>
  <c r="P311"/>
  <c r="P307"/>
  <c r="P303"/>
  <c r="P299"/>
  <c r="P295"/>
  <c r="P291"/>
  <c r="P287"/>
  <c r="P283"/>
  <c r="P279"/>
  <c r="P275"/>
  <c r="P271"/>
  <c r="P266"/>
  <c r="P262"/>
  <c r="P257"/>
  <c r="P253"/>
  <c r="P249"/>
  <c r="P244"/>
  <c r="P239"/>
  <c r="P234"/>
  <c r="P230"/>
  <c r="P226"/>
  <c r="P219"/>
  <c r="P216"/>
  <c r="Q212"/>
  <c r="P210"/>
  <c r="P206"/>
  <c r="Q203"/>
  <c r="P201"/>
  <c r="P197"/>
  <c r="Q194"/>
  <c r="P192"/>
  <c r="Q187"/>
  <c r="Q185"/>
  <c r="Q183"/>
  <c r="Q181"/>
  <c r="Q179"/>
  <c r="Q177"/>
  <c r="Q175"/>
  <c r="Q173"/>
  <c r="Q170"/>
  <c r="Q168"/>
  <c r="Q166"/>
  <c r="Q163"/>
  <c r="Q160"/>
  <c r="Q158"/>
  <c r="Q156"/>
  <c r="Q154"/>
  <c r="Q152"/>
  <c r="Q150"/>
  <c r="Q147"/>
  <c r="Q145"/>
  <c r="Q143"/>
  <c r="Q141"/>
  <c r="Q139"/>
  <c r="Q137"/>
  <c r="Q135"/>
  <c r="Q132"/>
  <c r="Q130"/>
  <c r="Q128"/>
  <c r="Q126"/>
  <c r="Q124"/>
  <c r="Q122"/>
  <c r="Q120"/>
  <c r="Q117"/>
  <c r="Q115"/>
  <c r="Q113"/>
  <c r="Q111"/>
  <c r="Q109"/>
  <c r="Q105"/>
  <c r="Q103"/>
  <c r="Q101"/>
  <c r="Q99"/>
  <c r="Q97"/>
  <c r="Q94"/>
  <c r="Q92"/>
  <c r="Q90"/>
  <c r="Q87"/>
  <c r="Q85"/>
  <c r="Q82"/>
  <c r="Q80"/>
  <c r="Q78"/>
  <c r="Q76"/>
  <c r="Q74"/>
  <c r="Q72"/>
  <c r="Q70"/>
  <c r="Q68"/>
  <c r="Q66"/>
  <c r="Q63"/>
  <c r="Q61"/>
  <c r="Q59"/>
  <c r="Q57"/>
  <c r="Q55"/>
  <c r="Q53"/>
  <c r="Q51"/>
  <c r="Q49"/>
  <c r="Q46"/>
  <c r="Q44"/>
  <c r="Q42"/>
  <c r="Q40"/>
  <c r="Q38"/>
  <c r="Q36"/>
  <c r="Q34"/>
  <c r="Q32"/>
  <c r="Q30"/>
  <c r="Q26"/>
  <c r="W565"/>
  <c r="W561"/>
  <c r="W556"/>
  <c r="W552"/>
  <c r="W548"/>
  <c r="W544"/>
  <c r="W539"/>
  <c r="W535"/>
  <c r="W531"/>
  <c r="W525"/>
  <c r="W521"/>
  <c r="W517"/>
  <c r="W513"/>
  <c r="W508"/>
  <c r="W504"/>
  <c r="W498"/>
  <c r="W494"/>
  <c r="W490"/>
  <c r="W484"/>
  <c r="W480"/>
  <c r="W476"/>
  <c r="W472"/>
  <c r="W468"/>
  <c r="W463"/>
  <c r="W458"/>
  <c r="W454"/>
  <c r="W450"/>
  <c r="W446"/>
  <c r="W442"/>
  <c r="W438"/>
  <c r="W434"/>
  <c r="W430"/>
  <c r="W426"/>
  <c r="W422"/>
  <c r="W418"/>
  <c r="W414"/>
  <c r="W410"/>
  <c r="W406"/>
  <c r="W402"/>
  <c r="W396"/>
  <c r="W392"/>
  <c r="W387"/>
  <c r="W382"/>
  <c r="W378"/>
  <c r="W374"/>
  <c r="W370"/>
  <c r="W366"/>
  <c r="W362"/>
  <c r="W358"/>
  <c r="W354"/>
  <c r="W350"/>
  <c r="W346"/>
  <c r="W341"/>
  <c r="W337"/>
  <c r="W333"/>
  <c r="W329"/>
  <c r="W323"/>
  <c r="W318"/>
  <c r="W313"/>
  <c r="W308"/>
  <c r="W304"/>
  <c r="W300"/>
  <c r="W296"/>
  <c r="W292"/>
  <c r="W288"/>
  <c r="W284"/>
  <c r="W280"/>
  <c r="W276"/>
  <c r="W272"/>
  <c r="W268"/>
  <c r="W263"/>
  <c r="W258"/>
  <c r="W254"/>
  <c r="W250"/>
  <c r="W245"/>
  <c r="W240"/>
  <c r="W236"/>
  <c r="W231"/>
  <c r="W227"/>
  <c r="W220"/>
  <c r="W216"/>
  <c r="W211"/>
  <c r="W206"/>
  <c r="W202"/>
  <c r="W197"/>
  <c r="W193"/>
  <c r="W187"/>
  <c r="W183"/>
  <c r="W179"/>
  <c r="W175"/>
  <c r="W170"/>
  <c r="W166"/>
  <c r="W160"/>
  <c r="W156"/>
  <c r="W152"/>
  <c r="W147"/>
  <c r="W143"/>
  <c r="W139"/>
  <c r="W135"/>
  <c r="W130"/>
  <c r="W126"/>
  <c r="W122"/>
  <c r="W117"/>
  <c r="W113"/>
  <c r="W109"/>
  <c r="W103"/>
  <c r="W99"/>
  <c r="W94"/>
  <c r="W90"/>
  <c r="W85"/>
  <c r="W80"/>
  <c r="W76"/>
  <c r="W72"/>
  <c r="W68"/>
  <c r="W63"/>
  <c r="O16"/>
  <c r="S18"/>
  <c r="X20"/>
  <c r="M23"/>
  <c r="Q562"/>
  <c r="Q545"/>
  <c r="Q528"/>
  <c r="Q510"/>
  <c r="Q491"/>
  <c r="Q473"/>
  <c r="P463"/>
  <c r="P454"/>
  <c r="P446"/>
  <c r="P438"/>
  <c r="P430"/>
  <c r="P422"/>
  <c r="P414"/>
  <c r="P406"/>
  <c r="P396"/>
  <c r="P387"/>
  <c r="X16"/>
  <c r="M19"/>
  <c r="Q21"/>
  <c r="V23"/>
  <c r="Q557"/>
  <c r="Q540"/>
  <c r="Q522"/>
  <c r="Q505"/>
  <c r="Q486"/>
  <c r="P470"/>
  <c r="P461"/>
  <c r="P452"/>
  <c r="P444"/>
  <c r="P436"/>
  <c r="P428"/>
  <c r="P420"/>
  <c r="P412"/>
  <c r="P404"/>
  <c r="P394"/>
  <c r="P385"/>
  <c r="P376"/>
  <c r="P368"/>
  <c r="P360"/>
  <c r="P352"/>
  <c r="P343"/>
  <c r="P335"/>
  <c r="P325"/>
  <c r="P316"/>
  <c r="P306"/>
  <c r="P298"/>
  <c r="P290"/>
  <c r="P282"/>
  <c r="P274"/>
  <c r="P265"/>
  <c r="P256"/>
  <c r="P247"/>
  <c r="P238"/>
  <c r="P229"/>
  <c r="P218"/>
  <c r="P212"/>
  <c r="Q205"/>
  <c r="P200"/>
  <c r="P194"/>
  <c r="P187"/>
  <c r="P183"/>
  <c r="P179"/>
  <c r="P175"/>
  <c r="P170"/>
  <c r="P166"/>
  <c r="P160"/>
  <c r="P156"/>
  <c r="P152"/>
  <c r="P147"/>
  <c r="P143"/>
  <c r="P139"/>
  <c r="P135"/>
  <c r="P130"/>
  <c r="P126"/>
  <c r="P122"/>
  <c r="P117"/>
  <c r="P113"/>
  <c r="P109"/>
  <c r="P103"/>
  <c r="P99"/>
  <c r="P94"/>
  <c r="P90"/>
  <c r="P85"/>
  <c r="P80"/>
  <c r="P76"/>
  <c r="P72"/>
  <c r="P68"/>
  <c r="P63"/>
  <c r="P59"/>
  <c r="P55"/>
  <c r="P51"/>
  <c r="P46"/>
  <c r="P42"/>
  <c r="P38"/>
  <c r="P34"/>
  <c r="P30"/>
  <c r="W564"/>
  <c r="W555"/>
  <c r="W547"/>
  <c r="W538"/>
  <c r="M14"/>
  <c r="Q17"/>
  <c r="V19"/>
  <c r="K22"/>
  <c r="O24"/>
  <c r="Q553"/>
  <c r="Q536"/>
  <c r="Q518"/>
  <c r="Q501"/>
  <c r="Q481"/>
  <c r="P468"/>
  <c r="P458"/>
  <c r="P450"/>
  <c r="P442"/>
  <c r="P434"/>
  <c r="P426"/>
  <c r="P418"/>
  <c r="P410"/>
  <c r="P402"/>
  <c r="P392"/>
  <c r="P382"/>
  <c r="P374"/>
  <c r="P366"/>
  <c r="P358"/>
  <c r="P350"/>
  <c r="P341"/>
  <c r="P333"/>
  <c r="P323"/>
  <c r="P313"/>
  <c r="P304"/>
  <c r="P296"/>
  <c r="P288"/>
  <c r="P280"/>
  <c r="P272"/>
  <c r="P263"/>
  <c r="P254"/>
  <c r="P245"/>
  <c r="P236"/>
  <c r="P227"/>
  <c r="P217"/>
  <c r="Q210"/>
  <c r="P204"/>
  <c r="P198"/>
  <c r="Q192"/>
  <c r="P186"/>
  <c r="P182"/>
  <c r="P178"/>
  <c r="P174"/>
  <c r="P169"/>
  <c r="P165"/>
  <c r="P159"/>
  <c r="P155"/>
  <c r="P151"/>
  <c r="P146"/>
  <c r="P142"/>
  <c r="P138"/>
  <c r="P134"/>
  <c r="P129"/>
  <c r="P125"/>
  <c r="P121"/>
  <c r="P116"/>
  <c r="P112"/>
  <c r="P108"/>
  <c r="P102"/>
  <c r="P98"/>
  <c r="P93"/>
  <c r="P88"/>
  <c r="P84"/>
  <c r="P79"/>
  <c r="P75"/>
  <c r="P71"/>
  <c r="P67"/>
  <c r="P62"/>
  <c r="P58"/>
  <c r="P54"/>
  <c r="P50"/>
  <c r="P45"/>
  <c r="P41"/>
  <c r="P37"/>
  <c r="P33"/>
  <c r="P27"/>
  <c r="W562"/>
  <c r="W553"/>
  <c r="W545"/>
  <c r="W536"/>
  <c r="W530"/>
  <c r="W523"/>
  <c r="W518"/>
  <c r="W512"/>
  <c r="W506"/>
  <c r="W501"/>
  <c r="W493"/>
  <c r="W487"/>
  <c r="W481"/>
  <c r="W475"/>
  <c r="W470"/>
  <c r="W464"/>
  <c r="W457"/>
  <c r="W452"/>
  <c r="W447"/>
  <c r="W441"/>
  <c r="W436"/>
  <c r="W431"/>
  <c r="W425"/>
  <c r="W420"/>
  <c r="W415"/>
  <c r="W409"/>
  <c r="W404"/>
  <c r="W399"/>
  <c r="W391"/>
  <c r="W385"/>
  <c r="W379"/>
  <c r="W373"/>
  <c r="W368"/>
  <c r="W363"/>
  <c r="W357"/>
  <c r="W352"/>
  <c r="W347"/>
  <c r="W340"/>
  <c r="W335"/>
  <c r="W330"/>
  <c r="W321"/>
  <c r="W316"/>
  <c r="W309"/>
  <c r="W303"/>
  <c r="W298"/>
  <c r="W293"/>
  <c r="W287"/>
  <c r="W282"/>
  <c r="W277"/>
  <c r="W271"/>
  <c r="W265"/>
  <c r="W259"/>
  <c r="W253"/>
  <c r="W247"/>
  <c r="W241"/>
  <c r="W234"/>
  <c r="W229"/>
  <c r="W221"/>
  <c r="W215"/>
  <c r="W209"/>
  <c r="W203"/>
  <c r="W196"/>
  <c r="W189"/>
  <c r="W184"/>
  <c r="W178"/>
  <c r="W173"/>
  <c r="W167"/>
  <c r="W159"/>
  <c r="W154"/>
  <c r="W148"/>
  <c r="W142"/>
  <c r="W137"/>
  <c r="W131"/>
  <c r="W125"/>
  <c r="W120"/>
  <c r="W114"/>
  <c r="W108"/>
  <c r="W101"/>
  <c r="W95"/>
  <c r="W88"/>
  <c r="W82"/>
  <c r="W77"/>
  <c r="K18"/>
  <c r="Q549"/>
  <c r="Q477"/>
  <c r="P440"/>
  <c r="P408"/>
  <c r="P378"/>
  <c r="P362"/>
  <c r="P346"/>
  <c r="P329"/>
  <c r="P308"/>
  <c r="P292"/>
  <c r="P276"/>
  <c r="P258"/>
  <c r="P240"/>
  <c r="P220"/>
  <c r="P208"/>
  <c r="P195"/>
  <c r="P184"/>
  <c r="P176"/>
  <c r="P167"/>
  <c r="P157"/>
  <c r="P148"/>
  <c r="P140"/>
  <c r="P131"/>
  <c r="P123"/>
  <c r="P114"/>
  <c r="P104"/>
  <c r="P95"/>
  <c r="P86"/>
  <c r="P77"/>
  <c r="P69"/>
  <c r="P60"/>
  <c r="P52"/>
  <c r="P43"/>
  <c r="P35"/>
  <c r="P25"/>
  <c r="W549"/>
  <c r="W533"/>
  <c r="W524"/>
  <c r="W516"/>
  <c r="W510"/>
  <c r="W502"/>
  <c r="W492"/>
  <c r="W483"/>
  <c r="W477"/>
  <c r="W469"/>
  <c r="W461"/>
  <c r="W453"/>
  <c r="W445"/>
  <c r="W439"/>
  <c r="W432"/>
  <c r="W424"/>
  <c r="W417"/>
  <c r="W411"/>
  <c r="W403"/>
  <c r="W394"/>
  <c r="W386"/>
  <c r="W377"/>
  <c r="W371"/>
  <c r="W364"/>
  <c r="W356"/>
  <c r="W349"/>
  <c r="W342"/>
  <c r="W334"/>
  <c r="W325"/>
  <c r="W317"/>
  <c r="W307"/>
  <c r="W301"/>
  <c r="W294"/>
  <c r="W286"/>
  <c r="W279"/>
  <c r="W273"/>
  <c r="W264"/>
  <c r="W256"/>
  <c r="W249"/>
  <c r="W239"/>
  <c r="W232"/>
  <c r="W224"/>
  <c r="W213"/>
  <c r="W205"/>
  <c r="W198"/>
  <c r="W188"/>
  <c r="W181"/>
  <c r="W174"/>
  <c r="W165"/>
  <c r="W157"/>
  <c r="W150"/>
  <c r="W141"/>
  <c r="W134"/>
  <c r="W127"/>
  <c r="W119"/>
  <c r="W111"/>
  <c r="W102"/>
  <c r="W93"/>
  <c r="W86"/>
  <c r="W78"/>
  <c r="W71"/>
  <c r="W66"/>
  <c r="W60"/>
  <c r="W56"/>
  <c r="W52"/>
  <c r="W48"/>
  <c r="W43"/>
  <c r="W35"/>
  <c r="O20"/>
  <c r="Q532"/>
  <c r="P465"/>
  <c r="P432"/>
  <c r="P400"/>
  <c r="P372"/>
  <c r="P356"/>
  <c r="P339"/>
  <c r="P320"/>
  <c r="P302"/>
  <c r="P286"/>
  <c r="P270"/>
  <c r="P252"/>
  <c r="P233"/>
  <c r="Q215"/>
  <c r="P203"/>
  <c r="P189"/>
  <c r="P181"/>
  <c r="P173"/>
  <c r="P163"/>
  <c r="P154"/>
  <c r="P145"/>
  <c r="P137"/>
  <c r="P128"/>
  <c r="P120"/>
  <c r="P111"/>
  <c r="P101"/>
  <c r="P92"/>
  <c r="P82"/>
  <c r="P74"/>
  <c r="P66"/>
  <c r="P57"/>
  <c r="P49"/>
  <c r="P40"/>
  <c r="P32"/>
  <c r="W559"/>
  <c r="W543"/>
  <c r="W532"/>
  <c r="W522"/>
  <c r="W515"/>
  <c r="W507"/>
  <c r="W497"/>
  <c r="W491"/>
  <c r="W482"/>
  <c r="W474"/>
  <c r="W466"/>
  <c r="W460"/>
  <c r="W451"/>
  <c r="W444"/>
  <c r="W437"/>
  <c r="W429"/>
  <c r="W423"/>
  <c r="W416"/>
  <c r="W408"/>
  <c r="W401"/>
  <c r="W393"/>
  <c r="W384"/>
  <c r="W376"/>
  <c r="W369"/>
  <c r="W361"/>
  <c r="W355"/>
  <c r="W348"/>
  <c r="W339"/>
  <c r="W332"/>
  <c r="W324"/>
  <c r="W314"/>
  <c r="W306"/>
  <c r="W299"/>
  <c r="W291"/>
  <c r="W285"/>
  <c r="W278"/>
  <c r="W270"/>
  <c r="W262"/>
  <c r="W255"/>
  <c r="W246"/>
  <c r="W238"/>
  <c r="W230"/>
  <c r="W219"/>
  <c r="W212"/>
  <c r="W204"/>
  <c r="W195"/>
  <c r="W186"/>
  <c r="W180"/>
  <c r="W172"/>
  <c r="W163"/>
  <c r="W155"/>
  <c r="W146"/>
  <c r="W140"/>
  <c r="W132"/>
  <c r="W124"/>
  <c r="W116"/>
  <c r="W110"/>
  <c r="W100"/>
  <c r="W92"/>
  <c r="W84"/>
  <c r="W75"/>
  <c r="W70"/>
  <c r="W65"/>
  <c r="W59"/>
  <c r="W55"/>
  <c r="W51"/>
  <c r="W46"/>
  <c r="W42"/>
  <c r="W38"/>
  <c r="W34"/>
  <c r="W30"/>
  <c r="W57"/>
  <c r="W44"/>
  <c r="W32"/>
  <c r="W25"/>
  <c r="S22"/>
  <c r="Q514"/>
  <c r="P456"/>
  <c r="P424"/>
  <c r="P390"/>
  <c r="P370"/>
  <c r="P354"/>
  <c r="P337"/>
  <c r="P318"/>
  <c r="P300"/>
  <c r="P284"/>
  <c r="P268"/>
  <c r="P250"/>
  <c r="P231"/>
  <c r="P213"/>
  <c r="Q201"/>
  <c r="P188"/>
  <c r="P180"/>
  <c r="P172"/>
  <c r="P161"/>
  <c r="P153"/>
  <c r="P144"/>
  <c r="P136"/>
  <c r="P127"/>
  <c r="P119"/>
  <c r="P110"/>
  <c r="P100"/>
  <c r="P91"/>
  <c r="P81"/>
  <c r="P73"/>
  <c r="P65"/>
  <c r="P56"/>
  <c r="P48"/>
  <c r="P39"/>
  <c r="P31"/>
  <c r="W557"/>
  <c r="W540"/>
  <c r="W529"/>
  <c r="W520"/>
  <c r="W514"/>
  <c r="W505"/>
  <c r="W496"/>
  <c r="W488"/>
  <c r="W479"/>
  <c r="W473"/>
  <c r="W465"/>
  <c r="W456"/>
  <c r="W449"/>
  <c r="W443"/>
  <c r="W435"/>
  <c r="W428"/>
  <c r="W421"/>
  <c r="W413"/>
  <c r="W407"/>
  <c r="W400"/>
  <c r="W390"/>
  <c r="W381"/>
  <c r="W375"/>
  <c r="W367"/>
  <c r="W360"/>
  <c r="W353"/>
  <c r="W344"/>
  <c r="W338"/>
  <c r="W331"/>
  <c r="W320"/>
  <c r="W311"/>
  <c r="W305"/>
  <c r="W297"/>
  <c r="W290"/>
  <c r="W283"/>
  <c r="W275"/>
  <c r="W269"/>
  <c r="W261"/>
  <c r="W252"/>
  <c r="W244"/>
  <c r="W237"/>
  <c r="W228"/>
  <c r="W218"/>
  <c r="W210"/>
  <c r="W201"/>
  <c r="W194"/>
  <c r="W185"/>
  <c r="W177"/>
  <c r="W169"/>
  <c r="W161"/>
  <c r="W153"/>
  <c r="W145"/>
  <c r="W138"/>
  <c r="W129"/>
  <c r="W123"/>
  <c r="W115"/>
  <c r="W105"/>
  <c r="W98"/>
  <c r="W91"/>
  <c r="W81"/>
  <c r="W74"/>
  <c r="W69"/>
  <c r="W62"/>
  <c r="W58"/>
  <c r="W54"/>
  <c r="W50"/>
  <c r="W45"/>
  <c r="W41"/>
  <c r="W37"/>
  <c r="W33"/>
  <c r="W27"/>
  <c r="V14"/>
  <c r="X24"/>
  <c r="Q495"/>
  <c r="P448"/>
  <c r="P416"/>
  <c r="P380"/>
  <c r="P364"/>
  <c r="P348"/>
  <c r="P331"/>
  <c r="P310"/>
  <c r="P294"/>
  <c r="P278"/>
  <c r="P261"/>
  <c r="P242"/>
  <c r="P224"/>
  <c r="P209"/>
  <c r="Q196"/>
  <c r="P185"/>
  <c r="P177"/>
  <c r="P168"/>
  <c r="P158"/>
  <c r="P150"/>
  <c r="P141"/>
  <c r="P132"/>
  <c r="P124"/>
  <c r="P115"/>
  <c r="P105"/>
  <c r="P97"/>
  <c r="P87"/>
  <c r="P78"/>
  <c r="P70"/>
  <c r="P61"/>
  <c r="P53"/>
  <c r="P44"/>
  <c r="P36"/>
  <c r="P26"/>
  <c r="W551"/>
  <c r="W534"/>
  <c r="W528"/>
  <c r="W519"/>
  <c r="W511"/>
  <c r="W503"/>
  <c r="W495"/>
  <c r="W486"/>
  <c r="W478"/>
  <c r="W471"/>
  <c r="W462"/>
  <c r="W455"/>
  <c r="W448"/>
  <c r="W440"/>
  <c r="W433"/>
  <c r="W427"/>
  <c r="W419"/>
  <c r="W412"/>
  <c r="W405"/>
  <c r="W395"/>
  <c r="W388"/>
  <c r="W380"/>
  <c r="W372"/>
  <c r="W365"/>
  <c r="W359"/>
  <c r="W351"/>
  <c r="W343"/>
  <c r="W336"/>
  <c r="W326"/>
  <c r="W319"/>
  <c r="W310"/>
  <c r="W302"/>
  <c r="W295"/>
  <c r="W289"/>
  <c r="W281"/>
  <c r="W274"/>
  <c r="W266"/>
  <c r="W257"/>
  <c r="W251"/>
  <c r="W242"/>
  <c r="W233"/>
  <c r="W226"/>
  <c r="W217"/>
  <c r="W208"/>
  <c r="W200"/>
  <c r="W192"/>
  <c r="W182"/>
  <c r="W176"/>
  <c r="W168"/>
  <c r="W158"/>
  <c r="W151"/>
  <c r="W144"/>
  <c r="W136"/>
  <c r="W128"/>
  <c r="W121"/>
  <c r="W112"/>
  <c r="W104"/>
  <c r="W97"/>
  <c r="W87"/>
  <c r="W79"/>
  <c r="W73"/>
  <c r="W67"/>
  <c r="W61"/>
  <c r="W53"/>
  <c r="W49"/>
  <c r="W40"/>
  <c r="W36"/>
  <c r="W26"/>
  <c r="W39"/>
  <c r="W31"/>
  <c r="T162"/>
  <c r="T64"/>
  <c r="T15"/>
  <c r="O15"/>
  <c r="P15"/>
  <c r="V15"/>
  <c r="Q162"/>
  <c r="P29"/>
  <c r="P64"/>
  <c r="N15"/>
  <c r="S15"/>
  <c r="U15"/>
  <c r="P162"/>
  <c r="W29"/>
  <c r="W64"/>
  <c r="R15"/>
  <c r="X15"/>
  <c r="M15"/>
  <c r="W162"/>
  <c r="Q29"/>
  <c r="Q64"/>
  <c r="W15"/>
  <c r="L15"/>
  <c r="Q15"/>
  <c r="Y15"/>
  <c r="K15"/>
  <c r="P248"/>
  <c r="Q225"/>
  <c r="P171"/>
  <c r="P315"/>
  <c r="Q248"/>
  <c r="P225"/>
  <c r="Q171"/>
  <c r="Q315"/>
  <c r="T322"/>
  <c r="P322"/>
  <c r="Q322"/>
  <c r="W322"/>
  <c r="P28"/>
  <c r="W28"/>
  <c r="Q28"/>
  <c r="T171"/>
  <c r="W225"/>
  <c r="T248"/>
  <c r="T225"/>
  <c r="W315"/>
  <c r="T315"/>
  <c r="W248"/>
  <c r="W171"/>
  <c r="T366"/>
  <c r="M341"/>
  <c r="U341"/>
  <c r="L341"/>
  <c r="K341"/>
  <c r="Y341"/>
  <c r="O341"/>
  <c r="X341"/>
  <c r="N341"/>
  <c r="V341"/>
  <c r="S341"/>
  <c r="R341"/>
  <c r="V564"/>
  <c r="R563"/>
  <c r="M562"/>
  <c r="X559"/>
  <c r="S558"/>
  <c r="V556"/>
  <c r="R555"/>
  <c r="M554"/>
  <c r="O552"/>
  <c r="L551"/>
  <c r="U549"/>
  <c r="K548"/>
  <c r="Y546"/>
  <c r="N545"/>
  <c r="X543"/>
  <c r="S537"/>
  <c r="V535"/>
  <c r="U538"/>
  <c r="L540"/>
  <c r="O533"/>
  <c r="L532"/>
  <c r="O563"/>
  <c r="L562"/>
  <c r="V559"/>
  <c r="R558"/>
  <c r="M557"/>
  <c r="O555"/>
  <c r="L554"/>
  <c r="U552"/>
  <c r="K551"/>
  <c r="Y549"/>
  <c r="N548"/>
  <c r="X546"/>
  <c r="S545"/>
  <c r="V543"/>
  <c r="R537"/>
  <c r="M536"/>
  <c r="O538"/>
  <c r="M540"/>
  <c r="N533"/>
  <c r="X531"/>
  <c r="S530"/>
  <c r="M564"/>
  <c r="O562"/>
  <c r="U559"/>
  <c r="K558"/>
  <c r="Y556"/>
  <c r="N555"/>
  <c r="X553"/>
  <c r="S552"/>
  <c r="V550"/>
  <c r="R549"/>
  <c r="M548"/>
  <c r="O546"/>
  <c r="L545"/>
  <c r="U543"/>
  <c r="K537"/>
  <c r="Y535"/>
  <c r="R538"/>
  <c r="V539"/>
  <c r="S533"/>
  <c r="V531"/>
  <c r="R564"/>
  <c r="M563"/>
  <c r="N561"/>
  <c r="U558"/>
  <c r="K557"/>
  <c r="Y555"/>
  <c r="N554"/>
  <c r="X552"/>
  <c r="S551"/>
  <c r="V549"/>
  <c r="R548"/>
  <c r="M547"/>
  <c r="O545"/>
  <c r="L544"/>
  <c r="U537"/>
  <c r="K536"/>
  <c r="M538"/>
  <c r="R539"/>
  <c r="V540"/>
  <c r="Y532"/>
  <c r="N531"/>
  <c r="R530"/>
  <c r="O534"/>
  <c r="L518"/>
  <c r="U516"/>
  <c r="K515"/>
  <c r="Y513"/>
  <c r="N512"/>
  <c r="U520"/>
  <c r="K522"/>
  <c r="Y519"/>
  <c r="N510"/>
  <c r="X523"/>
  <c r="S525"/>
  <c r="X505"/>
  <c r="N507"/>
  <c r="Y508"/>
  <c r="O503"/>
  <c r="L502"/>
  <c r="S529"/>
  <c r="X534"/>
  <c r="X517"/>
  <c r="S516"/>
  <c r="V514"/>
  <c r="R513"/>
  <c r="M512"/>
  <c r="S520"/>
  <c r="V521"/>
  <c r="R519"/>
  <c r="M510"/>
  <c r="O523"/>
  <c r="L525"/>
  <c r="L506"/>
  <c r="O507"/>
  <c r="Y504"/>
  <c r="N503"/>
  <c r="U491"/>
  <c r="K494"/>
  <c r="S531"/>
  <c r="R529"/>
  <c r="Y534"/>
  <c r="O517"/>
  <c r="L516"/>
  <c r="U514"/>
  <c r="K513"/>
  <c r="Y511"/>
  <c r="R520"/>
  <c r="M522"/>
  <c r="O519"/>
  <c r="L510"/>
  <c r="U523"/>
  <c r="K525"/>
  <c r="S506"/>
  <c r="X507"/>
  <c r="X504"/>
  <c r="S503"/>
  <c r="Y491"/>
  <c r="N494"/>
  <c r="X492"/>
  <c r="S490"/>
  <c r="O529"/>
  <c r="Y518"/>
  <c r="N517"/>
  <c r="X515"/>
  <c r="S514"/>
  <c r="V512"/>
  <c r="R511"/>
  <c r="K520"/>
  <c r="Y521"/>
  <c r="N519"/>
  <c r="X524"/>
  <c r="S523"/>
  <c r="K505"/>
  <c r="U506"/>
  <c r="L508"/>
  <c r="O504"/>
  <c r="L503"/>
  <c r="X491"/>
  <c r="S494"/>
  <c r="V492"/>
  <c r="R490"/>
  <c r="S492"/>
  <c r="V495"/>
  <c r="R497"/>
  <c r="K486"/>
  <c r="V477"/>
  <c r="R476"/>
  <c r="M475"/>
  <c r="O473"/>
  <c r="L472"/>
  <c r="U470"/>
  <c r="K481"/>
  <c r="Y479"/>
  <c r="N478"/>
  <c r="X482"/>
  <c r="S484"/>
  <c r="L468"/>
  <c r="X461"/>
  <c r="R494"/>
  <c r="M490"/>
  <c r="U495"/>
  <c r="K497"/>
  <c r="O487"/>
  <c r="V476"/>
  <c r="R475"/>
  <c r="M474"/>
  <c r="O472"/>
  <c r="L471"/>
  <c r="U481"/>
  <c r="K480"/>
  <c r="Y478"/>
  <c r="N483"/>
  <c r="X484"/>
  <c r="O468"/>
  <c r="V461"/>
  <c r="R460"/>
  <c r="M464"/>
  <c r="O465"/>
  <c r="L456"/>
  <c r="L494"/>
  <c r="U490"/>
  <c r="L496"/>
  <c r="U497"/>
  <c r="M486"/>
  <c r="S477"/>
  <c r="V475"/>
  <c r="R474"/>
  <c r="M473"/>
  <c r="O471"/>
  <c r="L470"/>
  <c r="U480"/>
  <c r="K479"/>
  <c r="Y483"/>
  <c r="N482"/>
  <c r="U468"/>
  <c r="M462"/>
  <c r="O460"/>
  <c r="L464"/>
  <c r="U465"/>
  <c r="K456"/>
  <c r="Y402"/>
  <c r="O490"/>
  <c r="X495"/>
  <c r="S497"/>
  <c r="L486"/>
  <c r="X477"/>
  <c r="S476"/>
  <c r="V474"/>
  <c r="R473"/>
  <c r="M472"/>
  <c r="O470"/>
  <c r="L481"/>
  <c r="U479"/>
  <c r="K478"/>
  <c r="Y482"/>
  <c r="N484"/>
  <c r="X462"/>
  <c r="S461"/>
  <c r="V464"/>
  <c r="R463"/>
  <c r="M465"/>
  <c r="O453"/>
  <c r="L402"/>
  <c r="M456"/>
  <c r="Y401"/>
  <c r="N400"/>
  <c r="X427"/>
  <c r="S426"/>
  <c r="V424"/>
  <c r="R423"/>
  <c r="M422"/>
  <c r="O420"/>
  <c r="L419"/>
  <c r="U417"/>
  <c r="K416"/>
  <c r="Y414"/>
  <c r="N413"/>
  <c r="X411"/>
  <c r="S410"/>
  <c r="V408"/>
  <c r="R407"/>
  <c r="M406"/>
  <c r="O404"/>
  <c r="L444"/>
  <c r="O463"/>
  <c r="X401"/>
  <c r="S400"/>
  <c r="V427"/>
  <c r="R426"/>
  <c r="M425"/>
  <c r="O423"/>
  <c r="L422"/>
  <c r="U420"/>
  <c r="K419"/>
  <c r="Y417"/>
  <c r="N416"/>
  <c r="X414"/>
  <c r="S413"/>
  <c r="V411"/>
  <c r="R410"/>
  <c r="M409"/>
  <c r="O407"/>
  <c r="L406"/>
  <c r="U404"/>
  <c r="Y456"/>
  <c r="K401"/>
  <c r="Y428"/>
  <c r="N427"/>
  <c r="X425"/>
  <c r="S424"/>
  <c r="V422"/>
  <c r="R421"/>
  <c r="M420"/>
  <c r="O418"/>
  <c r="L417"/>
  <c r="U415"/>
  <c r="K414"/>
  <c r="Y412"/>
  <c r="N411"/>
  <c r="X409"/>
  <c r="S408"/>
  <c r="U453"/>
  <c r="X428"/>
  <c r="L420"/>
  <c r="M415"/>
  <c r="K409"/>
  <c r="X405"/>
  <c r="Y444"/>
  <c r="V442"/>
  <c r="R441"/>
  <c r="M440"/>
  <c r="O438"/>
  <c r="L437"/>
  <c r="U435"/>
  <c r="K434"/>
  <c r="Y432"/>
  <c r="N431"/>
  <c r="X429"/>
  <c r="S452"/>
  <c r="V450"/>
  <c r="R449"/>
  <c r="M448"/>
  <c r="O446"/>
  <c r="L445"/>
  <c r="U454"/>
  <c r="K396"/>
  <c r="Y393"/>
  <c r="N392"/>
  <c r="U385"/>
  <c r="K386"/>
  <c r="M387"/>
  <c r="R388"/>
  <c r="K362"/>
  <c r="Y360"/>
  <c r="N359"/>
  <c r="X357"/>
  <c r="S356"/>
  <c r="V354"/>
  <c r="Y427"/>
  <c r="O564"/>
  <c r="L563"/>
  <c r="Y561"/>
  <c r="R559"/>
  <c r="M558"/>
  <c r="O556"/>
  <c r="L555"/>
  <c r="U553"/>
  <c r="K552"/>
  <c r="Y550"/>
  <c r="N549"/>
  <c r="X547"/>
  <c r="S546"/>
  <c r="V544"/>
  <c r="R543"/>
  <c r="M537"/>
  <c r="O535"/>
  <c r="M539"/>
  <c r="R540"/>
  <c r="K533"/>
  <c r="U564"/>
  <c r="K563"/>
  <c r="X561"/>
  <c r="O559"/>
  <c r="L558"/>
  <c r="U556"/>
  <c r="K555"/>
  <c r="Y553"/>
  <c r="N552"/>
  <c r="X550"/>
  <c r="S549"/>
  <c r="V547"/>
  <c r="R546"/>
  <c r="M545"/>
  <c r="O543"/>
  <c r="L537"/>
  <c r="U535"/>
  <c r="V538"/>
  <c r="S540"/>
  <c r="V532"/>
  <c r="R531"/>
  <c r="M530"/>
  <c r="U563"/>
  <c r="K562"/>
  <c r="N559"/>
  <c r="X557"/>
  <c r="S556"/>
  <c r="V554"/>
  <c r="R553"/>
  <c r="M552"/>
  <c r="O550"/>
  <c r="L549"/>
  <c r="U547"/>
  <c r="K546"/>
  <c r="Y544"/>
  <c r="N543"/>
  <c r="X536"/>
  <c r="S535"/>
  <c r="X538"/>
  <c r="N540"/>
  <c r="M533"/>
  <c r="O531"/>
  <c r="L564"/>
  <c r="U562"/>
  <c r="Y559"/>
  <c r="N558"/>
  <c r="X556"/>
  <c r="S555"/>
  <c r="V553"/>
  <c r="R552"/>
  <c r="M551"/>
  <c r="O549"/>
  <c r="L548"/>
  <c r="U546"/>
  <c r="K545"/>
  <c r="Y543"/>
  <c r="N537"/>
  <c r="X535"/>
  <c r="S538"/>
  <c r="X539"/>
  <c r="X533"/>
  <c r="S532"/>
  <c r="V530"/>
  <c r="U529"/>
  <c r="V534"/>
  <c r="Y517"/>
  <c r="N516"/>
  <c r="X514"/>
  <c r="S513"/>
  <c r="V511"/>
  <c r="N520"/>
  <c r="X521"/>
  <c r="S519"/>
  <c r="V524"/>
  <c r="R523"/>
  <c r="M525"/>
  <c r="K506"/>
  <c r="U507"/>
  <c r="U504"/>
  <c r="K503"/>
  <c r="Y531"/>
  <c r="M529"/>
  <c r="V518"/>
  <c r="R517"/>
  <c r="M516"/>
  <c r="O514"/>
  <c r="L513"/>
  <c r="U511"/>
  <c r="M520"/>
  <c r="O521"/>
  <c r="L519"/>
  <c r="U524"/>
  <c r="K523"/>
  <c r="M505"/>
  <c r="R506"/>
  <c r="V507"/>
  <c r="S504"/>
  <c r="V502"/>
  <c r="N491"/>
  <c r="X493"/>
  <c r="X530"/>
  <c r="L529"/>
  <c r="U518"/>
  <c r="K517"/>
  <c r="Y515"/>
  <c r="N514"/>
  <c r="X512"/>
  <c r="S511"/>
  <c r="L520"/>
  <c r="U521"/>
  <c r="K519"/>
  <c r="Y524"/>
  <c r="N523"/>
  <c r="N505"/>
  <c r="Y506"/>
  <c r="K508"/>
  <c r="R504"/>
  <c r="M503"/>
  <c r="S491"/>
  <c r="V493"/>
  <c r="R492"/>
  <c r="M531"/>
  <c r="K529"/>
  <c r="S518"/>
  <c r="V516"/>
  <c r="R515"/>
  <c r="M514"/>
  <c r="O512"/>
  <c r="L511"/>
  <c r="X522"/>
  <c r="S521"/>
  <c r="V510"/>
  <c r="R524"/>
  <c r="M523"/>
  <c r="O505"/>
  <c r="M507"/>
  <c r="R508"/>
  <c r="K504"/>
  <c r="Y502"/>
  <c r="R491"/>
  <c r="M494"/>
  <c r="O492"/>
  <c r="L490"/>
  <c r="N490"/>
  <c r="O495"/>
  <c r="L497"/>
  <c r="X487"/>
  <c r="O477"/>
  <c r="L476"/>
  <c r="U474"/>
  <c r="K473"/>
  <c r="Y471"/>
  <c r="N470"/>
  <c r="X480"/>
  <c r="S479"/>
  <c r="V483"/>
  <c r="R482"/>
  <c r="M484"/>
  <c r="V462"/>
  <c r="R461"/>
  <c r="Y493"/>
  <c r="Y496"/>
  <c r="N495"/>
  <c r="U486"/>
  <c r="K487"/>
  <c r="O476"/>
  <c r="L475"/>
  <c r="U473"/>
  <c r="K472"/>
  <c r="Y470"/>
  <c r="N481"/>
  <c r="X479"/>
  <c r="S478"/>
  <c r="V482"/>
  <c r="R484"/>
  <c r="K468"/>
  <c r="O461"/>
  <c r="L460"/>
  <c r="U463"/>
  <c r="K465"/>
  <c r="Y453"/>
  <c r="S493"/>
  <c r="K490"/>
  <c r="Y495"/>
  <c r="N497"/>
  <c r="U487"/>
  <c r="M477"/>
  <c r="O475"/>
  <c r="L474"/>
  <c r="U472"/>
  <c r="K471"/>
  <c r="Y481"/>
  <c r="N480"/>
  <c r="X478"/>
  <c r="S483"/>
  <c r="V484"/>
  <c r="N468"/>
  <c r="U461"/>
  <c r="K460"/>
  <c r="Y463"/>
  <c r="N465"/>
  <c r="X453"/>
  <c r="V491"/>
  <c r="V496"/>
  <c r="R495"/>
  <c r="M497"/>
  <c r="Y487"/>
  <c r="R477"/>
  <c r="M476"/>
  <c r="O474"/>
  <c r="L473"/>
  <c r="U471"/>
  <c r="K470"/>
  <c r="Y480"/>
  <c r="N479"/>
  <c r="X483"/>
  <c r="S482"/>
  <c r="Y468"/>
  <c r="R462"/>
  <c r="M461"/>
  <c r="O464"/>
  <c r="L463"/>
  <c r="U456"/>
  <c r="K453"/>
  <c r="S460"/>
  <c r="N453"/>
  <c r="S401"/>
  <c r="V428"/>
  <c r="R427"/>
  <c r="M426"/>
  <c r="O424"/>
  <c r="L423"/>
  <c r="U421"/>
  <c r="K420"/>
  <c r="Y418"/>
  <c r="N417"/>
  <c r="X415"/>
  <c r="S414"/>
  <c r="V412"/>
  <c r="R411"/>
  <c r="M410"/>
  <c r="O408"/>
  <c r="L407"/>
  <c r="U405"/>
  <c r="K404"/>
  <c r="Y443"/>
  <c r="X465"/>
  <c r="R401"/>
  <c r="M400"/>
  <c r="O427"/>
  <c r="L426"/>
  <c r="U424"/>
  <c r="K423"/>
  <c r="Y421"/>
  <c r="N420"/>
  <c r="X418"/>
  <c r="S417"/>
  <c r="V415"/>
  <c r="R414"/>
  <c r="M413"/>
  <c r="O411"/>
  <c r="L410"/>
  <c r="U408"/>
  <c r="K407"/>
  <c r="Y405"/>
  <c r="N404"/>
  <c r="O402"/>
  <c r="X400"/>
  <c r="S428"/>
  <c r="V426"/>
  <c r="R425"/>
  <c r="M424"/>
  <c r="O422"/>
  <c r="L421"/>
  <c r="U419"/>
  <c r="K418"/>
  <c r="Y416"/>
  <c r="N415"/>
  <c r="X413"/>
  <c r="S412"/>
  <c r="V410"/>
  <c r="R409"/>
  <c r="M408"/>
  <c r="N402"/>
  <c r="K425"/>
  <c r="S419"/>
  <c r="N414"/>
  <c r="R408"/>
  <c r="L405"/>
  <c r="O444"/>
  <c r="O442"/>
  <c r="L441"/>
  <c r="U439"/>
  <c r="K438"/>
  <c r="Y436"/>
  <c r="N435"/>
  <c r="X433"/>
  <c r="S432"/>
  <c r="V430"/>
  <c r="R429"/>
  <c r="M452"/>
  <c r="O450"/>
  <c r="L449"/>
  <c r="U447"/>
  <c r="K446"/>
  <c r="Y455"/>
  <c r="N454"/>
  <c r="X394"/>
  <c r="S393"/>
  <c r="V391"/>
  <c r="N385"/>
  <c r="X384"/>
  <c r="S387"/>
  <c r="X388"/>
  <c r="K564"/>
  <c r="Y562"/>
  <c r="S561"/>
  <c r="L559"/>
  <c r="U557"/>
  <c r="K556"/>
  <c r="Y554"/>
  <c r="N553"/>
  <c r="X551"/>
  <c r="S550"/>
  <c r="V548"/>
  <c r="R547"/>
  <c r="M546"/>
  <c r="O544"/>
  <c r="L543"/>
  <c r="U536"/>
  <c r="K535"/>
  <c r="S539"/>
  <c r="X540"/>
  <c r="X532"/>
  <c r="N564"/>
  <c r="X562"/>
  <c r="R561"/>
  <c r="K559"/>
  <c r="Y557"/>
  <c r="N556"/>
  <c r="X554"/>
  <c r="S553"/>
  <c r="V551"/>
  <c r="R550"/>
  <c r="M549"/>
  <c r="O547"/>
  <c r="L546"/>
  <c r="U544"/>
  <c r="K543"/>
  <c r="Y536"/>
  <c r="N535"/>
  <c r="N539"/>
  <c r="Y540"/>
  <c r="O532"/>
  <c r="L531"/>
  <c r="Y564"/>
  <c r="N563"/>
  <c r="V561"/>
  <c r="V558"/>
  <c r="R557"/>
  <c r="M556"/>
  <c r="O554"/>
  <c r="L553"/>
  <c r="U551"/>
  <c r="K550"/>
  <c r="Y548"/>
  <c r="N547"/>
  <c r="X545"/>
  <c r="S544"/>
  <c r="V537"/>
  <c r="R536"/>
  <c r="M535"/>
  <c r="K539"/>
  <c r="U540"/>
  <c r="U532"/>
  <c r="K531"/>
  <c r="Y563"/>
  <c r="N562"/>
  <c r="S559"/>
  <c r="V557"/>
  <c r="R556"/>
  <c r="M555"/>
  <c r="O553"/>
  <c r="L552"/>
  <c r="U550"/>
  <c r="K549"/>
  <c r="Y547"/>
  <c r="N546"/>
  <c r="X544"/>
  <c r="S543"/>
  <c r="V536"/>
  <c r="R535"/>
  <c r="Y538"/>
  <c r="K540"/>
  <c r="R533"/>
  <c r="M532"/>
  <c r="O530"/>
  <c r="N529"/>
  <c r="X518"/>
  <c r="S517"/>
  <c r="V515"/>
  <c r="R514"/>
  <c r="M513"/>
  <c r="O511"/>
  <c r="V522"/>
  <c r="R521"/>
  <c r="M519"/>
  <c r="O524"/>
  <c r="L523"/>
  <c r="L505"/>
  <c r="O506"/>
  <c r="M508"/>
  <c r="N504"/>
  <c r="X502"/>
  <c r="N530"/>
  <c r="L534"/>
  <c r="O518"/>
  <c r="L517"/>
  <c r="U515"/>
  <c r="K514"/>
  <c r="Y512"/>
  <c r="N511"/>
  <c r="U522"/>
  <c r="K521"/>
  <c r="Y510"/>
  <c r="N524"/>
  <c r="X525"/>
  <c r="S505"/>
  <c r="X506"/>
  <c r="N508"/>
  <c r="M504"/>
  <c r="O502"/>
  <c r="V494"/>
  <c r="R493"/>
  <c r="L530"/>
  <c r="M534"/>
  <c r="N518"/>
  <c r="X516"/>
  <c r="S515"/>
  <c r="V513"/>
  <c r="R512"/>
  <c r="M511"/>
  <c r="Y522"/>
  <c r="N521"/>
  <c r="X510"/>
  <c r="S524"/>
  <c r="V525"/>
  <c r="U505"/>
  <c r="L507"/>
  <c r="O508"/>
  <c r="L504"/>
  <c r="U502"/>
  <c r="M491"/>
  <c r="O493"/>
  <c r="L492"/>
  <c r="U530"/>
  <c r="N534"/>
  <c r="M518"/>
  <c r="O516"/>
  <c r="L515"/>
  <c r="U513"/>
  <c r="K512"/>
  <c r="V520"/>
  <c r="R522"/>
  <c r="M521"/>
  <c r="O510"/>
  <c r="L524"/>
  <c r="U525"/>
  <c r="V505"/>
  <c r="S507"/>
  <c r="X508"/>
  <c r="X503"/>
  <c r="S502"/>
  <c r="L491"/>
  <c r="U493"/>
  <c r="K492"/>
  <c r="O491"/>
  <c r="U496"/>
  <c r="K495"/>
  <c r="V486"/>
  <c r="R487"/>
  <c r="K477"/>
  <c r="Y475"/>
  <c r="N474"/>
  <c r="X472"/>
  <c r="S471"/>
  <c r="V481"/>
  <c r="R480"/>
  <c r="M479"/>
  <c r="O483"/>
  <c r="L482"/>
  <c r="X468"/>
  <c r="O462"/>
  <c r="L461"/>
  <c r="N492"/>
  <c r="S496"/>
  <c r="V497"/>
  <c r="N486"/>
  <c r="U477"/>
  <c r="K476"/>
  <c r="Y474"/>
  <c r="N473"/>
  <c r="X471"/>
  <c r="S470"/>
  <c r="V480"/>
  <c r="R479"/>
  <c r="M478"/>
  <c r="O482"/>
  <c r="L484"/>
  <c r="U462"/>
  <c r="K461"/>
  <c r="Y464"/>
  <c r="N463"/>
  <c r="X456"/>
  <c r="S453"/>
  <c r="Y492"/>
  <c r="X496"/>
  <c r="S495"/>
  <c r="Y486"/>
  <c r="N487"/>
  <c r="U476"/>
  <c r="K475"/>
  <c r="Y473"/>
  <c r="N472"/>
  <c r="X470"/>
  <c r="S481"/>
  <c r="V479"/>
  <c r="R478"/>
  <c r="M483"/>
  <c r="O484"/>
  <c r="Y462"/>
  <c r="N461"/>
  <c r="X464"/>
  <c r="S463"/>
  <c r="V456"/>
  <c r="R453"/>
  <c r="M493"/>
  <c r="O496"/>
  <c r="L495"/>
  <c r="X486"/>
  <c r="S487"/>
  <c r="L477"/>
  <c r="U475"/>
  <c r="K474"/>
  <c r="Y472"/>
  <c r="N471"/>
  <c r="X481"/>
  <c r="S480"/>
  <c r="V478"/>
  <c r="R483"/>
  <c r="M482"/>
  <c r="S468"/>
  <c r="L462"/>
  <c r="U460"/>
  <c r="K464"/>
  <c r="Y465"/>
  <c r="N456"/>
  <c r="X402"/>
  <c r="U464"/>
  <c r="U402"/>
  <c r="M401"/>
  <c r="O428"/>
  <c r="L427"/>
  <c r="U425"/>
  <c r="K424"/>
  <c r="Y422"/>
  <c r="N421"/>
  <c r="X419"/>
  <c r="S418"/>
  <c r="V416"/>
  <c r="R415"/>
  <c r="M414"/>
  <c r="O412"/>
  <c r="L411"/>
  <c r="U409"/>
  <c r="K408"/>
  <c r="Y406"/>
  <c r="N405"/>
  <c r="X444"/>
  <c r="M460"/>
  <c r="S402"/>
  <c r="L401"/>
  <c r="U428"/>
  <c r="K427"/>
  <c r="Y425"/>
  <c r="N424"/>
  <c r="X422"/>
  <c r="S421"/>
  <c r="V419"/>
  <c r="R418"/>
  <c r="M417"/>
  <c r="O415"/>
  <c r="L414"/>
  <c r="U412"/>
  <c r="K411"/>
  <c r="Y409"/>
  <c r="N408"/>
  <c r="X406"/>
  <c r="S405"/>
  <c r="K463"/>
  <c r="V401"/>
  <c r="R400"/>
  <c r="M428"/>
  <c r="O426"/>
  <c r="L425"/>
  <c r="U423"/>
  <c r="K422"/>
  <c r="Y420"/>
  <c r="N419"/>
  <c r="X417"/>
  <c r="S416"/>
  <c r="V414"/>
  <c r="R413"/>
  <c r="M412"/>
  <c r="O410"/>
  <c r="L409"/>
  <c r="U407"/>
  <c r="N401"/>
  <c r="R424"/>
  <c r="U418"/>
  <c r="O413"/>
  <c r="Y407"/>
  <c r="Y404"/>
  <c r="U443"/>
  <c r="K442"/>
  <c r="Y440"/>
  <c r="N439"/>
  <c r="X437"/>
  <c r="S436"/>
  <c r="V434"/>
  <c r="R433"/>
  <c r="M432"/>
  <c r="O430"/>
  <c r="L429"/>
  <c r="U451"/>
  <c r="K450"/>
  <c r="Y448"/>
  <c r="N447"/>
  <c r="X445"/>
  <c r="S455"/>
  <c r="V396"/>
  <c r="R394"/>
  <c r="M393"/>
  <c r="O391"/>
  <c r="X563"/>
  <c r="S562"/>
  <c r="M561"/>
  <c r="Y558"/>
  <c r="N557"/>
  <c r="X555"/>
  <c r="S554"/>
  <c r="V552"/>
  <c r="R551"/>
  <c r="M550"/>
  <c r="O548"/>
  <c r="L547"/>
  <c r="U545"/>
  <c r="K544"/>
  <c r="Y537"/>
  <c r="N536"/>
  <c r="N538"/>
  <c r="Y539"/>
  <c r="V533"/>
  <c r="R532"/>
  <c r="V563"/>
  <c r="R562"/>
  <c r="L561"/>
  <c r="X558"/>
  <c r="S557"/>
  <c r="V555"/>
  <c r="R554"/>
  <c r="M553"/>
  <c r="O551"/>
  <c r="L550"/>
  <c r="U548"/>
  <c r="K547"/>
  <c r="Y545"/>
  <c r="N544"/>
  <c r="X537"/>
  <c r="S536"/>
  <c r="K538"/>
  <c r="U539"/>
  <c r="U533"/>
  <c r="K532"/>
  <c r="Y530"/>
  <c r="S564"/>
  <c r="V562"/>
  <c r="O561"/>
  <c r="O558"/>
  <c r="L557"/>
  <c r="U555"/>
  <c r="K554"/>
  <c r="Y552"/>
  <c r="N551"/>
  <c r="X549"/>
  <c r="S548"/>
  <c r="V546"/>
  <c r="R545"/>
  <c r="M544"/>
  <c r="O537"/>
  <c r="L536"/>
  <c r="L538"/>
  <c r="O539"/>
  <c r="Y533"/>
  <c r="N532"/>
  <c r="X564"/>
  <c r="S563"/>
  <c r="U561"/>
  <c r="M559"/>
  <c r="O557"/>
  <c r="L556"/>
  <c r="U554"/>
  <c r="K553"/>
  <c r="Y551"/>
  <c r="N550"/>
  <c r="X548"/>
  <c r="S547"/>
  <c r="V545"/>
  <c r="R544"/>
  <c r="M543"/>
  <c r="O536"/>
  <c r="L535"/>
  <c r="L539"/>
  <c r="O540"/>
  <c r="L533"/>
  <c r="U531"/>
  <c r="K530"/>
  <c r="K534"/>
  <c r="R518"/>
  <c r="M517"/>
  <c r="O515"/>
  <c r="L514"/>
  <c r="U512"/>
  <c r="K511"/>
  <c r="O522"/>
  <c r="L521"/>
  <c r="U510"/>
  <c r="K524"/>
  <c r="Y525"/>
  <c r="R505"/>
  <c r="V506"/>
  <c r="S508"/>
  <c r="V503"/>
  <c r="R502"/>
  <c r="Y529"/>
  <c r="R534"/>
  <c r="K518"/>
  <c r="Y516"/>
  <c r="N515"/>
  <c r="X513"/>
  <c r="S512"/>
  <c r="Y520"/>
  <c r="N522"/>
  <c r="X519"/>
  <c r="S510"/>
  <c r="V523"/>
  <c r="R525"/>
  <c r="Y505"/>
  <c r="K507"/>
  <c r="U508"/>
  <c r="U503"/>
  <c r="K502"/>
  <c r="O494"/>
  <c r="L493"/>
  <c r="X529"/>
  <c r="S534"/>
  <c r="V517"/>
  <c r="R516"/>
  <c r="M515"/>
  <c r="O513"/>
  <c r="L512"/>
  <c r="X520"/>
  <c r="S522"/>
  <c r="V519"/>
  <c r="R510"/>
  <c r="M524"/>
  <c r="O525"/>
  <c r="M506"/>
  <c r="R507"/>
  <c r="V508"/>
  <c r="Y503"/>
  <c r="N502"/>
  <c r="U494"/>
  <c r="K493"/>
  <c r="Y490"/>
  <c r="V529"/>
  <c r="U534"/>
  <c r="U517"/>
  <c r="K516"/>
  <c r="Y514"/>
  <c r="N513"/>
  <c r="X511"/>
  <c r="O520"/>
  <c r="L522"/>
  <c r="U519"/>
  <c r="K510"/>
  <c r="Y523"/>
  <c r="N525"/>
  <c r="N506"/>
  <c r="Y507"/>
  <c r="V504"/>
  <c r="R503"/>
  <c r="M502"/>
  <c r="Y494"/>
  <c r="N493"/>
  <c r="X490"/>
  <c r="X494"/>
  <c r="N496"/>
  <c r="X497"/>
  <c r="O486"/>
  <c r="L487"/>
  <c r="X476"/>
  <c r="S475"/>
  <c r="V473"/>
  <c r="R472"/>
  <c r="M471"/>
  <c r="O481"/>
  <c r="L480"/>
  <c r="U478"/>
  <c r="K483"/>
  <c r="Y484"/>
  <c r="R468"/>
  <c r="K462"/>
  <c r="K491"/>
  <c r="V490"/>
  <c r="M496"/>
  <c r="O497"/>
  <c r="V487"/>
  <c r="N477"/>
  <c r="X475"/>
  <c r="S474"/>
  <c r="V472"/>
  <c r="R471"/>
  <c r="M470"/>
  <c r="O480"/>
  <c r="L479"/>
  <c r="U483"/>
  <c r="K482"/>
  <c r="V468"/>
  <c r="N462"/>
  <c r="X460"/>
  <c r="S464"/>
  <c r="V465"/>
  <c r="R456"/>
  <c r="M453"/>
  <c r="M492"/>
  <c r="R496"/>
  <c r="M495"/>
  <c r="S486"/>
  <c r="Y477"/>
  <c r="N476"/>
  <c r="X474"/>
  <c r="S473"/>
  <c r="V471"/>
  <c r="R470"/>
  <c r="M481"/>
  <c r="O479"/>
  <c r="L478"/>
  <c r="U482"/>
  <c r="K484"/>
  <c r="S462"/>
  <c r="V460"/>
  <c r="R464"/>
  <c r="M463"/>
  <c r="O456"/>
  <c r="L453"/>
  <c r="U492"/>
  <c r="K496"/>
  <c r="Y497"/>
  <c r="R486"/>
  <c r="M487"/>
  <c r="Y476"/>
  <c r="N475"/>
  <c r="X473"/>
  <c r="S472"/>
  <c r="V470"/>
  <c r="R481"/>
  <c r="M480"/>
  <c r="O478"/>
  <c r="L483"/>
  <c r="U484"/>
  <c r="M468"/>
  <c r="Y461"/>
  <c r="N460"/>
  <c r="X463"/>
  <c r="S465"/>
  <c r="V453"/>
  <c r="R402"/>
  <c r="V463"/>
  <c r="M402"/>
  <c r="U400"/>
  <c r="K428"/>
  <c r="Y426"/>
  <c r="N425"/>
  <c r="X423"/>
  <c r="S422"/>
  <c r="V420"/>
  <c r="R419"/>
  <c r="M418"/>
  <c r="O416"/>
  <c r="L415"/>
  <c r="U413"/>
  <c r="K412"/>
  <c r="Y410"/>
  <c r="N409"/>
  <c r="X407"/>
  <c r="S406"/>
  <c r="V404"/>
  <c r="R444"/>
  <c r="N464"/>
  <c r="K402"/>
  <c r="Y400"/>
  <c r="N428"/>
  <c r="X426"/>
  <c r="S425"/>
  <c r="V423"/>
  <c r="R422"/>
  <c r="M421"/>
  <c r="O419"/>
  <c r="L418"/>
  <c r="U416"/>
  <c r="K415"/>
  <c r="Y413"/>
  <c r="N412"/>
  <c r="X410"/>
  <c r="S409"/>
  <c r="V407"/>
  <c r="R406"/>
  <c r="M405"/>
  <c r="R465"/>
  <c r="O401"/>
  <c r="L400"/>
  <c r="U427"/>
  <c r="K426"/>
  <c r="Y424"/>
  <c r="N423"/>
  <c r="X421"/>
  <c r="S420"/>
  <c r="V418"/>
  <c r="R417"/>
  <c r="M416"/>
  <c r="O414"/>
  <c r="L413"/>
  <c r="U411"/>
  <c r="K410"/>
  <c r="Y408"/>
  <c r="N407"/>
  <c r="O400"/>
  <c r="Y423"/>
  <c r="V417"/>
  <c r="X412"/>
  <c r="N406"/>
  <c r="M404"/>
  <c r="N443"/>
  <c r="X441"/>
  <c r="S440"/>
  <c r="V438"/>
  <c r="R437"/>
  <c r="M436"/>
  <c r="O434"/>
  <c r="L433"/>
  <c r="U431"/>
  <c r="K430"/>
  <c r="Y452"/>
  <c r="N451"/>
  <c r="X449"/>
  <c r="S448"/>
  <c r="V446"/>
  <c r="R445"/>
  <c r="M455"/>
  <c r="O396"/>
  <c r="L394"/>
  <c r="U392"/>
  <c r="K391"/>
  <c r="O386"/>
  <c r="L384"/>
  <c r="L388"/>
  <c r="O362"/>
  <c r="L361"/>
  <c r="V386"/>
  <c r="X361"/>
  <c r="U359"/>
  <c r="R357"/>
  <c r="U355"/>
  <c r="R428"/>
  <c r="V421"/>
  <c r="X416"/>
  <c r="L408"/>
  <c r="V405"/>
  <c r="V444"/>
  <c r="U442"/>
  <c r="K441"/>
  <c r="Y439"/>
  <c r="N438"/>
  <c r="X436"/>
  <c r="S435"/>
  <c r="V433"/>
  <c r="R432"/>
  <c r="M431"/>
  <c r="O429"/>
  <c r="L452"/>
  <c r="U450"/>
  <c r="K449"/>
  <c r="Y447"/>
  <c r="N446"/>
  <c r="X455"/>
  <c r="S454"/>
  <c r="V394"/>
  <c r="R393"/>
  <c r="M392"/>
  <c r="S385"/>
  <c r="V384"/>
  <c r="U387"/>
  <c r="U362"/>
  <c r="K361"/>
  <c r="Y359"/>
  <c r="N358"/>
  <c r="X356"/>
  <c r="S355"/>
  <c r="V353"/>
  <c r="R352"/>
  <c r="M351"/>
  <c r="U426"/>
  <c r="O421"/>
  <c r="Y415"/>
  <c r="V409"/>
  <c r="S404"/>
  <c r="R443"/>
  <c r="M442"/>
  <c r="O440"/>
  <c r="L439"/>
  <c r="U437"/>
  <c r="K436"/>
  <c r="Y434"/>
  <c r="N433"/>
  <c r="X431"/>
  <c r="S430"/>
  <c r="V452"/>
  <c r="R451"/>
  <c r="M450"/>
  <c r="O448"/>
  <c r="L447"/>
  <c r="U445"/>
  <c r="K455"/>
  <c r="Y396"/>
  <c r="N394"/>
  <c r="X392"/>
  <c r="S391"/>
  <c r="L385"/>
  <c r="U384"/>
  <c r="V387"/>
  <c r="S362"/>
  <c r="V360"/>
  <c r="R359"/>
  <c r="M358"/>
  <c r="O356"/>
  <c r="L355"/>
  <c r="U353"/>
  <c r="K352"/>
  <c r="Y350"/>
  <c r="N349"/>
  <c r="X347"/>
  <c r="V402"/>
  <c r="N426"/>
  <c r="R420"/>
  <c r="U414"/>
  <c r="O409"/>
  <c r="R404"/>
  <c r="O443"/>
  <c r="L442"/>
  <c r="U440"/>
  <c r="K439"/>
  <c r="Y437"/>
  <c r="N436"/>
  <c r="X434"/>
  <c r="S433"/>
  <c r="V431"/>
  <c r="R430"/>
  <c r="M429"/>
  <c r="O451"/>
  <c r="L450"/>
  <c r="U448"/>
  <c r="K447"/>
  <c r="Y445"/>
  <c r="N455"/>
  <c r="X396"/>
  <c r="S394"/>
  <c r="V392"/>
  <c r="R391"/>
  <c r="K385"/>
  <c r="Y384"/>
  <c r="R387"/>
  <c r="V388"/>
  <c r="Y361"/>
  <c r="N360"/>
  <c r="X358"/>
  <c r="S357"/>
  <c r="V355"/>
  <c r="R354"/>
  <c r="M353"/>
  <c r="O351"/>
  <c r="L350"/>
  <c r="U348"/>
  <c r="K347"/>
  <c r="Y377"/>
  <c r="R349"/>
  <c r="K378"/>
  <c r="X376"/>
  <c r="S375"/>
  <c r="V373"/>
  <c r="R372"/>
  <c r="M371"/>
  <c r="O369"/>
  <c r="L368"/>
  <c r="U366"/>
  <c r="K365"/>
  <c r="Y363"/>
  <c r="N382"/>
  <c r="X380"/>
  <c r="S379"/>
  <c r="L342"/>
  <c r="X340"/>
  <c r="V336"/>
  <c r="R334"/>
  <c r="M331"/>
  <c r="O332"/>
  <c r="L319"/>
  <c r="U317"/>
  <c r="K316"/>
  <c r="Y314"/>
  <c r="N323"/>
  <c r="X321"/>
  <c r="S320"/>
  <c r="V324"/>
  <c r="R326"/>
  <c r="M300"/>
  <c r="O298"/>
  <c r="L297"/>
  <c r="U295"/>
  <c r="K294"/>
  <c r="O349"/>
  <c r="O378"/>
  <c r="O376"/>
  <c r="L375"/>
  <c r="U373"/>
  <c r="K372"/>
  <c r="Y370"/>
  <c r="N369"/>
  <c r="X367"/>
  <c r="S366"/>
  <c r="V364"/>
  <c r="R363"/>
  <c r="M382"/>
  <c r="O380"/>
  <c r="L379"/>
  <c r="X343"/>
  <c r="O340"/>
  <c r="Y337"/>
  <c r="N336"/>
  <c r="X331"/>
  <c r="S333"/>
  <c r="V319"/>
  <c r="R318"/>
  <c r="M317"/>
  <c r="O315"/>
  <c r="L314"/>
  <c r="U322"/>
  <c r="K321"/>
  <c r="Y325"/>
  <c r="N324"/>
  <c r="X300"/>
  <c r="S299"/>
  <c r="V297"/>
  <c r="R296"/>
  <c r="M295"/>
  <c r="O293"/>
  <c r="L292"/>
  <c r="U290"/>
  <c r="K289"/>
  <c r="Y287"/>
  <c r="N286"/>
  <c r="X284"/>
  <c r="R353"/>
  <c r="L349"/>
  <c r="M347"/>
  <c r="M377"/>
  <c r="O375"/>
  <c r="L374"/>
  <c r="U372"/>
  <c r="K371"/>
  <c r="Y369"/>
  <c r="N368"/>
  <c r="X366"/>
  <c r="S365"/>
  <c r="V363"/>
  <c r="R382"/>
  <c r="M381"/>
  <c r="O379"/>
  <c r="V343"/>
  <c r="N340"/>
  <c r="X337"/>
  <c r="S336"/>
  <c r="V331"/>
  <c r="R333"/>
  <c r="M332"/>
  <c r="O318"/>
  <c r="L317"/>
  <c r="U315"/>
  <c r="K314"/>
  <c r="Y322"/>
  <c r="N321"/>
  <c r="X325"/>
  <c r="S324"/>
  <c r="V300"/>
  <c r="R299"/>
  <c r="M298"/>
  <c r="O296"/>
  <c r="L295"/>
  <c r="U293"/>
  <c r="K292"/>
  <c r="Y290"/>
  <c r="N289"/>
  <c r="X287"/>
  <c r="S352"/>
  <c r="V349"/>
  <c r="U347"/>
  <c r="R377"/>
  <c r="M376"/>
  <c r="O374"/>
  <c r="L373"/>
  <c r="U371"/>
  <c r="K370"/>
  <c r="Y368"/>
  <c r="N367"/>
  <c r="X365"/>
  <c r="S364"/>
  <c r="V382"/>
  <c r="R381"/>
  <c r="M380"/>
  <c r="S342"/>
  <c r="Y340"/>
  <c r="K337"/>
  <c r="Y334"/>
  <c r="N331"/>
  <c r="X332"/>
  <c r="S319"/>
  <c r="V317"/>
  <c r="R316"/>
  <c r="M315"/>
  <c r="O323"/>
  <c r="L322"/>
  <c r="U320"/>
  <c r="K325"/>
  <c r="Y326"/>
  <c r="N300"/>
  <c r="X298"/>
  <c r="S297"/>
  <c r="V295"/>
  <c r="R294"/>
  <c r="M293"/>
  <c r="O291"/>
  <c r="L290"/>
  <c r="U288"/>
  <c r="K287"/>
  <c r="Y285"/>
  <c r="N284"/>
  <c r="X289"/>
  <c r="U283"/>
  <c r="K282"/>
  <c r="Y280"/>
  <c r="N279"/>
  <c r="X277"/>
  <c r="S276"/>
  <c r="V274"/>
  <c r="R273"/>
  <c r="M272"/>
  <c r="O270"/>
  <c r="L269"/>
  <c r="U310"/>
  <c r="K309"/>
  <c r="Y307"/>
  <c r="N306"/>
  <c r="X304"/>
  <c r="S303"/>
  <c r="V301"/>
  <c r="N263"/>
  <c r="X261"/>
  <c r="S266"/>
  <c r="V264"/>
  <c r="N232"/>
  <c r="X233"/>
  <c r="S253"/>
  <c r="V251"/>
  <c r="R250"/>
  <c r="M249"/>
  <c r="O247"/>
  <c r="L246"/>
  <c r="U259"/>
  <c r="K258"/>
  <c r="Y256"/>
  <c r="N255"/>
  <c r="U239"/>
  <c r="K238"/>
  <c r="Y236"/>
  <c r="N241"/>
  <c r="Y288"/>
  <c r="M284"/>
  <c r="U282"/>
  <c r="Y387"/>
  <c r="S360"/>
  <c r="O358"/>
  <c r="Y356"/>
  <c r="S456"/>
  <c r="S423"/>
  <c r="N418"/>
  <c r="R412"/>
  <c r="V406"/>
  <c r="X404"/>
  <c r="S443"/>
  <c r="V441"/>
  <c r="R440"/>
  <c r="M439"/>
  <c r="O437"/>
  <c r="L436"/>
  <c r="U434"/>
  <c r="K433"/>
  <c r="Y431"/>
  <c r="N430"/>
  <c r="X452"/>
  <c r="S451"/>
  <c r="V449"/>
  <c r="R448"/>
  <c r="M447"/>
  <c r="O445"/>
  <c r="L455"/>
  <c r="U396"/>
  <c r="K394"/>
  <c r="Y392"/>
  <c r="N391"/>
  <c r="U386"/>
  <c r="K384"/>
  <c r="S388"/>
  <c r="V361"/>
  <c r="R360"/>
  <c r="M359"/>
  <c r="O357"/>
  <c r="L356"/>
  <c r="U354"/>
  <c r="K353"/>
  <c r="Y351"/>
  <c r="L428"/>
  <c r="M423"/>
  <c r="K417"/>
  <c r="S411"/>
  <c r="U406"/>
  <c r="M444"/>
  <c r="Y442"/>
  <c r="N441"/>
  <c r="X439"/>
  <c r="S438"/>
  <c r="V436"/>
  <c r="R435"/>
  <c r="M434"/>
  <c r="O432"/>
  <c r="L431"/>
  <c r="U429"/>
  <c r="K452"/>
  <c r="Y450"/>
  <c r="N449"/>
  <c r="X447"/>
  <c r="S446"/>
  <c r="V455"/>
  <c r="R454"/>
  <c r="M396"/>
  <c r="O393"/>
  <c r="L392"/>
  <c r="X385"/>
  <c r="S386"/>
  <c r="K387"/>
  <c r="U388"/>
  <c r="U361"/>
  <c r="K360"/>
  <c r="Y358"/>
  <c r="N357"/>
  <c r="X355"/>
  <c r="S354"/>
  <c r="V352"/>
  <c r="R351"/>
  <c r="M350"/>
  <c r="O348"/>
  <c r="L347"/>
  <c r="V400"/>
  <c r="X424"/>
  <c r="L416"/>
  <c r="M411"/>
  <c r="O406"/>
  <c r="K444"/>
  <c r="X442"/>
  <c r="S441"/>
  <c r="V439"/>
  <c r="R438"/>
  <c r="M437"/>
  <c r="O435"/>
  <c r="L434"/>
  <c r="U432"/>
  <c r="K431"/>
  <c r="Y429"/>
  <c r="N452"/>
  <c r="X450"/>
  <c r="S449"/>
  <c r="V447"/>
  <c r="R446"/>
  <c r="M445"/>
  <c r="O454"/>
  <c r="L396"/>
  <c r="U393"/>
  <c r="K392"/>
  <c r="V385"/>
  <c r="R386"/>
  <c r="M384"/>
  <c r="K388"/>
  <c r="R362"/>
  <c r="M361"/>
  <c r="O359"/>
  <c r="L358"/>
  <c r="U356"/>
  <c r="K355"/>
  <c r="Y353"/>
  <c r="N352"/>
  <c r="X350"/>
  <c r="S349"/>
  <c r="V347"/>
  <c r="R378"/>
  <c r="N351"/>
  <c r="S347"/>
  <c r="O377"/>
  <c r="L376"/>
  <c r="U374"/>
  <c r="K373"/>
  <c r="Y371"/>
  <c r="N370"/>
  <c r="X368"/>
  <c r="S367"/>
  <c r="V365"/>
  <c r="R364"/>
  <c r="M363"/>
  <c r="O381"/>
  <c r="L380"/>
  <c r="X342"/>
  <c r="S343"/>
  <c r="L340"/>
  <c r="U337"/>
  <c r="K336"/>
  <c r="Y331"/>
  <c r="N333"/>
  <c r="X319"/>
  <c r="S318"/>
  <c r="V316"/>
  <c r="R315"/>
  <c r="M314"/>
  <c r="O322"/>
  <c r="L321"/>
  <c r="U325"/>
  <c r="K324"/>
  <c r="Y300"/>
  <c r="N299"/>
  <c r="X297"/>
  <c r="S296"/>
  <c r="V294"/>
  <c r="X353"/>
  <c r="N347"/>
  <c r="N377"/>
  <c r="X375"/>
  <c r="S374"/>
  <c r="V372"/>
  <c r="R371"/>
  <c r="M370"/>
  <c r="O368"/>
  <c r="L367"/>
  <c r="U365"/>
  <c r="K364"/>
  <c r="Y382"/>
  <c r="N381"/>
  <c r="X379"/>
  <c r="O342"/>
  <c r="L343"/>
  <c r="M337"/>
  <c r="O334"/>
  <c r="L331"/>
  <c r="U332"/>
  <c r="K319"/>
  <c r="Y317"/>
  <c r="N316"/>
  <c r="X314"/>
  <c r="S323"/>
  <c r="V321"/>
  <c r="R320"/>
  <c r="M325"/>
  <c r="O326"/>
  <c r="L300"/>
  <c r="U298"/>
  <c r="K297"/>
  <c r="Y295"/>
  <c r="N294"/>
  <c r="X292"/>
  <c r="S291"/>
  <c r="V289"/>
  <c r="R288"/>
  <c r="M287"/>
  <c r="O285"/>
  <c r="L284"/>
  <c r="N350"/>
  <c r="M348"/>
  <c r="N378"/>
  <c r="N376"/>
  <c r="X374"/>
  <c r="S373"/>
  <c r="V371"/>
  <c r="R370"/>
  <c r="M369"/>
  <c r="O367"/>
  <c r="L366"/>
  <c r="U364"/>
  <c r="K363"/>
  <c r="Y381"/>
  <c r="N380"/>
  <c r="U342"/>
  <c r="K343"/>
  <c r="L337"/>
  <c r="U334"/>
  <c r="K331"/>
  <c r="Y332"/>
  <c r="N319"/>
  <c r="X317"/>
  <c r="S316"/>
  <c r="V314"/>
  <c r="R323"/>
  <c r="M322"/>
  <c r="O320"/>
  <c r="L325"/>
  <c r="U326"/>
  <c r="K300"/>
  <c r="Y298"/>
  <c r="N297"/>
  <c r="X295"/>
  <c r="S294"/>
  <c r="V292"/>
  <c r="R291"/>
  <c r="M290"/>
  <c r="O288"/>
  <c r="L287"/>
  <c r="V350"/>
  <c r="X348"/>
  <c r="M378"/>
  <c r="Y376"/>
  <c r="N375"/>
  <c r="X373"/>
  <c r="S372"/>
  <c r="V370"/>
  <c r="R369"/>
  <c r="M368"/>
  <c r="O366"/>
  <c r="L365"/>
  <c r="U363"/>
  <c r="K382"/>
  <c r="Y380"/>
  <c r="N379"/>
  <c r="U343"/>
  <c r="M340"/>
  <c r="V337"/>
  <c r="R336"/>
  <c r="M334"/>
  <c r="O333"/>
  <c r="L332"/>
  <c r="U318"/>
  <c r="K317"/>
  <c r="Y315"/>
  <c r="N314"/>
  <c r="X322"/>
  <c r="S321"/>
  <c r="V325"/>
  <c r="R324"/>
  <c r="M326"/>
  <c r="O299"/>
  <c r="L298"/>
  <c r="U296"/>
  <c r="K295"/>
  <c r="Y293"/>
  <c r="N292"/>
  <c r="X290"/>
  <c r="S289"/>
  <c r="V287"/>
  <c r="R286"/>
  <c r="M285"/>
  <c r="N291"/>
  <c r="R285"/>
  <c r="V282"/>
  <c r="R281"/>
  <c r="M280"/>
  <c r="O278"/>
  <c r="L277"/>
  <c r="U275"/>
  <c r="K274"/>
  <c r="Y272"/>
  <c r="N271"/>
  <c r="X269"/>
  <c r="S311"/>
  <c r="V309"/>
  <c r="R308"/>
  <c r="M307"/>
  <c r="O305"/>
  <c r="L304"/>
  <c r="U302"/>
  <c r="K301"/>
  <c r="O262"/>
  <c r="L261"/>
  <c r="U265"/>
  <c r="K264"/>
  <c r="O231"/>
  <c r="L233"/>
  <c r="U252"/>
  <c r="K251"/>
  <c r="Y249"/>
  <c r="N248"/>
  <c r="X246"/>
  <c r="S245"/>
  <c r="V258"/>
  <c r="R257"/>
  <c r="M256"/>
  <c r="O254"/>
  <c r="V238"/>
  <c r="R237"/>
  <c r="M236"/>
  <c r="K290"/>
  <c r="N285"/>
  <c r="S283"/>
  <c r="V281"/>
  <c r="R280"/>
  <c r="M279"/>
  <c r="O277"/>
  <c r="L276"/>
  <c r="U274"/>
  <c r="K273"/>
  <c r="Y271"/>
  <c r="N270"/>
  <c r="X311"/>
  <c r="S310"/>
  <c r="V362"/>
  <c r="M360"/>
  <c r="K358"/>
  <c r="M356"/>
  <c r="K400"/>
  <c r="U422"/>
  <c r="O417"/>
  <c r="Y411"/>
  <c r="K406"/>
  <c r="L404"/>
  <c r="M443"/>
  <c r="O441"/>
  <c r="L440"/>
  <c r="U438"/>
  <c r="K437"/>
  <c r="Y435"/>
  <c r="N434"/>
  <c r="X432"/>
  <c r="S431"/>
  <c r="V429"/>
  <c r="R452"/>
  <c r="M451"/>
  <c r="O449"/>
  <c r="L448"/>
  <c r="U446"/>
  <c r="K445"/>
  <c r="Y454"/>
  <c r="N396"/>
  <c r="X393"/>
  <c r="S392"/>
  <c r="Y385"/>
  <c r="N386"/>
  <c r="N387"/>
  <c r="Y388"/>
  <c r="O361"/>
  <c r="L360"/>
  <c r="U358"/>
  <c r="K357"/>
  <c r="Y355"/>
  <c r="N354"/>
  <c r="X352"/>
  <c r="S351"/>
  <c r="S427"/>
  <c r="N422"/>
  <c r="R416"/>
  <c r="U410"/>
  <c r="R405"/>
  <c r="X443"/>
  <c r="S442"/>
  <c r="V440"/>
  <c r="R439"/>
  <c r="M438"/>
  <c r="O436"/>
  <c r="L435"/>
  <c r="U433"/>
  <c r="K432"/>
  <c r="Y430"/>
  <c r="N429"/>
  <c r="X451"/>
  <c r="S450"/>
  <c r="V448"/>
  <c r="R447"/>
  <c r="M446"/>
  <c r="O455"/>
  <c r="L454"/>
  <c r="U394"/>
  <c r="K393"/>
  <c r="Y391"/>
  <c r="R385"/>
  <c r="M386"/>
  <c r="O387"/>
  <c r="Y362"/>
  <c r="N361"/>
  <c r="X359"/>
  <c r="S358"/>
  <c r="V356"/>
  <c r="R355"/>
  <c r="M354"/>
  <c r="O352"/>
  <c r="L351"/>
  <c r="U349"/>
  <c r="K348"/>
  <c r="Y460"/>
  <c r="M427"/>
  <c r="K421"/>
  <c r="S415"/>
  <c r="N410"/>
  <c r="O405"/>
  <c r="V443"/>
  <c r="R442"/>
  <c r="M441"/>
  <c r="O439"/>
  <c r="L438"/>
  <c r="U436"/>
  <c r="K435"/>
  <c r="Y433"/>
  <c r="N432"/>
  <c r="X430"/>
  <c r="S429"/>
  <c r="V451"/>
  <c r="R450"/>
  <c r="M449"/>
  <c r="O447"/>
  <c r="L446"/>
  <c r="U455"/>
  <c r="K454"/>
  <c r="Y394"/>
  <c r="N393"/>
  <c r="X391"/>
  <c r="O385"/>
  <c r="L386"/>
  <c r="L387"/>
  <c r="O388"/>
  <c r="L362"/>
  <c r="U360"/>
  <c r="K359"/>
  <c r="Y357"/>
  <c r="N356"/>
  <c r="X354"/>
  <c r="S353"/>
  <c r="V351"/>
  <c r="R350"/>
  <c r="M349"/>
  <c r="O347"/>
  <c r="L378"/>
  <c r="U350"/>
  <c r="S378"/>
  <c r="K377"/>
  <c r="Y375"/>
  <c r="N374"/>
  <c r="X372"/>
  <c r="S371"/>
  <c r="V369"/>
  <c r="R368"/>
  <c r="M367"/>
  <c r="O365"/>
  <c r="L364"/>
  <c r="U382"/>
  <c r="K381"/>
  <c r="Y379"/>
  <c r="R342"/>
  <c r="M343"/>
  <c r="N337"/>
  <c r="X334"/>
  <c r="S331"/>
  <c r="V332"/>
  <c r="R319"/>
  <c r="M318"/>
  <c r="O316"/>
  <c r="L315"/>
  <c r="U323"/>
  <c r="K322"/>
  <c r="Y320"/>
  <c r="N325"/>
  <c r="X326"/>
  <c r="S300"/>
  <c r="V298"/>
  <c r="R297"/>
  <c r="M296"/>
  <c r="O294"/>
  <c r="O350"/>
  <c r="Y378"/>
  <c r="V376"/>
  <c r="R375"/>
  <c r="M374"/>
  <c r="O372"/>
  <c r="L371"/>
  <c r="U369"/>
  <c r="K368"/>
  <c r="Y366"/>
  <c r="N365"/>
  <c r="X363"/>
  <c r="S382"/>
  <c r="V380"/>
  <c r="R379"/>
  <c r="K342"/>
  <c r="V340"/>
  <c r="U336"/>
  <c r="K334"/>
  <c r="Y333"/>
  <c r="N332"/>
  <c r="X318"/>
  <c r="S317"/>
  <c r="V315"/>
  <c r="R314"/>
  <c r="M323"/>
  <c r="O321"/>
  <c r="L320"/>
  <c r="U324"/>
  <c r="K326"/>
  <c r="Y299"/>
  <c r="N298"/>
  <c r="X296"/>
  <c r="S295"/>
  <c r="V293"/>
  <c r="R292"/>
  <c r="M291"/>
  <c r="O289"/>
  <c r="L288"/>
  <c r="U286"/>
  <c r="K285"/>
  <c r="K354"/>
  <c r="X349"/>
  <c r="Y347"/>
  <c r="S377"/>
  <c r="V375"/>
  <c r="R374"/>
  <c r="M373"/>
  <c r="O371"/>
  <c r="L370"/>
  <c r="U368"/>
  <c r="K367"/>
  <c r="Y365"/>
  <c r="N364"/>
  <c r="X382"/>
  <c r="S381"/>
  <c r="V379"/>
  <c r="N342"/>
  <c r="U340"/>
  <c r="Y336"/>
  <c r="N334"/>
  <c r="X333"/>
  <c r="S332"/>
  <c r="V318"/>
  <c r="R317"/>
  <c r="M316"/>
  <c r="O314"/>
  <c r="L323"/>
  <c r="U321"/>
  <c r="K320"/>
  <c r="Y324"/>
  <c r="N326"/>
  <c r="X299"/>
  <c r="S298"/>
  <c r="V296"/>
  <c r="R295"/>
  <c r="M294"/>
  <c r="O292"/>
  <c r="L291"/>
  <c r="U289"/>
  <c r="K288"/>
  <c r="L353"/>
  <c r="K350"/>
  <c r="L348"/>
  <c r="X377"/>
  <c r="S376"/>
  <c r="V374"/>
  <c r="R373"/>
  <c r="M372"/>
  <c r="O370"/>
  <c r="L369"/>
  <c r="U367"/>
  <c r="K366"/>
  <c r="Y364"/>
  <c r="N363"/>
  <c r="X381"/>
  <c r="S380"/>
  <c r="Y342"/>
  <c r="N343"/>
  <c r="O337"/>
  <c r="L336"/>
  <c r="U331"/>
  <c r="K333"/>
  <c r="Y319"/>
  <c r="N318"/>
  <c r="X316"/>
  <c r="S315"/>
  <c r="V323"/>
  <c r="R322"/>
  <c r="M321"/>
  <c r="O325"/>
  <c r="L324"/>
  <c r="U300"/>
  <c r="K299"/>
  <c r="Y297"/>
  <c r="N296"/>
  <c r="X294"/>
  <c r="S293"/>
  <c r="V291"/>
  <c r="R290"/>
  <c r="M289"/>
  <c r="O287"/>
  <c r="L286"/>
  <c r="U284"/>
  <c r="O290"/>
  <c r="O284"/>
  <c r="O282"/>
  <c r="L281"/>
  <c r="U279"/>
  <c r="K278"/>
  <c r="Y276"/>
  <c r="N275"/>
  <c r="X273"/>
  <c r="S272"/>
  <c r="V270"/>
  <c r="R269"/>
  <c r="M311"/>
  <c r="O309"/>
  <c r="L308"/>
  <c r="U306"/>
  <c r="K305"/>
  <c r="Y303"/>
  <c r="N302"/>
  <c r="U263"/>
  <c r="K262"/>
  <c r="Y266"/>
  <c r="N265"/>
  <c r="U232"/>
  <c r="K231"/>
  <c r="Y253"/>
  <c r="N252"/>
  <c r="X250"/>
  <c r="S249"/>
  <c r="V247"/>
  <c r="R246"/>
  <c r="M245"/>
  <c r="O258"/>
  <c r="L257"/>
  <c r="U255"/>
  <c r="K254"/>
  <c r="O238"/>
  <c r="L237"/>
  <c r="U241"/>
  <c r="R289"/>
  <c r="R384"/>
  <c r="N355"/>
  <c r="S407"/>
  <c r="X440"/>
  <c r="M435"/>
  <c r="K429"/>
  <c r="S447"/>
  <c r="O394"/>
  <c r="O384"/>
  <c r="S359"/>
  <c r="O353"/>
  <c r="X420"/>
  <c r="L443"/>
  <c r="N437"/>
  <c r="R431"/>
  <c r="U449"/>
  <c r="X454"/>
  <c r="M391"/>
  <c r="M362"/>
  <c r="K356"/>
  <c r="S350"/>
  <c r="O425"/>
  <c r="S444"/>
  <c r="X438"/>
  <c r="M433"/>
  <c r="K451"/>
  <c r="S445"/>
  <c r="O392"/>
  <c r="X387"/>
  <c r="R358"/>
  <c r="U352"/>
  <c r="X378"/>
  <c r="R376"/>
  <c r="U370"/>
  <c r="X364"/>
  <c r="M379"/>
  <c r="O336"/>
  <c r="Y318"/>
  <c r="V322"/>
  <c r="L326"/>
  <c r="N295"/>
  <c r="K376"/>
  <c r="S370"/>
  <c r="O364"/>
  <c r="V342"/>
  <c r="V334"/>
  <c r="L318"/>
  <c r="N322"/>
  <c r="R300"/>
  <c r="U294"/>
  <c r="X288"/>
  <c r="Y352"/>
  <c r="K375"/>
  <c r="S369"/>
  <c r="O363"/>
  <c r="O343"/>
  <c r="O331"/>
  <c r="Y316"/>
  <c r="V320"/>
  <c r="L299"/>
  <c r="N293"/>
  <c r="R287"/>
  <c r="L377"/>
  <c r="N371"/>
  <c r="R365"/>
  <c r="U379"/>
  <c r="X336"/>
  <c r="M319"/>
  <c r="K323"/>
  <c r="S326"/>
  <c r="O295"/>
  <c r="Y289"/>
  <c r="M292"/>
  <c r="S280"/>
  <c r="O274"/>
  <c r="Y311"/>
  <c r="V305"/>
  <c r="V262"/>
  <c r="V231"/>
  <c r="L250"/>
  <c r="N259"/>
  <c r="N239"/>
  <c r="O286"/>
  <c r="N282"/>
  <c r="L280"/>
  <c r="N278"/>
  <c r="R276"/>
  <c r="N274"/>
  <c r="R272"/>
  <c r="U270"/>
  <c r="R311"/>
  <c r="U309"/>
  <c r="K308"/>
  <c r="Y306"/>
  <c r="N305"/>
  <c r="X303"/>
  <c r="S302"/>
  <c r="Y263"/>
  <c r="N262"/>
  <c r="X266"/>
  <c r="S265"/>
  <c r="Y232"/>
  <c r="N231"/>
  <c r="X253"/>
  <c r="S252"/>
  <c r="V250"/>
  <c r="R249"/>
  <c r="M248"/>
  <c r="O246"/>
  <c r="L245"/>
  <c r="U258"/>
  <c r="K257"/>
  <c r="Y255"/>
  <c r="N254"/>
  <c r="U238"/>
  <c r="L289"/>
  <c r="M286"/>
  <c r="K284"/>
  <c r="Y282"/>
  <c r="N281"/>
  <c r="X279"/>
  <c r="S278"/>
  <c r="V276"/>
  <c r="R275"/>
  <c r="M274"/>
  <c r="O272"/>
  <c r="L271"/>
  <c r="U269"/>
  <c r="K311"/>
  <c r="Y309"/>
  <c r="N308"/>
  <c r="X306"/>
  <c r="S305"/>
  <c r="V303"/>
  <c r="R302"/>
  <c r="M301"/>
  <c r="Y262"/>
  <c r="N261"/>
  <c r="X265"/>
  <c r="S264"/>
  <c r="L232"/>
  <c r="U233"/>
  <c r="K253"/>
  <c r="Y251"/>
  <c r="N250"/>
  <c r="X248"/>
  <c r="S247"/>
  <c r="V245"/>
  <c r="R259"/>
  <c r="M258"/>
  <c r="O256"/>
  <c r="L255"/>
  <c r="X239"/>
  <c r="S238"/>
  <c r="V236"/>
  <c r="R241"/>
  <c r="M240"/>
  <c r="L293"/>
  <c r="M288"/>
  <c r="U285"/>
  <c r="L278"/>
  <c r="M273"/>
  <c r="K310"/>
  <c r="S304"/>
  <c r="M261"/>
  <c r="O232"/>
  <c r="Y250"/>
  <c r="V259"/>
  <c r="X254"/>
  <c r="N236"/>
  <c r="O240"/>
  <c r="M226"/>
  <c r="O230"/>
  <c r="L229"/>
  <c r="U227"/>
  <c r="M217"/>
  <c r="O215"/>
  <c r="L219"/>
  <c r="U220"/>
  <c r="M209"/>
  <c r="V211"/>
  <c r="R208"/>
  <c r="M212"/>
  <c r="O203"/>
  <c r="L202"/>
  <c r="U205"/>
  <c r="M193"/>
  <c r="O192"/>
  <c r="L196"/>
  <c r="U197"/>
  <c r="K185"/>
  <c r="Y183"/>
  <c r="N182"/>
  <c r="X180"/>
  <c r="S179"/>
  <c r="V177"/>
  <c r="R176"/>
  <c r="M175"/>
  <c r="O173"/>
  <c r="L172"/>
  <c r="U170"/>
  <c r="K189"/>
  <c r="S281"/>
  <c r="N276"/>
  <c r="R270"/>
  <c r="U307"/>
  <c r="O302"/>
  <c r="K265"/>
  <c r="Y233"/>
  <c r="V248"/>
  <c r="X258"/>
  <c r="R238"/>
  <c r="L236"/>
  <c r="N240"/>
  <c r="R226"/>
  <c r="M225"/>
  <c r="O229"/>
  <c r="L228"/>
  <c r="X217"/>
  <c r="S216"/>
  <c r="V219"/>
  <c r="R218"/>
  <c r="M220"/>
  <c r="M210"/>
  <c r="N211"/>
  <c r="X212"/>
  <c r="S204"/>
  <c r="V202"/>
  <c r="R201"/>
  <c r="M205"/>
  <c r="Y194"/>
  <c r="N192"/>
  <c r="X195"/>
  <c r="S197"/>
  <c r="V184"/>
  <c r="R183"/>
  <c r="M182"/>
  <c r="O180"/>
  <c r="L179"/>
  <c r="U177"/>
  <c r="K176"/>
  <c r="Y174"/>
  <c r="N173"/>
  <c r="X171"/>
  <c r="S170"/>
  <c r="V188"/>
  <c r="R187"/>
  <c r="M186"/>
  <c r="M281"/>
  <c r="K275"/>
  <c r="S269"/>
  <c r="N307"/>
  <c r="R301"/>
  <c r="L264"/>
  <c r="V252"/>
  <c r="X247"/>
  <c r="L254"/>
  <c r="U236"/>
  <c r="Y242"/>
  <c r="O226"/>
  <c r="L225"/>
  <c r="U229"/>
  <c r="K228"/>
  <c r="V217"/>
  <c r="R216"/>
  <c r="M215"/>
  <c r="O218"/>
  <c r="L220"/>
  <c r="N210"/>
  <c r="M211"/>
  <c r="O212"/>
  <c r="L204"/>
  <c r="U202"/>
  <c r="K201"/>
  <c r="V193"/>
  <c r="R194"/>
  <c r="M192"/>
  <c r="O195"/>
  <c r="L197"/>
  <c r="U184"/>
  <c r="K183"/>
  <c r="Y181"/>
  <c r="N180"/>
  <c r="X178"/>
  <c r="S177"/>
  <c r="V175"/>
  <c r="R174"/>
  <c r="M173"/>
  <c r="O171"/>
  <c r="L170"/>
  <c r="U188"/>
  <c r="K187"/>
  <c r="K279"/>
  <c r="S273"/>
  <c r="N311"/>
  <c r="R305"/>
  <c r="S261"/>
  <c r="M233"/>
  <c r="K248"/>
  <c r="S257"/>
  <c r="S237"/>
  <c r="K240"/>
  <c r="N226"/>
  <c r="X230"/>
  <c r="S229"/>
  <c r="V227"/>
  <c r="N217"/>
  <c r="X215"/>
  <c r="S219"/>
  <c r="V220"/>
  <c r="N209"/>
  <c r="X211"/>
  <c r="S208"/>
  <c r="V204"/>
  <c r="R203"/>
  <c r="M202"/>
  <c r="O205"/>
  <c r="V194"/>
  <c r="R192"/>
  <c r="M196"/>
  <c r="O197"/>
  <c r="L185"/>
  <c r="U183"/>
  <c r="K182"/>
  <c r="Y180"/>
  <c r="N179"/>
  <c r="X177"/>
  <c r="S176"/>
  <c r="V174"/>
  <c r="R173"/>
  <c r="M172"/>
  <c r="O170"/>
  <c r="L189"/>
  <c r="U187"/>
  <c r="K186"/>
  <c r="Y167"/>
  <c r="N168"/>
  <c r="N186"/>
  <c r="O167"/>
  <c r="L169"/>
  <c r="U157"/>
  <c r="K156"/>
  <c r="Y154"/>
  <c r="V358"/>
  <c r="M419"/>
  <c r="N444"/>
  <c r="V437"/>
  <c r="L432"/>
  <c r="N450"/>
  <c r="R455"/>
  <c r="U391"/>
  <c r="N362"/>
  <c r="R356"/>
  <c r="L465"/>
  <c r="M407"/>
  <c r="K440"/>
  <c r="S434"/>
  <c r="O452"/>
  <c r="Y446"/>
  <c r="V393"/>
  <c r="N384"/>
  <c r="L359"/>
  <c r="N353"/>
  <c r="R347"/>
  <c r="V413"/>
  <c r="Y441"/>
  <c r="V435"/>
  <c r="L430"/>
  <c r="N448"/>
  <c r="R396"/>
  <c r="X386"/>
  <c r="S361"/>
  <c r="O355"/>
  <c r="Y349"/>
  <c r="S348"/>
  <c r="O373"/>
  <c r="Y367"/>
  <c r="V381"/>
  <c r="R340"/>
  <c r="U333"/>
  <c r="X315"/>
  <c r="M320"/>
  <c r="K298"/>
  <c r="R348"/>
  <c r="N373"/>
  <c r="R367"/>
  <c r="U381"/>
  <c r="K340"/>
  <c r="M333"/>
  <c r="K315"/>
  <c r="S325"/>
  <c r="O297"/>
  <c r="Y291"/>
  <c r="V285"/>
  <c r="V378"/>
  <c r="N372"/>
  <c r="R366"/>
  <c r="U380"/>
  <c r="R337"/>
  <c r="U319"/>
  <c r="X323"/>
  <c r="M324"/>
  <c r="K296"/>
  <c r="S290"/>
  <c r="K349"/>
  <c r="K374"/>
  <c r="S368"/>
  <c r="O382"/>
  <c r="S340"/>
  <c r="V333"/>
  <c r="L316"/>
  <c r="N320"/>
  <c r="R298"/>
  <c r="U292"/>
  <c r="X286"/>
  <c r="N283"/>
  <c r="R277"/>
  <c r="U271"/>
  <c r="X308"/>
  <c r="M303"/>
  <c r="M266"/>
  <c r="M253"/>
  <c r="K247"/>
  <c r="S256"/>
  <c r="S236"/>
  <c r="Y283"/>
  <c r="K281"/>
  <c r="S279"/>
  <c r="K277"/>
  <c r="S275"/>
  <c r="O273"/>
  <c r="S271"/>
  <c r="O269"/>
  <c r="Y310"/>
  <c r="V308"/>
  <c r="R307"/>
  <c r="M306"/>
  <c r="O304"/>
  <c r="L303"/>
  <c r="U301"/>
  <c r="M263"/>
  <c r="O261"/>
  <c r="L266"/>
  <c r="U264"/>
  <c r="M232"/>
  <c r="O233"/>
  <c r="L253"/>
  <c r="U251"/>
  <c r="K250"/>
  <c r="Y248"/>
  <c r="N247"/>
  <c r="X245"/>
  <c r="S259"/>
  <c r="V257"/>
  <c r="R256"/>
  <c r="M255"/>
  <c r="S239"/>
  <c r="R293"/>
  <c r="U287"/>
  <c r="L285"/>
  <c r="R283"/>
  <c r="M282"/>
  <c r="O280"/>
  <c r="L279"/>
  <c r="U277"/>
  <c r="K276"/>
  <c r="Y274"/>
  <c r="N273"/>
  <c r="X271"/>
  <c r="S270"/>
  <c r="V311"/>
  <c r="R310"/>
  <c r="M309"/>
  <c r="O307"/>
  <c r="L306"/>
  <c r="U304"/>
  <c r="K303"/>
  <c r="Y301"/>
  <c r="R263"/>
  <c r="M262"/>
  <c r="O266"/>
  <c r="L265"/>
  <c r="X232"/>
  <c r="S231"/>
  <c r="V253"/>
  <c r="R252"/>
  <c r="M251"/>
  <c r="O249"/>
  <c r="L248"/>
  <c r="U246"/>
  <c r="K245"/>
  <c r="Y258"/>
  <c r="N257"/>
  <c r="X255"/>
  <c r="S254"/>
  <c r="L239"/>
  <c r="U237"/>
  <c r="K236"/>
  <c r="Y240"/>
  <c r="N242"/>
  <c r="U291"/>
  <c r="V286"/>
  <c r="R282"/>
  <c r="U276"/>
  <c r="O271"/>
  <c r="Y308"/>
  <c r="V302"/>
  <c r="O265"/>
  <c r="K252"/>
  <c r="S246"/>
  <c r="N256"/>
  <c r="X238"/>
  <c r="M241"/>
  <c r="M242"/>
  <c r="N225"/>
  <c r="X229"/>
  <c r="S228"/>
  <c r="Y217"/>
  <c r="N216"/>
  <c r="X219"/>
  <c r="S218"/>
  <c r="Y209"/>
  <c r="R210"/>
  <c r="K211"/>
  <c r="Y212"/>
  <c r="N204"/>
  <c r="X202"/>
  <c r="S201"/>
  <c r="Y193"/>
  <c r="N194"/>
  <c r="X196"/>
  <c r="S195"/>
  <c r="V185"/>
  <c r="R184"/>
  <c r="M183"/>
  <c r="O181"/>
  <c r="L180"/>
  <c r="U178"/>
  <c r="K177"/>
  <c r="Y175"/>
  <c r="N174"/>
  <c r="X172"/>
  <c r="S171"/>
  <c r="V189"/>
  <c r="R188"/>
  <c r="V279"/>
  <c r="X274"/>
  <c r="L309"/>
  <c r="M304"/>
  <c r="O263"/>
  <c r="K232"/>
  <c r="S250"/>
  <c r="N245"/>
  <c r="R254"/>
  <c r="M237"/>
  <c r="K241"/>
  <c r="L242"/>
  <c r="Y225"/>
  <c r="N230"/>
  <c r="X228"/>
  <c r="S227"/>
  <c r="L217"/>
  <c r="U215"/>
  <c r="K219"/>
  <c r="Y220"/>
  <c r="R209"/>
  <c r="Y210"/>
  <c r="O208"/>
  <c r="L212"/>
  <c r="U203"/>
  <c r="K202"/>
  <c r="Y205"/>
  <c r="R193"/>
  <c r="M194"/>
  <c r="O196"/>
  <c r="L195"/>
  <c r="U185"/>
  <c r="K184"/>
  <c r="Y182"/>
  <c r="N181"/>
  <c r="X179"/>
  <c r="S178"/>
  <c r="V176"/>
  <c r="R175"/>
  <c r="M174"/>
  <c r="O172"/>
  <c r="L171"/>
  <c r="U189"/>
  <c r="K188"/>
  <c r="Y186"/>
  <c r="N166"/>
  <c r="O279"/>
  <c r="Y273"/>
  <c r="V310"/>
  <c r="X305"/>
  <c r="R262"/>
  <c r="S233"/>
  <c r="N249"/>
  <c r="R258"/>
  <c r="V237"/>
  <c r="U240"/>
  <c r="K242"/>
  <c r="X225"/>
  <c r="S230"/>
  <c r="V228"/>
  <c r="R227"/>
  <c r="K217"/>
  <c r="Y215"/>
  <c r="N219"/>
  <c r="X220"/>
  <c r="O209"/>
  <c r="Y211"/>
  <c r="N208"/>
  <c r="X204"/>
  <c r="S203"/>
  <c r="V201"/>
  <c r="R205"/>
  <c r="K193"/>
  <c r="Y192"/>
  <c r="N196"/>
  <c r="X197"/>
  <c r="S185"/>
  <c r="V183"/>
  <c r="R182"/>
  <c r="M181"/>
  <c r="O179"/>
  <c r="L178"/>
  <c r="U176"/>
  <c r="K175"/>
  <c r="Y173"/>
  <c r="N172"/>
  <c r="X170"/>
  <c r="S189"/>
  <c r="V187"/>
  <c r="O283"/>
  <c r="Y277"/>
  <c r="V271"/>
  <c r="X309"/>
  <c r="L301"/>
  <c r="V265"/>
  <c r="O252"/>
  <c r="Y246"/>
  <c r="V255"/>
  <c r="O241"/>
  <c r="O242"/>
  <c r="O225"/>
  <c r="L230"/>
  <c r="U228"/>
  <c r="K227"/>
  <c r="O216"/>
  <c r="L215"/>
  <c r="U218"/>
  <c r="K220"/>
  <c r="O210"/>
  <c r="L211"/>
  <c r="U212"/>
  <c r="K204"/>
  <c r="Y202"/>
  <c r="N201"/>
  <c r="U193"/>
  <c r="K194"/>
  <c r="Y196"/>
  <c r="N195"/>
  <c r="X185"/>
  <c r="S184"/>
  <c r="V182"/>
  <c r="R181"/>
  <c r="M180"/>
  <c r="O178"/>
  <c r="L177"/>
  <c r="U175"/>
  <c r="K174"/>
  <c r="Y172"/>
  <c r="N171"/>
  <c r="X189"/>
  <c r="S188"/>
  <c r="V186"/>
  <c r="R166"/>
  <c r="M167"/>
  <c r="O169"/>
  <c r="M166"/>
  <c r="M168"/>
  <c r="S158"/>
  <c r="V156"/>
  <c r="R155"/>
  <c r="M154"/>
  <c r="O152"/>
  <c r="L151"/>
  <c r="U160"/>
  <c r="L357"/>
  <c r="K413"/>
  <c r="N442"/>
  <c r="R436"/>
  <c r="U430"/>
  <c r="X448"/>
  <c r="M454"/>
  <c r="M385"/>
  <c r="X360"/>
  <c r="M355"/>
  <c r="V425"/>
  <c r="U444"/>
  <c r="Y438"/>
  <c r="V432"/>
  <c r="L451"/>
  <c r="N445"/>
  <c r="R392"/>
  <c r="N388"/>
  <c r="U357"/>
  <c r="X351"/>
  <c r="U401"/>
  <c r="X408"/>
  <c r="N440"/>
  <c r="R434"/>
  <c r="U452"/>
  <c r="X446"/>
  <c r="M394"/>
  <c r="S384"/>
  <c r="V359"/>
  <c r="L354"/>
  <c r="N348"/>
  <c r="V377"/>
  <c r="L372"/>
  <c r="N366"/>
  <c r="R380"/>
  <c r="K332"/>
  <c r="S314"/>
  <c r="O324"/>
  <c r="Y296"/>
  <c r="U377"/>
  <c r="X371"/>
  <c r="M366"/>
  <c r="K380"/>
  <c r="S337"/>
  <c r="O319"/>
  <c r="Y323"/>
  <c r="V326"/>
  <c r="L296"/>
  <c r="N290"/>
  <c r="R284"/>
  <c r="U376"/>
  <c r="X370"/>
  <c r="M365"/>
  <c r="K379"/>
  <c r="M336"/>
  <c r="K318"/>
  <c r="S322"/>
  <c r="O300"/>
  <c r="Y294"/>
  <c r="V288"/>
  <c r="U378"/>
  <c r="Y372"/>
  <c r="V366"/>
  <c r="L381"/>
  <c r="R332"/>
  <c r="U314"/>
  <c r="X324"/>
  <c r="M297"/>
  <c r="K291"/>
  <c r="S285"/>
  <c r="X281"/>
  <c r="M276"/>
  <c r="K270"/>
  <c r="S307"/>
  <c r="O301"/>
  <c r="O264"/>
  <c r="O251"/>
  <c r="Y245"/>
  <c r="V254"/>
  <c r="X293"/>
  <c r="M283"/>
  <c r="X280"/>
  <c r="U278"/>
  <c r="X276"/>
  <c r="M275"/>
  <c r="X272"/>
  <c r="M271"/>
  <c r="K269"/>
  <c r="M310"/>
  <c r="O308"/>
  <c r="L307"/>
  <c r="U305"/>
  <c r="K304"/>
  <c r="Y302"/>
  <c r="N301"/>
  <c r="U262"/>
  <c r="K261"/>
  <c r="Y265"/>
  <c r="N264"/>
  <c r="U231"/>
  <c r="K233"/>
  <c r="Y252"/>
  <c r="N251"/>
  <c r="X249"/>
  <c r="S248"/>
  <c r="V246"/>
  <c r="R245"/>
  <c r="M259"/>
  <c r="O257"/>
  <c r="L256"/>
  <c r="U254"/>
  <c r="M239"/>
  <c r="Y292"/>
  <c r="Y286"/>
  <c r="V284"/>
  <c r="L283"/>
  <c r="U281"/>
  <c r="K280"/>
  <c r="Y278"/>
  <c r="N277"/>
  <c r="X275"/>
  <c r="S274"/>
  <c r="V272"/>
  <c r="R271"/>
  <c r="M270"/>
  <c r="O311"/>
  <c r="L310"/>
  <c r="U308"/>
  <c r="K307"/>
  <c r="Y305"/>
  <c r="N304"/>
  <c r="X302"/>
  <c r="S301"/>
  <c r="L263"/>
  <c r="U261"/>
  <c r="K266"/>
  <c r="Y264"/>
  <c r="R232"/>
  <c r="M231"/>
  <c r="O253"/>
  <c r="L252"/>
  <c r="U250"/>
  <c r="K249"/>
  <c r="Y247"/>
  <c r="N246"/>
  <c r="X259"/>
  <c r="S258"/>
  <c r="V256"/>
  <c r="R255"/>
  <c r="M254"/>
  <c r="Y238"/>
  <c r="N237"/>
  <c r="X241"/>
  <c r="S240"/>
  <c r="V226"/>
  <c r="V290"/>
  <c r="K286"/>
  <c r="Y281"/>
  <c r="V275"/>
  <c r="X270"/>
  <c r="L305"/>
  <c r="V263"/>
  <c r="X264"/>
  <c r="R251"/>
  <c r="U245"/>
  <c r="O255"/>
  <c r="O237"/>
  <c r="X240"/>
  <c r="S226"/>
  <c r="V230"/>
  <c r="R229"/>
  <c r="M228"/>
  <c r="S217"/>
  <c r="V215"/>
  <c r="R219"/>
  <c r="M218"/>
  <c r="S209"/>
  <c r="X210"/>
  <c r="X208"/>
  <c r="S212"/>
  <c r="V203"/>
  <c r="R202"/>
  <c r="M201"/>
  <c r="S193"/>
  <c r="V192"/>
  <c r="R196"/>
  <c r="M195"/>
  <c r="O185"/>
  <c r="L184"/>
  <c r="U182"/>
  <c r="K181"/>
  <c r="Y179"/>
  <c r="N178"/>
  <c r="X176"/>
  <c r="S175"/>
  <c r="V173"/>
  <c r="R172"/>
  <c r="M171"/>
  <c r="O189"/>
  <c r="L282"/>
  <c r="M277"/>
  <c r="K271"/>
  <c r="S308"/>
  <c r="N303"/>
  <c r="X262"/>
  <c r="R231"/>
  <c r="U249"/>
  <c r="O259"/>
  <c r="K239"/>
  <c r="X236"/>
  <c r="V240"/>
  <c r="Y226"/>
  <c r="S225"/>
  <c r="V229"/>
  <c r="R228"/>
  <c r="M227"/>
  <c r="Y216"/>
  <c r="N215"/>
  <c r="X218"/>
  <c r="S220"/>
  <c r="L209"/>
  <c r="U211"/>
  <c r="K208"/>
  <c r="Y204"/>
  <c r="N203"/>
  <c r="X201"/>
  <c r="S205"/>
  <c r="L193"/>
  <c r="U192"/>
  <c r="K196"/>
  <c r="Y197"/>
  <c r="N185"/>
  <c r="X183"/>
  <c r="S182"/>
  <c r="V180"/>
  <c r="R179"/>
  <c r="M178"/>
  <c r="O176"/>
  <c r="L175"/>
  <c r="U173"/>
  <c r="K172"/>
  <c r="Y170"/>
  <c r="N189"/>
  <c r="X187"/>
  <c r="S186"/>
  <c r="V283"/>
  <c r="X278"/>
  <c r="L270"/>
  <c r="M308"/>
  <c r="K302"/>
  <c r="Y261"/>
  <c r="U253"/>
  <c r="O248"/>
  <c r="Y257"/>
  <c r="K237"/>
  <c r="L240"/>
  <c r="X226"/>
  <c r="R225"/>
  <c r="M230"/>
  <c r="O228"/>
  <c r="L227"/>
  <c r="X216"/>
  <c r="S215"/>
  <c r="V218"/>
  <c r="R220"/>
  <c r="K209"/>
  <c r="S211"/>
  <c r="V212"/>
  <c r="R204"/>
  <c r="M203"/>
  <c r="O201"/>
  <c r="L205"/>
  <c r="X194"/>
  <c r="S192"/>
  <c r="V195"/>
  <c r="R197"/>
  <c r="M185"/>
  <c r="O183"/>
  <c r="L182"/>
  <c r="U180"/>
  <c r="K179"/>
  <c r="Y177"/>
  <c r="N176"/>
  <c r="X174"/>
  <c r="S173"/>
  <c r="V171"/>
  <c r="R170"/>
  <c r="M189"/>
  <c r="O187"/>
  <c r="X282"/>
  <c r="L274"/>
  <c r="M269"/>
  <c r="K306"/>
  <c r="L262"/>
  <c r="V232"/>
  <c r="X251"/>
  <c r="L258"/>
  <c r="V239"/>
  <c r="R240"/>
  <c r="U226"/>
  <c r="K225"/>
  <c r="Y229"/>
  <c r="N228"/>
  <c r="U217"/>
  <c r="K216"/>
  <c r="Y219"/>
  <c r="N218"/>
  <c r="U209"/>
  <c r="V210"/>
  <c r="Y208"/>
  <c r="N212"/>
  <c r="X203"/>
  <c r="S202"/>
  <c r="V205"/>
  <c r="N193"/>
  <c r="X192"/>
  <c r="S196"/>
  <c r="V197"/>
  <c r="R185"/>
  <c r="M184"/>
  <c r="O182"/>
  <c r="L181"/>
  <c r="U179"/>
  <c r="K178"/>
  <c r="Y176"/>
  <c r="N175"/>
  <c r="X173"/>
  <c r="S172"/>
  <c r="V170"/>
  <c r="R189"/>
  <c r="M188"/>
  <c r="O186"/>
  <c r="L166"/>
  <c r="U168"/>
  <c r="Y187"/>
  <c r="X167"/>
  <c r="S169"/>
  <c r="M158"/>
  <c r="O156"/>
  <c r="R361"/>
  <c r="O433"/>
  <c r="M388"/>
  <c r="U441"/>
  <c r="S396"/>
  <c r="V348"/>
  <c r="O431"/>
  <c r="X362"/>
  <c r="M375"/>
  <c r="L334"/>
  <c r="O354"/>
  <c r="R343"/>
  <c r="M299"/>
  <c r="Y373"/>
  <c r="L333"/>
  <c r="X291"/>
  <c r="M364"/>
  <c r="Y321"/>
  <c r="S286"/>
  <c r="R304"/>
  <c r="X257"/>
  <c r="Y279"/>
  <c r="L272"/>
  <c r="X307"/>
  <c r="M302"/>
  <c r="M265"/>
  <c r="M252"/>
  <c r="K246"/>
  <c r="S255"/>
  <c r="X285"/>
  <c r="R279"/>
  <c r="U273"/>
  <c r="X310"/>
  <c r="M305"/>
  <c r="S262"/>
  <c r="Y231"/>
  <c r="V249"/>
  <c r="L259"/>
  <c r="R239"/>
  <c r="U242"/>
  <c r="S277"/>
  <c r="N266"/>
  <c r="O239"/>
  <c r="K230"/>
  <c r="K215"/>
  <c r="O211"/>
  <c r="Y201"/>
  <c r="Y195"/>
  <c r="V181"/>
  <c r="L176"/>
  <c r="N170"/>
  <c r="Y269"/>
  <c r="L251"/>
  <c r="V241"/>
  <c r="K229"/>
  <c r="O219"/>
  <c r="V208"/>
  <c r="L201"/>
  <c r="R195"/>
  <c r="U181"/>
  <c r="X175"/>
  <c r="M170"/>
  <c r="N280"/>
  <c r="K263"/>
  <c r="L238"/>
  <c r="Y230"/>
  <c r="L216"/>
  <c r="U210"/>
  <c r="N202"/>
  <c r="U196"/>
  <c r="X182"/>
  <c r="M177"/>
  <c r="K171"/>
  <c r="R278"/>
  <c r="U266"/>
  <c r="R236"/>
  <c r="M229"/>
  <c r="M219"/>
  <c r="M208"/>
  <c r="K205"/>
  <c r="K197"/>
  <c r="S180"/>
  <c r="O174"/>
  <c r="Y188"/>
  <c r="V169"/>
  <c r="N157"/>
  <c r="U153"/>
  <c r="X151"/>
  <c r="M161"/>
  <c r="K159"/>
  <c r="Y139"/>
  <c r="R141"/>
  <c r="V142"/>
  <c r="Y138"/>
  <c r="N145"/>
  <c r="X146"/>
  <c r="S137"/>
  <c r="V135"/>
  <c r="R147"/>
  <c r="M125"/>
  <c r="O123"/>
  <c r="L122"/>
  <c r="U120"/>
  <c r="K128"/>
  <c r="Y126"/>
  <c r="N130"/>
  <c r="X112"/>
  <c r="S111"/>
  <c r="V109"/>
  <c r="R114"/>
  <c r="M113"/>
  <c r="Y108"/>
  <c r="N116"/>
  <c r="X97"/>
  <c r="S99"/>
  <c r="K105"/>
  <c r="R102"/>
  <c r="M100"/>
  <c r="O93"/>
  <c r="Y92"/>
  <c r="N91"/>
  <c r="U86"/>
  <c r="K87"/>
  <c r="Y77"/>
  <c r="N76"/>
  <c r="X74"/>
  <c r="S73"/>
  <c r="V79"/>
  <c r="R80"/>
  <c r="M81"/>
  <c r="Y72"/>
  <c r="N63"/>
  <c r="X65"/>
  <c r="S66"/>
  <c r="V68"/>
  <c r="R69"/>
  <c r="M70"/>
  <c r="V55"/>
  <c r="R56"/>
  <c r="M57"/>
  <c r="O59"/>
  <c r="L60"/>
  <c r="U52"/>
  <c r="K53"/>
  <c r="Y48"/>
  <c r="N49"/>
  <c r="S40"/>
  <c r="L188"/>
  <c r="V166"/>
  <c r="S168"/>
  <c r="K169"/>
  <c r="Y157"/>
  <c r="N156"/>
  <c r="X154"/>
  <c r="S153"/>
  <c r="V151"/>
  <c r="R161"/>
  <c r="M160"/>
  <c r="O140"/>
  <c r="L139"/>
  <c r="L142"/>
  <c r="O143"/>
  <c r="L138"/>
  <c r="U144"/>
  <c r="K146"/>
  <c r="Y136"/>
  <c r="N135"/>
  <c r="X125"/>
  <c r="S124"/>
  <c r="V122"/>
  <c r="R121"/>
  <c r="M120"/>
  <c r="O127"/>
  <c r="L126"/>
  <c r="U129"/>
  <c r="K112"/>
  <c r="Y110"/>
  <c r="N109"/>
  <c r="X113"/>
  <c r="O115"/>
  <c r="L108"/>
  <c r="U98"/>
  <c r="K97"/>
  <c r="Y104"/>
  <c r="R105"/>
  <c r="K102"/>
  <c r="Y101"/>
  <c r="N93"/>
  <c r="X92"/>
  <c r="S91"/>
  <c r="X95"/>
  <c r="U87"/>
  <c r="K84"/>
  <c r="Y76"/>
  <c r="N75"/>
  <c r="X73"/>
  <c r="S78"/>
  <c r="V80"/>
  <c r="R81"/>
  <c r="K82"/>
  <c r="Y63"/>
  <c r="N64"/>
  <c r="X66"/>
  <c r="S67"/>
  <c r="V69"/>
  <c r="R70"/>
  <c r="Y71"/>
  <c r="O56"/>
  <c r="L57"/>
  <c r="U59"/>
  <c r="K60"/>
  <c r="Y52"/>
  <c r="N53"/>
  <c r="X48"/>
  <c r="S49"/>
  <c r="L45"/>
  <c r="Y41"/>
  <c r="N42"/>
  <c r="X37"/>
  <c r="S38"/>
  <c r="X39"/>
  <c r="N35"/>
  <c r="K32"/>
  <c r="X30"/>
  <c r="S31"/>
  <c r="U27"/>
  <c r="M26"/>
  <c r="U167"/>
  <c r="K168"/>
  <c r="O158"/>
  <c r="L157"/>
  <c r="U155"/>
  <c r="K154"/>
  <c r="Y152"/>
  <c r="N151"/>
  <c r="X160"/>
  <c r="S159"/>
  <c r="V139"/>
  <c r="U141"/>
  <c r="U143"/>
  <c r="K138"/>
  <c r="Y144"/>
  <c r="N146"/>
  <c r="X136"/>
  <c r="S135"/>
  <c r="V125"/>
  <c r="R124"/>
  <c r="M123"/>
  <c r="O121"/>
  <c r="L120"/>
  <c r="U127"/>
  <c r="K126"/>
  <c r="Y129"/>
  <c r="N112"/>
  <c r="X110"/>
  <c r="S109"/>
  <c r="V113"/>
  <c r="N115"/>
  <c r="X116"/>
  <c r="S98"/>
  <c r="V99"/>
  <c r="R104"/>
  <c r="Y105"/>
  <c r="O100"/>
  <c r="L101"/>
  <c r="L94"/>
  <c r="O92"/>
  <c r="L91"/>
  <c r="X86"/>
  <c r="S87"/>
  <c r="V77"/>
  <c r="R76"/>
  <c r="M75"/>
  <c r="O73"/>
  <c r="L78"/>
  <c r="U80"/>
  <c r="K81"/>
  <c r="O72"/>
  <c r="L63"/>
  <c r="U65"/>
  <c r="K66"/>
  <c r="Y68"/>
  <c r="N69"/>
  <c r="N71"/>
  <c r="M55"/>
  <c r="O57"/>
  <c r="L58"/>
  <c r="U60"/>
  <c r="K61"/>
  <c r="Y53"/>
  <c r="N50"/>
  <c r="X49"/>
  <c r="O45"/>
  <c r="K40"/>
  <c r="Y42"/>
  <c r="N43"/>
  <c r="X38"/>
  <c r="S39"/>
  <c r="K35"/>
  <c r="N32"/>
  <c r="O30"/>
  <c r="S27"/>
  <c r="L26"/>
  <c r="O166"/>
  <c r="O168"/>
  <c r="N158"/>
  <c r="X156"/>
  <c r="S155"/>
  <c r="V153"/>
  <c r="R152"/>
  <c r="M151"/>
  <c r="O160"/>
  <c r="L159"/>
  <c r="U139"/>
  <c r="V141"/>
  <c r="S143"/>
  <c r="V145"/>
  <c r="R144"/>
  <c r="M146"/>
  <c r="O136"/>
  <c r="L135"/>
  <c r="U125"/>
  <c r="K124"/>
  <c r="Y122"/>
  <c r="N121"/>
  <c r="X128"/>
  <c r="S127"/>
  <c r="V130"/>
  <c r="R129"/>
  <c r="M112"/>
  <c r="O110"/>
  <c r="L109"/>
  <c r="U113"/>
  <c r="M115"/>
  <c r="O116"/>
  <c r="L98"/>
  <c r="U99"/>
  <c r="K104"/>
  <c r="S102"/>
  <c r="V101"/>
  <c r="R93"/>
  <c r="Y94"/>
  <c r="O91"/>
  <c r="V86"/>
  <c r="R87"/>
  <c r="M84"/>
  <c r="O76"/>
  <c r="L75"/>
  <c r="U73"/>
  <c r="K78"/>
  <c r="Y80"/>
  <c r="N81"/>
  <c r="U72"/>
  <c r="K63"/>
  <c r="Y65"/>
  <c r="N66"/>
  <c r="X68"/>
  <c r="S69"/>
  <c r="K71"/>
  <c r="R55"/>
  <c r="M56"/>
  <c r="O58"/>
  <c r="L59"/>
  <c r="U61"/>
  <c r="K52"/>
  <c r="Y50"/>
  <c r="N48"/>
  <c r="U45"/>
  <c r="V41"/>
  <c r="R42"/>
  <c r="M43"/>
  <c r="O38"/>
  <c r="Y34"/>
  <c r="R35"/>
  <c r="Y33"/>
  <c r="N30"/>
  <c r="X29"/>
  <c r="R27"/>
  <c r="K26"/>
  <c r="S37"/>
  <c r="L32"/>
  <c r="U26"/>
  <c r="N38"/>
  <c r="V29"/>
  <c r="K39"/>
  <c r="X33"/>
  <c r="O39"/>
  <c r="Y30"/>
  <c r="Y542"/>
  <c r="Y541" s="1"/>
  <c r="N528"/>
  <c r="V403"/>
  <c r="R498"/>
  <c r="M488"/>
  <c r="O466"/>
  <c r="L458"/>
  <c r="U399"/>
  <c r="K344"/>
  <c r="Y335"/>
  <c r="N330"/>
  <c r="X395"/>
  <c r="S390"/>
  <c r="V339"/>
  <c r="R329"/>
  <c r="M234"/>
  <c r="O268"/>
  <c r="L244"/>
  <c r="U206"/>
  <c r="K200"/>
  <c r="Y221"/>
  <c r="N213"/>
  <c r="S165"/>
  <c r="V162"/>
  <c r="R150"/>
  <c r="M148"/>
  <c r="O132"/>
  <c r="L131"/>
  <c r="U117"/>
  <c r="V36"/>
  <c r="R103"/>
  <c r="M90"/>
  <c r="O85"/>
  <c r="L62"/>
  <c r="X542"/>
  <c r="X541" s="1"/>
  <c r="S528"/>
  <c r="K501"/>
  <c r="O498"/>
  <c r="K458"/>
  <c r="X335"/>
  <c r="S330"/>
  <c r="M346"/>
  <c r="U268"/>
  <c r="N200"/>
  <c r="S213"/>
  <c r="O150"/>
  <c r="Y117"/>
  <c r="U46"/>
  <c r="X528"/>
  <c r="Y466"/>
  <c r="O390"/>
  <c r="Y268"/>
  <c r="V221"/>
  <c r="L163"/>
  <c r="N131"/>
  <c r="U62"/>
  <c r="M501"/>
  <c r="S458"/>
  <c r="R344"/>
  <c r="U390"/>
  <c r="X268"/>
  <c r="V206"/>
  <c r="N148"/>
  <c r="U90"/>
  <c r="X46"/>
  <c r="U51"/>
  <c r="L424"/>
  <c r="Y451"/>
  <c r="V357"/>
  <c r="X435"/>
  <c r="Y386"/>
  <c r="Y419"/>
  <c r="Y449"/>
  <c r="M357"/>
  <c r="K369"/>
  <c r="N317"/>
  <c r="Y374"/>
  <c r="R331"/>
  <c r="K293"/>
  <c r="V367"/>
  <c r="N315"/>
  <c r="U351"/>
  <c r="M342"/>
  <c r="V299"/>
  <c r="V278"/>
  <c r="R261"/>
  <c r="X237"/>
  <c r="V277"/>
  <c r="V269"/>
  <c r="S306"/>
  <c r="S263"/>
  <c r="S232"/>
  <c r="O250"/>
  <c r="Y259"/>
  <c r="Y239"/>
  <c r="X283"/>
  <c r="M278"/>
  <c r="K272"/>
  <c r="S309"/>
  <c r="O303"/>
  <c r="V266"/>
  <c r="N233"/>
  <c r="R248"/>
  <c r="U257"/>
  <c r="M238"/>
  <c r="S292"/>
  <c r="N272"/>
  <c r="X231"/>
  <c r="Y241"/>
  <c r="Y228"/>
  <c r="Y218"/>
  <c r="L208"/>
  <c r="N205"/>
  <c r="N197"/>
  <c r="R180"/>
  <c r="U174"/>
  <c r="X188"/>
  <c r="V306"/>
  <c r="M246"/>
  <c r="S242"/>
  <c r="Y227"/>
  <c r="L218"/>
  <c r="R212"/>
  <c r="X193"/>
  <c r="M197"/>
  <c r="K180"/>
  <c r="S174"/>
  <c r="O188"/>
  <c r="R274"/>
  <c r="L231"/>
  <c r="S241"/>
  <c r="N229"/>
  <c r="U219"/>
  <c r="U208"/>
  <c r="X205"/>
  <c r="K195"/>
  <c r="S181"/>
  <c r="O175"/>
  <c r="Y189"/>
  <c r="U272"/>
  <c r="N253"/>
  <c r="X242"/>
  <c r="O227"/>
  <c r="O220"/>
  <c r="O204"/>
  <c r="O194"/>
  <c r="Y184"/>
  <c r="V178"/>
  <c r="L173"/>
  <c r="N187"/>
  <c r="Y166"/>
  <c r="X155"/>
  <c r="N153"/>
  <c r="R151"/>
  <c r="N160"/>
  <c r="X140"/>
  <c r="S139"/>
  <c r="X141"/>
  <c r="X143"/>
  <c r="S138"/>
  <c r="V144"/>
  <c r="R146"/>
  <c r="M137"/>
  <c r="O135"/>
  <c r="L147"/>
  <c r="U124"/>
  <c r="K123"/>
  <c r="Y121"/>
  <c r="N120"/>
  <c r="X127"/>
  <c r="S126"/>
  <c r="V129"/>
  <c r="R112"/>
  <c r="M111"/>
  <c r="O109"/>
  <c r="L114"/>
  <c r="X115"/>
  <c r="S108"/>
  <c r="V98"/>
  <c r="R97"/>
  <c r="M99"/>
  <c r="O105"/>
  <c r="L102"/>
  <c r="U101"/>
  <c r="K93"/>
  <c r="S92"/>
  <c r="K95"/>
  <c r="N86"/>
  <c r="X84"/>
  <c r="S77"/>
  <c r="V75"/>
  <c r="R74"/>
  <c r="M73"/>
  <c r="O79"/>
  <c r="L80"/>
  <c r="X82"/>
  <c r="S72"/>
  <c r="V64"/>
  <c r="R65"/>
  <c r="M66"/>
  <c r="O68"/>
  <c r="L69"/>
  <c r="L71"/>
  <c r="O55"/>
  <c r="L56"/>
  <c r="U58"/>
  <c r="K59"/>
  <c r="Y61"/>
  <c r="N52"/>
  <c r="X50"/>
  <c r="S48"/>
  <c r="S45"/>
  <c r="M40"/>
  <c r="S187"/>
  <c r="K166"/>
  <c r="L168"/>
  <c r="X158"/>
  <c r="S157"/>
  <c r="V155"/>
  <c r="R154"/>
  <c r="M153"/>
  <c r="O151"/>
  <c r="L161"/>
  <c r="U159"/>
  <c r="K140"/>
  <c r="M141"/>
  <c r="R142"/>
  <c r="K143"/>
  <c r="Y145"/>
  <c r="N144"/>
  <c r="X137"/>
  <c r="S136"/>
  <c r="V147"/>
  <c r="R125"/>
  <c r="M124"/>
  <c r="O122"/>
  <c r="L121"/>
  <c r="U128"/>
  <c r="K127"/>
  <c r="Y130"/>
  <c r="N129"/>
  <c r="X111"/>
  <c r="S110"/>
  <c r="V114"/>
  <c r="R113"/>
  <c r="K115"/>
  <c r="Y116"/>
  <c r="N98"/>
  <c r="X99"/>
  <c r="S104"/>
  <c r="X105"/>
  <c r="X100"/>
  <c r="S101"/>
  <c r="K94"/>
  <c r="R92"/>
  <c r="M91"/>
  <c r="Y86"/>
  <c r="N87"/>
  <c r="X77"/>
  <c r="S76"/>
  <c r="V74"/>
  <c r="R73"/>
  <c r="M78"/>
  <c r="O80"/>
  <c r="L81"/>
  <c r="X72"/>
  <c r="S63"/>
  <c r="V65"/>
  <c r="R66"/>
  <c r="M67"/>
  <c r="O69"/>
  <c r="L70"/>
  <c r="U55"/>
  <c r="K56"/>
  <c r="Y58"/>
  <c r="N59"/>
  <c r="X61"/>
  <c r="S52"/>
  <c r="V50"/>
  <c r="R48"/>
  <c r="M49"/>
  <c r="X40"/>
  <c r="S41"/>
  <c r="V43"/>
  <c r="R37"/>
  <c r="M38"/>
  <c r="V34"/>
  <c r="U35"/>
  <c r="V33"/>
  <c r="R30"/>
  <c r="Y31"/>
  <c r="M27"/>
  <c r="U25"/>
  <c r="M187"/>
  <c r="L167"/>
  <c r="X169"/>
  <c r="K158"/>
  <c r="Y156"/>
  <c r="N155"/>
  <c r="X153"/>
  <c r="S152"/>
  <c r="V161"/>
  <c r="R160"/>
  <c r="M159"/>
  <c r="O139"/>
  <c r="M142"/>
  <c r="N143"/>
  <c r="X145"/>
  <c r="S144"/>
  <c r="V137"/>
  <c r="R136"/>
  <c r="M135"/>
  <c r="O125"/>
  <c r="L124"/>
  <c r="U122"/>
  <c r="K121"/>
  <c r="Y128"/>
  <c r="N127"/>
  <c r="X130"/>
  <c r="S129"/>
  <c r="V111"/>
  <c r="R110"/>
  <c r="M109"/>
  <c r="O113"/>
  <c r="V108"/>
  <c r="R116"/>
  <c r="M98"/>
  <c r="O99"/>
  <c r="L104"/>
  <c r="U102"/>
  <c r="K100"/>
  <c r="Y93"/>
  <c r="R94"/>
  <c r="K92"/>
  <c r="M95"/>
  <c r="R86"/>
  <c r="M87"/>
  <c r="O77"/>
  <c r="L76"/>
  <c r="U74"/>
  <c r="K73"/>
  <c r="Y79"/>
  <c r="N80"/>
  <c r="U82"/>
  <c r="K72"/>
  <c r="Y64"/>
  <c r="N65"/>
  <c r="X67"/>
  <c r="S68"/>
  <c r="V70"/>
  <c r="U71"/>
  <c r="U56"/>
  <c r="K57"/>
  <c r="Y59"/>
  <c r="N60"/>
  <c r="X52"/>
  <c r="S53"/>
  <c r="V48"/>
  <c r="R49"/>
  <c r="K45"/>
  <c r="X41"/>
  <c r="S42"/>
  <c r="V37"/>
  <c r="R38"/>
  <c r="Y39"/>
  <c r="O35"/>
  <c r="U33"/>
  <c r="K30"/>
  <c r="S29"/>
  <c r="L27"/>
  <c r="Y25"/>
  <c r="R167"/>
  <c r="U169"/>
  <c r="V157"/>
  <c r="R156"/>
  <c r="M155"/>
  <c r="O153"/>
  <c r="L152"/>
  <c r="U161"/>
  <c r="K160"/>
  <c r="Y140"/>
  <c r="N139"/>
  <c r="N142"/>
  <c r="M143"/>
  <c r="O145"/>
  <c r="L144"/>
  <c r="U137"/>
  <c r="K136"/>
  <c r="Y147"/>
  <c r="N125"/>
  <c r="X123"/>
  <c r="S122"/>
  <c r="V120"/>
  <c r="R128"/>
  <c r="M127"/>
  <c r="O130"/>
  <c r="L129"/>
  <c r="U111"/>
  <c r="K110"/>
  <c r="Y114"/>
  <c r="N113"/>
  <c r="U108"/>
  <c r="K116"/>
  <c r="Y97"/>
  <c r="N99"/>
  <c r="N105"/>
  <c r="M102"/>
  <c r="O101"/>
  <c r="L93"/>
  <c r="U92"/>
  <c r="K91"/>
  <c r="O86"/>
  <c r="L87"/>
  <c r="U77"/>
  <c r="K76"/>
  <c r="Y74"/>
  <c r="N73"/>
  <c r="X79"/>
  <c r="S80"/>
  <c r="Y82"/>
  <c r="N72"/>
  <c r="X64"/>
  <c r="S65"/>
  <c r="V67"/>
  <c r="R68"/>
  <c r="M69"/>
  <c r="O71"/>
  <c r="L55"/>
  <c r="U57"/>
  <c r="K58"/>
  <c r="Y60"/>
  <c r="N61"/>
  <c r="X53"/>
  <c r="S50"/>
  <c r="V49"/>
  <c r="N45"/>
  <c r="O41"/>
  <c r="L42"/>
  <c r="U37"/>
  <c r="K38"/>
  <c r="S34"/>
  <c r="X35"/>
  <c r="S33"/>
  <c r="K31"/>
  <c r="R29"/>
  <c r="K27"/>
  <c r="X25"/>
  <c r="U38"/>
  <c r="L33"/>
  <c r="V25"/>
  <c r="X34"/>
  <c r="V27"/>
  <c r="K25"/>
  <c r="R34"/>
  <c r="L31"/>
  <c r="K42"/>
  <c r="L34"/>
  <c r="R31"/>
  <c r="S542"/>
  <c r="S541" s="1"/>
  <c r="X501"/>
  <c r="O403"/>
  <c r="L498"/>
  <c r="U469"/>
  <c r="K466"/>
  <c r="Y457"/>
  <c r="N399"/>
  <c r="X338"/>
  <c r="S335"/>
  <c r="R395"/>
  <c r="M390"/>
  <c r="O339"/>
  <c r="L329"/>
  <c r="U313"/>
  <c r="K268"/>
  <c r="Y224"/>
  <c r="N206"/>
  <c r="X198"/>
  <c r="S221"/>
  <c r="M165"/>
  <c r="O162"/>
  <c r="L150"/>
  <c r="U134"/>
  <c r="K132"/>
  <c r="Y119"/>
  <c r="N117"/>
  <c r="O36"/>
  <c r="L103"/>
  <c r="U88"/>
  <c r="K85"/>
  <c r="Y54"/>
  <c r="R542"/>
  <c r="R541" s="1"/>
  <c r="M528"/>
  <c r="U403"/>
  <c r="K498"/>
  <c r="Y469"/>
  <c r="N466"/>
  <c r="X457"/>
  <c r="S399"/>
  <c r="V338"/>
  <c r="R335"/>
  <c r="M330"/>
  <c r="O395"/>
  <c r="L390"/>
  <c r="U339"/>
  <c r="K329"/>
  <c r="Y313"/>
  <c r="N268"/>
  <c r="X224"/>
  <c r="S206"/>
  <c r="V198"/>
  <c r="R221"/>
  <c r="M213"/>
  <c r="L165"/>
  <c r="U162"/>
  <c r="K150"/>
  <c r="Y134"/>
  <c r="N132"/>
  <c r="X119"/>
  <c r="S117"/>
  <c r="M44"/>
  <c r="O103"/>
  <c r="L90"/>
  <c r="U85"/>
  <c r="K62"/>
  <c r="Y51"/>
  <c r="N46"/>
  <c r="X28"/>
  <c r="V542"/>
  <c r="V541" s="1"/>
  <c r="R528"/>
  <c r="Y403"/>
  <c r="N498"/>
  <c r="X469"/>
  <c r="S466"/>
  <c r="V457"/>
  <c r="R399"/>
  <c r="M344"/>
  <c r="O335"/>
  <c r="L330"/>
  <c r="U395"/>
  <c r="K390"/>
  <c r="Y339"/>
  <c r="N329"/>
  <c r="X313"/>
  <c r="S268"/>
  <c r="V224"/>
  <c r="R206"/>
  <c r="M200"/>
  <c r="O221"/>
  <c r="L213"/>
  <c r="K165"/>
  <c r="Y162"/>
  <c r="N150"/>
  <c r="X134"/>
  <c r="S132"/>
  <c r="V119"/>
  <c r="R117"/>
  <c r="L44"/>
  <c r="U103"/>
  <c r="K90"/>
  <c r="Y85"/>
  <c r="N62"/>
  <c r="X51"/>
  <c r="S46"/>
  <c r="U542"/>
  <c r="U541" s="1"/>
  <c r="K528"/>
  <c r="X403"/>
  <c r="S498"/>
  <c r="V469"/>
  <c r="R466"/>
  <c r="M458"/>
  <c r="O399"/>
  <c r="L344"/>
  <c r="U335"/>
  <c r="K330"/>
  <c r="Y395"/>
  <c r="N390"/>
  <c r="X339"/>
  <c r="S329"/>
  <c r="V313"/>
  <c r="R268"/>
  <c r="M244"/>
  <c r="O206"/>
  <c r="L200"/>
  <c r="U221"/>
  <c r="K213"/>
  <c r="N165"/>
  <c r="X162"/>
  <c r="S150"/>
  <c r="V134"/>
  <c r="R132"/>
  <c r="M131"/>
  <c r="O117"/>
  <c r="K44"/>
  <c r="Y103"/>
  <c r="N90"/>
  <c r="X85"/>
  <c r="S62"/>
  <c r="V51"/>
  <c r="R46"/>
  <c r="M28"/>
  <c r="N51"/>
  <c r="Y565"/>
  <c r="L565"/>
  <c r="O565"/>
  <c r="M163"/>
  <c r="K131"/>
  <c r="R90"/>
  <c r="L54"/>
  <c r="K488"/>
  <c r="X399"/>
  <c r="V335"/>
  <c r="L346"/>
  <c r="N244"/>
  <c r="O165"/>
  <c r="Y132"/>
  <c r="O90"/>
  <c r="N28"/>
  <c r="Y498"/>
  <c r="M338"/>
  <c r="Y329"/>
  <c r="R200"/>
  <c r="U165"/>
  <c r="X132"/>
  <c r="L36"/>
  <c r="Y62"/>
  <c r="V565"/>
  <c r="K405"/>
  <c r="V445"/>
  <c r="L352"/>
  <c r="M430"/>
  <c r="O360"/>
  <c r="K443"/>
  <c r="V454"/>
  <c r="K351"/>
  <c r="S363"/>
  <c r="R321"/>
  <c r="V368"/>
  <c r="U316"/>
  <c r="S287"/>
  <c r="L382"/>
  <c r="R325"/>
  <c r="U375"/>
  <c r="S334"/>
  <c r="L294"/>
  <c r="L273"/>
  <c r="R233"/>
  <c r="Y284"/>
  <c r="Y275"/>
  <c r="L311"/>
  <c r="V304"/>
  <c r="V261"/>
  <c r="V233"/>
  <c r="L249"/>
  <c r="N258"/>
  <c r="N238"/>
  <c r="S282"/>
  <c r="O276"/>
  <c r="Y270"/>
  <c r="V307"/>
  <c r="L302"/>
  <c r="R265"/>
  <c r="X252"/>
  <c r="M247"/>
  <c r="K256"/>
  <c r="O236"/>
  <c r="N287"/>
  <c r="R309"/>
  <c r="L247"/>
  <c r="V242"/>
  <c r="N227"/>
  <c r="N220"/>
  <c r="U204"/>
  <c r="U194"/>
  <c r="X184"/>
  <c r="M179"/>
  <c r="K173"/>
  <c r="U280"/>
  <c r="X301"/>
  <c r="K255"/>
  <c r="L226"/>
  <c r="R217"/>
  <c r="X209"/>
  <c r="M204"/>
  <c r="S194"/>
  <c r="O184"/>
  <c r="Y178"/>
  <c r="V172"/>
  <c r="L187"/>
  <c r="U311"/>
  <c r="M250"/>
  <c r="R242"/>
  <c r="X227"/>
  <c r="K218"/>
  <c r="K212"/>
  <c r="O193"/>
  <c r="Y185"/>
  <c r="V179"/>
  <c r="L174"/>
  <c r="N188"/>
  <c r="O310"/>
  <c r="R247"/>
  <c r="V225"/>
  <c r="V216"/>
  <c r="K210"/>
  <c r="L203"/>
  <c r="L192"/>
  <c r="N183"/>
  <c r="R177"/>
  <c r="U171"/>
  <c r="X166"/>
  <c r="V168"/>
  <c r="L155"/>
  <c r="V152"/>
  <c r="Y161"/>
  <c r="V159"/>
  <c r="R140"/>
  <c r="M139"/>
  <c r="K142"/>
  <c r="R143"/>
  <c r="M138"/>
  <c r="O144"/>
  <c r="L146"/>
  <c r="U136"/>
  <c r="K135"/>
  <c r="Y125"/>
  <c r="N124"/>
  <c r="X122"/>
  <c r="S121"/>
  <c r="V128"/>
  <c r="R127"/>
  <c r="M126"/>
  <c r="O129"/>
  <c r="L112"/>
  <c r="U110"/>
  <c r="K109"/>
  <c r="Y113"/>
  <c r="R115"/>
  <c r="M108"/>
  <c r="O98"/>
  <c r="L97"/>
  <c r="U104"/>
  <c r="V105"/>
  <c r="Y100"/>
  <c r="N101"/>
  <c r="N94"/>
  <c r="M92"/>
  <c r="O95"/>
  <c r="V87"/>
  <c r="R84"/>
  <c r="M77"/>
  <c r="O75"/>
  <c r="L74"/>
  <c r="U78"/>
  <c r="K79"/>
  <c r="Y81"/>
  <c r="R82"/>
  <c r="M72"/>
  <c r="O64"/>
  <c r="L65"/>
  <c r="U67"/>
  <c r="K68"/>
  <c r="Y70"/>
  <c r="R71"/>
  <c r="K55"/>
  <c r="Y57"/>
  <c r="N58"/>
  <c r="X60"/>
  <c r="S61"/>
  <c r="V53"/>
  <c r="R50"/>
  <c r="M48"/>
  <c r="M45"/>
  <c r="U41"/>
  <c r="X186"/>
  <c r="V167"/>
  <c r="Y169"/>
  <c r="R158"/>
  <c r="M157"/>
  <c r="O155"/>
  <c r="L154"/>
  <c r="U152"/>
  <c r="K151"/>
  <c r="Y160"/>
  <c r="N159"/>
  <c r="X139"/>
  <c r="S141"/>
  <c r="X142"/>
  <c r="X138"/>
  <c r="S145"/>
  <c r="V146"/>
  <c r="R137"/>
  <c r="M136"/>
  <c r="O147"/>
  <c r="L125"/>
  <c r="U123"/>
  <c r="K122"/>
  <c r="Y120"/>
  <c r="N128"/>
  <c r="X126"/>
  <c r="S130"/>
  <c r="V112"/>
  <c r="R111"/>
  <c r="M110"/>
  <c r="O114"/>
  <c r="L113"/>
  <c r="X108"/>
  <c r="S116"/>
  <c r="V97"/>
  <c r="R99"/>
  <c r="M104"/>
  <c r="V102"/>
  <c r="R100"/>
  <c r="M101"/>
  <c r="O94"/>
  <c r="L92"/>
  <c r="L95"/>
  <c r="S86"/>
  <c r="V84"/>
  <c r="R77"/>
  <c r="M76"/>
  <c r="O74"/>
  <c r="L73"/>
  <c r="U79"/>
  <c r="K80"/>
  <c r="V82"/>
  <c r="R72"/>
  <c r="M63"/>
  <c r="O65"/>
  <c r="L66"/>
  <c r="U68"/>
  <c r="K69"/>
  <c r="M71"/>
  <c r="N55"/>
  <c r="X57"/>
  <c r="S58"/>
  <c r="V60"/>
  <c r="R61"/>
  <c r="M52"/>
  <c r="O50"/>
  <c r="L48"/>
  <c r="X45"/>
  <c r="R40"/>
  <c r="M41"/>
  <c r="O43"/>
  <c r="L37"/>
  <c r="L39"/>
  <c r="O34"/>
  <c r="X32"/>
  <c r="O33"/>
  <c r="L30"/>
  <c r="U29"/>
  <c r="Y26"/>
  <c r="N25"/>
  <c r="U186"/>
  <c r="Y168"/>
  <c r="N169"/>
  <c r="X157"/>
  <c r="S156"/>
  <c r="V154"/>
  <c r="R153"/>
  <c r="M152"/>
  <c r="O161"/>
  <c r="L160"/>
  <c r="U140"/>
  <c r="K139"/>
  <c r="S142"/>
  <c r="V138"/>
  <c r="R145"/>
  <c r="M144"/>
  <c r="O137"/>
  <c r="L136"/>
  <c r="U147"/>
  <c r="K125"/>
  <c r="Y123"/>
  <c r="N122"/>
  <c r="X120"/>
  <c r="S128"/>
  <c r="V126"/>
  <c r="R130"/>
  <c r="M129"/>
  <c r="O111"/>
  <c r="L110"/>
  <c r="U114"/>
  <c r="K113"/>
  <c r="O108"/>
  <c r="L116"/>
  <c r="U97"/>
  <c r="K99"/>
  <c r="M105"/>
  <c r="N102"/>
  <c r="X101"/>
  <c r="S93"/>
  <c r="X94"/>
  <c r="X91"/>
  <c r="S95"/>
  <c r="L86"/>
  <c r="U84"/>
  <c r="K77"/>
  <c r="Y75"/>
  <c r="N74"/>
  <c r="X78"/>
  <c r="S79"/>
  <c r="V81"/>
  <c r="N82"/>
  <c r="X63"/>
  <c r="S64"/>
  <c r="V66"/>
  <c r="R67"/>
  <c r="M68"/>
  <c r="O70"/>
  <c r="Y55"/>
  <c r="N56"/>
  <c r="X58"/>
  <c r="S59"/>
  <c r="V61"/>
  <c r="R52"/>
  <c r="M53"/>
  <c r="O48"/>
  <c r="L49"/>
  <c r="V40"/>
  <c r="R41"/>
  <c r="M42"/>
  <c r="O37"/>
  <c r="L38"/>
  <c r="U34"/>
  <c r="V35"/>
  <c r="N33"/>
  <c r="N31"/>
  <c r="M29"/>
  <c r="X26"/>
  <c r="S25"/>
  <c r="K167"/>
  <c r="M169"/>
  <c r="O157"/>
  <c r="L156"/>
  <c r="U154"/>
  <c r="K153"/>
  <c r="Y151"/>
  <c r="N161"/>
  <c r="X159"/>
  <c r="S140"/>
  <c r="K141"/>
  <c r="U142"/>
  <c r="U138"/>
  <c r="K145"/>
  <c r="Y146"/>
  <c r="N137"/>
  <c r="X135"/>
  <c r="S147"/>
  <c r="V124"/>
  <c r="R123"/>
  <c r="M122"/>
  <c r="O120"/>
  <c r="L128"/>
  <c r="U126"/>
  <c r="K130"/>
  <c r="Y112"/>
  <c r="N111"/>
  <c r="X109"/>
  <c r="S114"/>
  <c r="Y115"/>
  <c r="N108"/>
  <c r="X98"/>
  <c r="S97"/>
  <c r="V104"/>
  <c r="U105"/>
  <c r="U100"/>
  <c r="K101"/>
  <c r="M94"/>
  <c r="N92"/>
  <c r="N95"/>
  <c r="K86"/>
  <c r="Y84"/>
  <c r="N77"/>
  <c r="X75"/>
  <c r="S74"/>
  <c r="V78"/>
  <c r="R79"/>
  <c r="M80"/>
  <c r="S82"/>
  <c r="V63"/>
  <c r="R64"/>
  <c r="M65"/>
  <c r="O67"/>
  <c r="L68"/>
  <c r="U70"/>
  <c r="V71"/>
  <c r="Y56"/>
  <c r="N57"/>
  <c r="X59"/>
  <c r="S60"/>
  <c r="V52"/>
  <c r="R53"/>
  <c r="M50"/>
  <c r="O49"/>
  <c r="U40"/>
  <c r="K41"/>
  <c r="Y43"/>
  <c r="N37"/>
  <c r="N39"/>
  <c r="M34"/>
  <c r="U32"/>
  <c r="M33"/>
  <c r="O31"/>
  <c r="L29"/>
  <c r="V26"/>
  <c r="R25"/>
  <c r="V39"/>
  <c r="S30"/>
  <c r="V42"/>
  <c r="S35"/>
  <c r="N26"/>
  <c r="O42"/>
  <c r="Y35"/>
  <c r="O29"/>
  <c r="R43"/>
  <c r="R32"/>
  <c r="M542"/>
  <c r="M541" s="1"/>
  <c r="R501"/>
  <c r="K403"/>
  <c r="Y488"/>
  <c r="N469"/>
  <c r="X458"/>
  <c r="S457"/>
  <c r="V344"/>
  <c r="R338"/>
  <c r="M335"/>
  <c r="L395"/>
  <c r="U346"/>
  <c r="K339"/>
  <c r="Y234"/>
  <c r="N313"/>
  <c r="X244"/>
  <c r="S224"/>
  <c r="V200"/>
  <c r="R198"/>
  <c r="M221"/>
  <c r="U163"/>
  <c r="K162"/>
  <c r="Y148"/>
  <c r="N134"/>
  <c r="X131"/>
  <c r="S119"/>
  <c r="U44"/>
  <c r="K36"/>
  <c r="Y90"/>
  <c r="N88"/>
  <c r="X62"/>
  <c r="S54"/>
  <c r="L542"/>
  <c r="L541" s="1"/>
  <c r="V501"/>
  <c r="N403"/>
  <c r="X488"/>
  <c r="S469"/>
  <c r="V458"/>
  <c r="R457"/>
  <c r="M399"/>
  <c r="O338"/>
  <c r="L335"/>
  <c r="K395"/>
  <c r="Y346"/>
  <c r="N339"/>
  <c r="X234"/>
  <c r="S313"/>
  <c r="V244"/>
  <c r="R224"/>
  <c r="M206"/>
  <c r="O198"/>
  <c r="L221"/>
  <c r="Y163"/>
  <c r="N162"/>
  <c r="X148"/>
  <c r="S134"/>
  <c r="V131"/>
  <c r="R119"/>
  <c r="M117"/>
  <c r="U36"/>
  <c r="K103"/>
  <c r="Y88"/>
  <c r="N85"/>
  <c r="X54"/>
  <c r="S51"/>
  <c r="V28"/>
  <c r="R28"/>
  <c r="O542"/>
  <c r="O541" s="1"/>
  <c r="L528"/>
  <c r="S403"/>
  <c r="V488"/>
  <c r="R469"/>
  <c r="M466"/>
  <c r="O457"/>
  <c r="L399"/>
  <c r="U338"/>
  <c r="K335"/>
  <c r="N395"/>
  <c r="X346"/>
  <c r="S339"/>
  <c r="V234"/>
  <c r="R313"/>
  <c r="M268"/>
  <c r="O224"/>
  <c r="L206"/>
  <c r="U198"/>
  <c r="K221"/>
  <c r="X163"/>
  <c r="S162"/>
  <c r="V148"/>
  <c r="R134"/>
  <c r="M132"/>
  <c r="O119"/>
  <c r="L117"/>
  <c r="Y36"/>
  <c r="N103"/>
  <c r="X88"/>
  <c r="S85"/>
  <c r="V54"/>
  <c r="R51"/>
  <c r="M46"/>
  <c r="N542"/>
  <c r="N541" s="1"/>
  <c r="Y501"/>
  <c r="R403"/>
  <c r="M498"/>
  <c r="O469"/>
  <c r="L466"/>
  <c r="U457"/>
  <c r="K399"/>
  <c r="Y338"/>
  <c r="N335"/>
  <c r="S395"/>
  <c r="V346"/>
  <c r="R339"/>
  <c r="M329"/>
  <c r="O313"/>
  <c r="L268"/>
  <c r="U224"/>
  <c r="K206"/>
  <c r="Y198"/>
  <c r="N221"/>
  <c r="V163"/>
  <c r="R162"/>
  <c r="M150"/>
  <c r="O134"/>
  <c r="L132"/>
  <c r="U119"/>
  <c r="K117"/>
  <c r="X36"/>
  <c r="S103"/>
  <c r="V88"/>
  <c r="R85"/>
  <c r="M62"/>
  <c r="O51"/>
  <c r="L46"/>
  <c r="O46"/>
  <c r="M565"/>
  <c r="N565"/>
  <c r="S32"/>
  <c r="L488"/>
  <c r="N344"/>
  <c r="R390"/>
  <c r="L234"/>
  <c r="Y206"/>
  <c r="R165"/>
  <c r="U132"/>
  <c r="V103"/>
  <c r="M88"/>
  <c r="K46"/>
  <c r="U498"/>
  <c r="N458"/>
  <c r="K234"/>
  <c r="S200"/>
  <c r="R213"/>
  <c r="U150"/>
  <c r="X117"/>
  <c r="M36"/>
  <c r="K54"/>
  <c r="O528"/>
  <c r="N488"/>
  <c r="O330"/>
  <c r="K346"/>
  <c r="S244"/>
  <c r="O213"/>
  <c r="Y150"/>
  <c r="V117"/>
  <c r="K88"/>
  <c r="S28"/>
  <c r="X565"/>
  <c r="S439"/>
  <c r="L393"/>
  <c r="L412"/>
  <c r="K448"/>
  <c r="Y354"/>
  <c r="S437"/>
  <c r="L391"/>
  <c r="M352"/>
  <c r="Y343"/>
  <c r="U299"/>
  <c r="L363"/>
  <c r="X320"/>
  <c r="Y348"/>
  <c r="U297"/>
  <c r="X369"/>
  <c r="O317"/>
  <c r="N288"/>
  <c r="N310"/>
  <c r="U248"/>
  <c r="O281"/>
  <c r="V273"/>
  <c r="N309"/>
  <c r="R303"/>
  <c r="R266"/>
  <c r="R253"/>
  <c r="U247"/>
  <c r="X256"/>
  <c r="S288"/>
  <c r="V280"/>
  <c r="L275"/>
  <c r="N269"/>
  <c r="R306"/>
  <c r="X263"/>
  <c r="M264"/>
  <c r="S251"/>
  <c r="O245"/>
  <c r="Y254"/>
  <c r="L241"/>
  <c r="K283"/>
  <c r="U303"/>
  <c r="M257"/>
  <c r="U225"/>
  <c r="U216"/>
  <c r="L210"/>
  <c r="K203"/>
  <c r="K192"/>
  <c r="S183"/>
  <c r="O177"/>
  <c r="Y171"/>
  <c r="O275"/>
  <c r="R264"/>
  <c r="Y237"/>
  <c r="U230"/>
  <c r="M216"/>
  <c r="S210"/>
  <c r="O202"/>
  <c r="V196"/>
  <c r="L183"/>
  <c r="N177"/>
  <c r="R171"/>
  <c r="U166"/>
  <c r="O306"/>
  <c r="K259"/>
  <c r="K226"/>
  <c r="O217"/>
  <c r="V209"/>
  <c r="Y203"/>
  <c r="L194"/>
  <c r="N184"/>
  <c r="R178"/>
  <c r="U172"/>
  <c r="S284"/>
  <c r="Y304"/>
  <c r="U256"/>
  <c r="R230"/>
  <c r="R215"/>
  <c r="R211"/>
  <c r="U201"/>
  <c r="U195"/>
  <c r="X181"/>
  <c r="M176"/>
  <c r="K170"/>
  <c r="S167"/>
  <c r="Y158"/>
  <c r="S154"/>
  <c r="K152"/>
  <c r="S161"/>
  <c r="O159"/>
  <c r="L140"/>
  <c r="L141"/>
  <c r="O142"/>
  <c r="L143"/>
  <c r="U145"/>
  <c r="K144"/>
  <c r="Y137"/>
  <c r="N136"/>
  <c r="X147"/>
  <c r="S125"/>
  <c r="V123"/>
  <c r="R122"/>
  <c r="M121"/>
  <c r="O128"/>
  <c r="L127"/>
  <c r="U130"/>
  <c r="K129"/>
  <c r="Y111"/>
  <c r="N110"/>
  <c r="X114"/>
  <c r="S113"/>
  <c r="L115"/>
  <c r="U116"/>
  <c r="K98"/>
  <c r="Y99"/>
  <c r="N104"/>
  <c r="X102"/>
  <c r="S100"/>
  <c r="V93"/>
  <c r="U94"/>
  <c r="U91"/>
  <c r="V95"/>
  <c r="O87"/>
  <c r="L84"/>
  <c r="U76"/>
  <c r="K75"/>
  <c r="Y73"/>
  <c r="N78"/>
  <c r="X80"/>
  <c r="S81"/>
  <c r="L82"/>
  <c r="U63"/>
  <c r="K64"/>
  <c r="Y66"/>
  <c r="N67"/>
  <c r="X69"/>
  <c r="S70"/>
  <c r="X71"/>
  <c r="X56"/>
  <c r="S57"/>
  <c r="V59"/>
  <c r="R60"/>
  <c r="M61"/>
  <c r="O53"/>
  <c r="L50"/>
  <c r="U49"/>
  <c r="Y40"/>
  <c r="N41"/>
  <c r="L186"/>
  <c r="N167"/>
  <c r="R169"/>
  <c r="L158"/>
  <c r="U156"/>
  <c r="K155"/>
  <c r="Y153"/>
  <c r="N152"/>
  <c r="X161"/>
  <c r="S160"/>
  <c r="V140"/>
  <c r="R139"/>
  <c r="Y141"/>
  <c r="V143"/>
  <c r="R138"/>
  <c r="M145"/>
  <c r="O146"/>
  <c r="L137"/>
  <c r="U135"/>
  <c r="K147"/>
  <c r="Y124"/>
  <c r="N123"/>
  <c r="X121"/>
  <c r="S120"/>
  <c r="V127"/>
  <c r="R126"/>
  <c r="M130"/>
  <c r="O112"/>
  <c r="L111"/>
  <c r="U109"/>
  <c r="K114"/>
  <c r="V115"/>
  <c r="R108"/>
  <c r="M116"/>
  <c r="O97"/>
  <c r="L99"/>
  <c r="L105"/>
  <c r="O102"/>
  <c r="L100"/>
  <c r="U93"/>
  <c r="V94"/>
  <c r="Y91"/>
  <c r="R95"/>
  <c r="M86"/>
  <c r="O84"/>
  <c r="L77"/>
  <c r="U75"/>
  <c r="K74"/>
  <c r="Y78"/>
  <c r="N79"/>
  <c r="X81"/>
  <c r="O82"/>
  <c r="L72"/>
  <c r="U64"/>
  <c r="K65"/>
  <c r="Y67"/>
  <c r="N68"/>
  <c r="X70"/>
  <c r="S71"/>
  <c r="V56"/>
  <c r="R57"/>
  <c r="M58"/>
  <c r="O60"/>
  <c r="L61"/>
  <c r="U53"/>
  <c r="K50"/>
  <c r="Y49"/>
  <c r="R45"/>
  <c r="L40"/>
  <c r="U42"/>
  <c r="K43"/>
  <c r="Y38"/>
  <c r="R39"/>
  <c r="K34"/>
  <c r="O32"/>
  <c r="K33"/>
  <c r="M31"/>
  <c r="N29"/>
  <c r="S26"/>
  <c r="S166"/>
  <c r="R168"/>
  <c r="V158"/>
  <c r="R157"/>
  <c r="M156"/>
  <c r="O154"/>
  <c r="L153"/>
  <c r="U151"/>
  <c r="K161"/>
  <c r="Y159"/>
  <c r="N140"/>
  <c r="N141"/>
  <c r="Y142"/>
  <c r="O138"/>
  <c r="L145"/>
  <c r="U146"/>
  <c r="K137"/>
  <c r="Y135"/>
  <c r="N147"/>
  <c r="X124"/>
  <c r="S123"/>
  <c r="V121"/>
  <c r="R120"/>
  <c r="M128"/>
  <c r="O126"/>
  <c r="L130"/>
  <c r="U112"/>
  <c r="K111"/>
  <c r="Y109"/>
  <c r="N114"/>
  <c r="U115"/>
  <c r="K108"/>
  <c r="Y98"/>
  <c r="N97"/>
  <c r="X104"/>
  <c r="S105"/>
  <c r="V100"/>
  <c r="R101"/>
  <c r="M93"/>
  <c r="V92"/>
  <c r="R91"/>
  <c r="Y95"/>
  <c r="Y87"/>
  <c r="N84"/>
  <c r="X76"/>
  <c r="S75"/>
  <c r="V73"/>
  <c r="R78"/>
  <c r="M79"/>
  <c r="O81"/>
  <c r="V72"/>
  <c r="R63"/>
  <c r="M64"/>
  <c r="O66"/>
  <c r="L67"/>
  <c r="U69"/>
  <c r="K70"/>
  <c r="S55"/>
  <c r="V57"/>
  <c r="R58"/>
  <c r="M59"/>
  <c r="O61"/>
  <c r="L52"/>
  <c r="U50"/>
  <c r="K48"/>
  <c r="V45"/>
  <c r="O40"/>
  <c r="L41"/>
  <c r="U43"/>
  <c r="K37"/>
  <c r="M39"/>
  <c r="N34"/>
  <c r="V32"/>
  <c r="V30"/>
  <c r="U31"/>
  <c r="Y27"/>
  <c r="R26"/>
  <c r="M25"/>
  <c r="R186"/>
  <c r="X168"/>
  <c r="U158"/>
  <c r="K157"/>
  <c r="Y155"/>
  <c r="N154"/>
  <c r="X152"/>
  <c r="S151"/>
  <c r="V160"/>
  <c r="R159"/>
  <c r="M140"/>
  <c r="O141"/>
  <c r="Y143"/>
  <c r="N138"/>
  <c r="X144"/>
  <c r="S146"/>
  <c r="V136"/>
  <c r="R135"/>
  <c r="M147"/>
  <c r="O124"/>
  <c r="L123"/>
  <c r="U121"/>
  <c r="K120"/>
  <c r="Y127"/>
  <c r="N126"/>
  <c r="X129"/>
  <c r="S112"/>
  <c r="V110"/>
  <c r="R109"/>
  <c r="M114"/>
  <c r="S115"/>
  <c r="V116"/>
  <c r="R98"/>
  <c r="M97"/>
  <c r="O104"/>
  <c r="Y102"/>
  <c r="N100"/>
  <c r="X93"/>
  <c r="S94"/>
  <c r="V91"/>
  <c r="U95"/>
  <c r="X87"/>
  <c r="S84"/>
  <c r="V76"/>
  <c r="R75"/>
  <c r="M74"/>
  <c r="O78"/>
  <c r="L79"/>
  <c r="U81"/>
  <c r="M82"/>
  <c r="O63"/>
  <c r="L64"/>
  <c r="U66"/>
  <c r="K67"/>
  <c r="Y69"/>
  <c r="N70"/>
  <c r="X55"/>
  <c r="S56"/>
  <c r="V58"/>
  <c r="R59"/>
  <c r="M60"/>
  <c r="O52"/>
  <c r="L53"/>
  <c r="U48"/>
  <c r="K49"/>
  <c r="N40"/>
  <c r="X42"/>
  <c r="S43"/>
  <c r="V38"/>
  <c r="U39"/>
  <c r="L35"/>
  <c r="M32"/>
  <c r="U30"/>
  <c r="V31"/>
  <c r="X27"/>
  <c r="O26"/>
  <c r="L25"/>
  <c r="L43"/>
  <c r="M35"/>
  <c r="X31"/>
  <c r="M37"/>
  <c r="M30"/>
  <c r="O25"/>
  <c r="X43"/>
  <c r="Y32"/>
  <c r="O27"/>
  <c r="Y37"/>
  <c r="R33"/>
  <c r="U528"/>
  <c r="L501"/>
  <c r="X498"/>
  <c r="S488"/>
  <c r="V466"/>
  <c r="R458"/>
  <c r="M457"/>
  <c r="O344"/>
  <c r="L338"/>
  <c r="U330"/>
  <c r="Y390"/>
  <c r="N346"/>
  <c r="X329"/>
  <c r="S234"/>
  <c r="V268"/>
  <c r="R244"/>
  <c r="M224"/>
  <c r="O200"/>
  <c r="L198"/>
  <c r="U213"/>
  <c r="Y165"/>
  <c r="N163"/>
  <c r="X150"/>
  <c r="S148"/>
  <c r="V132"/>
  <c r="R131"/>
  <c r="M119"/>
  <c r="N44"/>
  <c r="X103"/>
  <c r="S90"/>
  <c r="V85"/>
  <c r="R62"/>
  <c r="M54"/>
  <c r="Y528"/>
  <c r="O501"/>
  <c r="V498"/>
  <c r="R488"/>
  <c r="M469"/>
  <c r="O458"/>
  <c r="L457"/>
  <c r="U344"/>
  <c r="K338"/>
  <c r="Y330"/>
  <c r="X390"/>
  <c r="S346"/>
  <c r="V329"/>
  <c r="R234"/>
  <c r="M313"/>
  <c r="O244"/>
  <c r="L224"/>
  <c r="U200"/>
  <c r="K198"/>
  <c r="Y213"/>
  <c r="X165"/>
  <c r="S163"/>
  <c r="V150"/>
  <c r="R148"/>
  <c r="M134"/>
  <c r="O131"/>
  <c r="L119"/>
  <c r="Y44"/>
  <c r="N36"/>
  <c r="X90"/>
  <c r="S88"/>
  <c r="V62"/>
  <c r="R54"/>
  <c r="M51"/>
  <c r="O28"/>
  <c r="V46"/>
  <c r="L28"/>
  <c r="K542"/>
  <c r="K541" s="1"/>
  <c r="U501"/>
  <c r="M403"/>
  <c r="O488"/>
  <c r="L469"/>
  <c r="U458"/>
  <c r="K457"/>
  <c r="Y344"/>
  <c r="N338"/>
  <c r="X330"/>
  <c r="V390"/>
  <c r="R346"/>
  <c r="M339"/>
  <c r="O234"/>
  <c r="L313"/>
  <c r="U244"/>
  <c r="K224"/>
  <c r="Y200"/>
  <c r="N198"/>
  <c r="X213"/>
  <c r="V165"/>
  <c r="R163"/>
  <c r="M162"/>
  <c r="O148"/>
  <c r="L134"/>
  <c r="U131"/>
  <c r="K119"/>
  <c r="X44"/>
  <c r="S36"/>
  <c r="V90"/>
  <c r="R88"/>
  <c r="M85"/>
  <c r="O54"/>
  <c r="L51"/>
  <c r="U28"/>
  <c r="V528"/>
  <c r="S501"/>
  <c r="L403"/>
  <c r="U488"/>
  <c r="K469"/>
  <c r="Y458"/>
  <c r="N457"/>
  <c r="X344"/>
  <c r="S338"/>
  <c r="V330"/>
  <c r="M395"/>
  <c r="O346"/>
  <c r="L339"/>
  <c r="U234"/>
  <c r="K313"/>
  <c r="Y244"/>
  <c r="N224"/>
  <c r="X200"/>
  <c r="S198"/>
  <c r="V213"/>
  <c r="O163"/>
  <c r="L162"/>
  <c r="U148"/>
  <c r="K134"/>
  <c r="Y131"/>
  <c r="N119"/>
  <c r="V44"/>
  <c r="R36"/>
  <c r="M103"/>
  <c r="O88"/>
  <c r="L85"/>
  <c r="U54"/>
  <c r="K51"/>
  <c r="R565"/>
  <c r="S565"/>
  <c r="U466"/>
  <c r="Y399"/>
  <c r="V395"/>
  <c r="O329"/>
  <c r="K244"/>
  <c r="X221"/>
  <c r="L148"/>
  <c r="S44"/>
  <c r="O62"/>
  <c r="N501"/>
  <c r="S344"/>
  <c r="R330"/>
  <c r="U329"/>
  <c r="X206"/>
  <c r="K148"/>
  <c r="R44"/>
  <c r="L88"/>
  <c r="Y46"/>
  <c r="X466"/>
  <c r="V399"/>
  <c r="N234"/>
  <c r="M198"/>
  <c r="K163"/>
  <c r="S131"/>
  <c r="O44"/>
  <c r="N54"/>
  <c r="U565"/>
  <c r="K561"/>
  <c r="K565"/>
  <c r="Y45"/>
  <c r="N27"/>
  <c r="D38" i="27"/>
  <c r="D55" s="1"/>
  <c r="F19" i="8"/>
  <c r="G19" s="1"/>
  <c r="AB29" i="38" s="1"/>
  <c r="F18" i="8"/>
  <c r="G18" s="1"/>
  <c r="AA28" i="38" l="1"/>
  <c r="AC28" s="1"/>
  <c r="AP28" s="1"/>
  <c r="E28"/>
  <c r="F28" s="1"/>
  <c r="T29"/>
  <c r="T28"/>
  <c r="S485"/>
  <c r="K485"/>
  <c r="T243"/>
  <c r="T345"/>
  <c r="T164"/>
  <c r="Q243"/>
  <c r="Q149"/>
  <c r="W164"/>
  <c r="T223"/>
  <c r="Q13"/>
  <c r="T47"/>
  <c r="W199"/>
  <c r="P260"/>
  <c r="W214"/>
  <c r="Q89"/>
  <c r="T459"/>
  <c r="T235"/>
  <c r="T199"/>
  <c r="T389"/>
  <c r="T485"/>
  <c r="W389"/>
  <c r="Q485"/>
  <c r="W383"/>
  <c r="W133"/>
  <c r="W509"/>
  <c r="P328"/>
  <c r="P83"/>
  <c r="Q191"/>
  <c r="Q509"/>
  <c r="W467"/>
  <c r="Q107"/>
  <c r="Q133"/>
  <c r="P383"/>
  <c r="Q199"/>
  <c r="Q398"/>
  <c r="T489"/>
  <c r="T191"/>
  <c r="T133"/>
  <c r="T527"/>
  <c r="T526" s="1"/>
  <c r="W243"/>
  <c r="W13"/>
  <c r="Q312"/>
  <c r="Q164"/>
  <c r="P164"/>
  <c r="Q47"/>
  <c r="P149"/>
  <c r="P47"/>
  <c r="W207"/>
  <c r="W485"/>
  <c r="P96"/>
  <c r="P207"/>
  <c r="P345"/>
  <c r="W500"/>
  <c r="W499" s="1"/>
  <c r="P107"/>
  <c r="P467"/>
  <c r="Q527"/>
  <c r="Q526" s="1"/>
  <c r="W267"/>
  <c r="W489"/>
  <c r="W560"/>
  <c r="P191"/>
  <c r="Q118"/>
  <c r="P214"/>
  <c r="Q267"/>
  <c r="Q328"/>
  <c r="Q345"/>
  <c r="P500"/>
  <c r="P489"/>
  <c r="P560"/>
  <c r="T500"/>
  <c r="T214"/>
  <c r="T312"/>
  <c r="W223"/>
  <c r="P13"/>
  <c r="P312"/>
  <c r="P223"/>
  <c r="Q223"/>
  <c r="T149"/>
  <c r="W527"/>
  <c r="W526" s="1"/>
  <c r="W260"/>
  <c r="P118"/>
  <c r="P389"/>
  <c r="W83"/>
  <c r="W459"/>
  <c r="Q214"/>
  <c r="W118"/>
  <c r="W107"/>
  <c r="P235"/>
  <c r="P89"/>
  <c r="P199"/>
  <c r="W89"/>
  <c r="W235"/>
  <c r="Q83"/>
  <c r="P459"/>
  <c r="Q260"/>
  <c r="Q389"/>
  <c r="Q383"/>
  <c r="Q459"/>
  <c r="P485"/>
  <c r="T260"/>
  <c r="T398"/>
  <c r="T207"/>
  <c r="T89"/>
  <c r="T107"/>
  <c r="T267"/>
  <c r="T560"/>
  <c r="T118"/>
  <c r="T328"/>
  <c r="T467"/>
  <c r="W312"/>
  <c r="P243"/>
  <c r="W149"/>
  <c r="W47"/>
  <c r="W96"/>
  <c r="W191"/>
  <c r="P267"/>
  <c r="W398"/>
  <c r="P133"/>
  <c r="Q500"/>
  <c r="W328"/>
  <c r="W345"/>
  <c r="Q96"/>
  <c r="Q207"/>
  <c r="P398"/>
  <c r="Q235"/>
  <c r="Q467"/>
  <c r="P509"/>
  <c r="P527"/>
  <c r="P526" s="1"/>
  <c r="Q489"/>
  <c r="Q560"/>
  <c r="T96"/>
  <c r="T383"/>
  <c r="T83"/>
  <c r="T509"/>
  <c r="O560"/>
  <c r="Y28"/>
  <c r="Y29"/>
  <c r="O485"/>
  <c r="O13"/>
  <c r="R13"/>
  <c r="S13"/>
  <c r="X13"/>
  <c r="L13"/>
  <c r="V13"/>
  <c r="M13"/>
  <c r="N13"/>
  <c r="U13"/>
  <c r="V485"/>
  <c r="S500"/>
  <c r="K467"/>
  <c r="Y467"/>
  <c r="U467"/>
  <c r="R467"/>
  <c r="N467"/>
  <c r="Y485"/>
  <c r="S489"/>
  <c r="X467"/>
  <c r="L500"/>
  <c r="O467"/>
  <c r="O527"/>
  <c r="O526" s="1"/>
  <c r="Y560"/>
  <c r="X485"/>
  <c r="S459"/>
  <c r="K489"/>
  <c r="V467"/>
  <c r="AC29"/>
  <c r="AP29" s="1"/>
  <c r="AB13"/>
  <c r="AB12" s="1"/>
  <c r="AB566" s="1"/>
  <c r="K28"/>
  <c r="K29"/>
  <c r="U560"/>
  <c r="U459"/>
  <c r="V489"/>
  <c r="S467"/>
  <c r="N489"/>
  <c r="N500"/>
  <c r="S560"/>
  <c r="V459"/>
  <c r="Y500"/>
  <c r="R500"/>
  <c r="R560"/>
  <c r="M467"/>
  <c r="X560"/>
  <c r="U489"/>
  <c r="N560"/>
  <c r="V500"/>
  <c r="X500"/>
  <c r="X459"/>
  <c r="L467"/>
  <c r="M560"/>
  <c r="O500"/>
  <c r="U527"/>
  <c r="U526" s="1"/>
  <c r="V527"/>
  <c r="V526" s="1"/>
  <c r="L459"/>
  <c r="R489"/>
  <c r="U485"/>
  <c r="U500"/>
  <c r="Y527"/>
  <c r="Y526" s="1"/>
  <c r="K312"/>
  <c r="Y389"/>
  <c r="N83"/>
  <c r="N214"/>
  <c r="M191"/>
  <c r="X214"/>
  <c r="K118"/>
  <c r="X207"/>
  <c r="K191"/>
  <c r="M312"/>
  <c r="X389"/>
  <c r="R485"/>
  <c r="Y164"/>
  <c r="X489"/>
  <c r="O207"/>
  <c r="N485"/>
  <c r="Y191"/>
  <c r="M489"/>
  <c r="O223"/>
  <c r="M459"/>
  <c r="L527"/>
  <c r="L526" s="1"/>
  <c r="L214"/>
  <c r="V243"/>
  <c r="R191"/>
  <c r="N312"/>
  <c r="U83"/>
  <c r="V560"/>
  <c r="Y489"/>
  <c r="L560"/>
  <c r="M207"/>
  <c r="N459"/>
  <c r="M527"/>
  <c r="M526" s="1"/>
  <c r="X527"/>
  <c r="X526" s="1"/>
  <c r="K500"/>
  <c r="N207"/>
  <c r="O459"/>
  <c r="N527"/>
  <c r="N526" s="1"/>
  <c r="R312"/>
  <c r="Y398"/>
  <c r="R509"/>
  <c r="O199"/>
  <c r="L312"/>
  <c r="M223"/>
  <c r="L485"/>
  <c r="S312"/>
  <c r="R527"/>
  <c r="R526" s="1"/>
  <c r="L489"/>
  <c r="S527"/>
  <c r="S526" s="1"/>
  <c r="M485"/>
  <c r="V398"/>
  <c r="U328"/>
  <c r="S191"/>
  <c r="Y207"/>
  <c r="S345"/>
  <c r="V267"/>
  <c r="S199"/>
  <c r="V345"/>
  <c r="R459"/>
  <c r="K527"/>
  <c r="K526" s="1"/>
  <c r="K459"/>
  <c r="M500"/>
  <c r="Y459"/>
  <c r="O489"/>
  <c r="S383"/>
  <c r="K223"/>
  <c r="L118"/>
  <c r="V149"/>
  <c r="O243"/>
  <c r="S89"/>
  <c r="L191"/>
  <c r="U345"/>
  <c r="V260"/>
  <c r="Y223"/>
  <c r="R383"/>
  <c r="U47"/>
  <c r="O83"/>
  <c r="Y149"/>
  <c r="R389"/>
  <c r="L267"/>
  <c r="R133"/>
  <c r="M107"/>
  <c r="S118"/>
  <c r="M214"/>
  <c r="K207"/>
  <c r="R398"/>
  <c r="R96"/>
  <c r="N383"/>
  <c r="X199"/>
  <c r="L83"/>
  <c r="O312"/>
  <c r="K398"/>
  <c r="Y89"/>
  <c r="O164"/>
  <c r="R89"/>
  <c r="N389"/>
  <c r="X223"/>
  <c r="L243"/>
  <c r="K260"/>
  <c r="S509"/>
  <c r="K383"/>
  <c r="Y383"/>
  <c r="L509"/>
  <c r="M509"/>
  <c r="U118"/>
  <c r="K133"/>
  <c r="U243"/>
  <c r="X89"/>
  <c r="X107"/>
  <c r="V83"/>
  <c r="U164"/>
  <c r="R267"/>
  <c r="S107"/>
  <c r="K267"/>
  <c r="V214"/>
  <c r="S207"/>
  <c r="R149"/>
  <c r="X47"/>
  <c r="X96"/>
  <c r="K560"/>
  <c r="K243"/>
  <c r="N223"/>
  <c r="V89"/>
  <c r="N191"/>
  <c r="V389"/>
  <c r="M133"/>
  <c r="X164"/>
  <c r="U199"/>
  <c r="X328"/>
  <c r="M96"/>
  <c r="N96"/>
  <c r="O96"/>
  <c r="S243"/>
  <c r="U149"/>
  <c r="O133"/>
  <c r="O118"/>
  <c r="K214"/>
  <c r="M267"/>
  <c r="X345"/>
  <c r="O191"/>
  <c r="M398"/>
  <c r="N133"/>
  <c r="V199"/>
  <c r="Y83"/>
  <c r="R83"/>
  <c r="O235"/>
  <c r="R199"/>
  <c r="N243"/>
  <c r="N164"/>
  <c r="L199"/>
  <c r="V312"/>
  <c r="O398"/>
  <c r="R107"/>
  <c r="N149"/>
  <c r="L207"/>
  <c r="V223"/>
  <c r="L89"/>
  <c r="X118"/>
  <c r="R214"/>
  <c r="N267"/>
  <c r="L389"/>
  <c r="M164"/>
  <c r="X191"/>
  <c r="U312"/>
  <c r="N398"/>
  <c r="R260"/>
  <c r="Y267"/>
  <c r="N199"/>
  <c r="M89"/>
  <c r="Y214"/>
  <c r="O267"/>
  <c r="S389"/>
  <c r="N47"/>
  <c r="K83"/>
  <c r="Y47"/>
  <c r="V235"/>
  <c r="M383"/>
  <c r="Y235"/>
  <c r="U383"/>
  <c r="O509"/>
  <c r="R223"/>
  <c r="X243"/>
  <c r="O47"/>
  <c r="S83"/>
  <c r="R164"/>
  <c r="L107"/>
  <c r="R118"/>
  <c r="X398"/>
  <c r="N89"/>
  <c r="U214"/>
  <c r="X133"/>
  <c r="K149"/>
  <c r="Y118"/>
  <c r="S214"/>
  <c r="M389"/>
  <c r="V47"/>
  <c r="S47"/>
  <c r="U389"/>
  <c r="U107"/>
  <c r="N118"/>
  <c r="V207"/>
  <c r="Y243"/>
  <c r="L133"/>
  <c r="V164"/>
  <c r="Y199"/>
  <c r="L223"/>
  <c r="V328"/>
  <c r="M118"/>
  <c r="X149"/>
  <c r="U207"/>
  <c r="R243"/>
  <c r="K47"/>
  <c r="V107"/>
  <c r="K345"/>
  <c r="R207"/>
  <c r="K107"/>
  <c r="M149"/>
  <c r="U223"/>
  <c r="U191"/>
  <c r="L398"/>
  <c r="S133"/>
  <c r="S223"/>
  <c r="S96"/>
  <c r="U96"/>
  <c r="L47"/>
  <c r="V96"/>
  <c r="L96"/>
  <c r="O89"/>
  <c r="L345"/>
  <c r="V133"/>
  <c r="S328"/>
  <c r="K89"/>
  <c r="V118"/>
  <c r="O214"/>
  <c r="S267"/>
  <c r="K389"/>
  <c r="L164"/>
  <c r="V191"/>
  <c r="Y312"/>
  <c r="S398"/>
  <c r="U133"/>
  <c r="X83"/>
  <c r="O389"/>
  <c r="Y107"/>
  <c r="U267"/>
  <c r="S164"/>
  <c r="K199"/>
  <c r="U398"/>
  <c r="M83"/>
  <c r="R235"/>
  <c r="Y260"/>
  <c r="U260"/>
  <c r="K235"/>
  <c r="O260"/>
  <c r="U235"/>
  <c r="N235"/>
  <c r="N260"/>
  <c r="M235"/>
  <c r="X260"/>
  <c r="U509"/>
  <c r="X509"/>
  <c r="Y509"/>
  <c r="N509"/>
  <c r="M47"/>
  <c r="O107"/>
  <c r="S149"/>
  <c r="M243"/>
  <c r="K164"/>
  <c r="M199"/>
  <c r="X312"/>
  <c r="Y133"/>
  <c r="N107"/>
  <c r="L149"/>
  <c r="Y96"/>
  <c r="R47"/>
  <c r="U89"/>
  <c r="X267"/>
  <c r="O149"/>
  <c r="K96"/>
  <c r="X235"/>
  <c r="S235"/>
  <c r="S260"/>
  <c r="L235"/>
  <c r="M260"/>
  <c r="O383"/>
  <c r="L260"/>
  <c r="V383"/>
  <c r="L383"/>
  <c r="K509"/>
  <c r="X383"/>
  <c r="V509"/>
  <c r="AA21"/>
  <c r="D10" i="8"/>
  <c r="D5" l="1"/>
  <c r="C5" i="27" s="1"/>
  <c r="C15" s="1"/>
  <c r="J12" i="33"/>
  <c r="J28" i="38"/>
  <c r="H28"/>
  <c r="W190"/>
  <c r="W106" s="1"/>
  <c r="T327"/>
  <c r="T13"/>
  <c r="T12" s="1"/>
  <c r="Q499"/>
  <c r="P397"/>
  <c r="T222"/>
  <c r="T190"/>
  <c r="T106" s="1"/>
  <c r="P12"/>
  <c r="Q12"/>
  <c r="W397"/>
  <c r="Q397"/>
  <c r="W327"/>
  <c r="P222"/>
  <c r="P499"/>
  <c r="Q222"/>
  <c r="P327"/>
  <c r="T499"/>
  <c r="W12"/>
  <c r="T397"/>
  <c r="W222"/>
  <c r="Q327"/>
  <c r="P190"/>
  <c r="P106" s="1"/>
  <c r="Q190"/>
  <c r="Q106" s="1"/>
  <c r="Y13"/>
  <c r="Y12" s="1"/>
  <c r="K13"/>
  <c r="K12" s="1"/>
  <c r="X12"/>
  <c r="U12"/>
  <c r="V12"/>
  <c r="S12"/>
  <c r="M12"/>
  <c r="L12"/>
  <c r="R12"/>
  <c r="N12"/>
  <c r="O12"/>
  <c r="S499"/>
  <c r="L499"/>
  <c r="L328"/>
  <c r="L327" s="1"/>
  <c r="K328"/>
  <c r="K327" s="1"/>
  <c r="O328"/>
  <c r="M328"/>
  <c r="Y328"/>
  <c r="N328"/>
  <c r="R328"/>
  <c r="K190"/>
  <c r="K106" s="1"/>
  <c r="N345"/>
  <c r="O345"/>
  <c r="M345"/>
  <c r="R345"/>
  <c r="Y345"/>
  <c r="Y327" s="1"/>
  <c r="S397"/>
  <c r="S190"/>
  <c r="S106" s="1"/>
  <c r="X190"/>
  <c r="X106" s="1"/>
  <c r="R190"/>
  <c r="R106" s="1"/>
  <c r="K499"/>
  <c r="O190"/>
  <c r="O106" s="1"/>
  <c r="V190"/>
  <c r="V106" s="1"/>
  <c r="N190"/>
  <c r="N106" s="1"/>
  <c r="Y190"/>
  <c r="Y106" s="1"/>
  <c r="N499"/>
  <c r="L190"/>
  <c r="L106" s="1"/>
  <c r="U190"/>
  <c r="U106" s="1"/>
  <c r="M190"/>
  <c r="M106" s="1"/>
  <c r="U397"/>
  <c r="R499"/>
  <c r="U499"/>
  <c r="X397"/>
  <c r="Y397"/>
  <c r="K397"/>
  <c r="V397"/>
  <c r="S327"/>
  <c r="V499"/>
  <c r="M397"/>
  <c r="Y499"/>
  <c r="O499"/>
  <c r="X499"/>
  <c r="N397"/>
  <c r="R397"/>
  <c r="L397"/>
  <c r="M499"/>
  <c r="O397"/>
  <c r="U327"/>
  <c r="V222"/>
  <c r="M222"/>
  <c r="Y222"/>
  <c r="O222"/>
  <c r="X222"/>
  <c r="K222"/>
  <c r="S222"/>
  <c r="U222"/>
  <c r="V327"/>
  <c r="R222"/>
  <c r="L222"/>
  <c r="N222"/>
  <c r="X327"/>
  <c r="F21"/>
  <c r="E13"/>
  <c r="AC21"/>
  <c r="AP21" s="1"/>
  <c r="AA13"/>
  <c r="F560"/>
  <c r="J44" i="33" l="1"/>
  <c r="P12"/>
  <c r="I11" i="27" s="1"/>
  <c r="I14" s="1"/>
  <c r="I25" s="1"/>
  <c r="T566" i="38"/>
  <c r="W566"/>
  <c r="Q566"/>
  <c r="P566"/>
  <c r="S566"/>
  <c r="K566"/>
  <c r="X566"/>
  <c r="L566"/>
  <c r="Y566"/>
  <c r="U566"/>
  <c r="V566"/>
  <c r="N327"/>
  <c r="N566" s="1"/>
  <c r="O327"/>
  <c r="O566" s="1"/>
  <c r="R327"/>
  <c r="R566" s="1"/>
  <c r="M327"/>
  <c r="M566" s="1"/>
  <c r="AA12"/>
  <c r="AA566" s="1"/>
  <c r="AC13"/>
  <c r="AP13" s="1"/>
  <c r="E12"/>
  <c r="E566" s="1"/>
  <c r="F9" i="27" s="1"/>
  <c r="F13" i="38"/>
  <c r="J21"/>
  <c r="H21"/>
  <c r="H560"/>
  <c r="AC12" l="1"/>
  <c r="AP12" s="1"/>
  <c r="F12"/>
  <c r="J12" s="1"/>
  <c r="F566"/>
  <c r="F10" i="27" s="1"/>
  <c r="J13" i="38"/>
  <c r="H13"/>
  <c r="J560"/>
  <c r="H12" l="1"/>
  <c r="H566"/>
  <c r="J566"/>
  <c r="AC560" l="1"/>
  <c r="AC566" l="1"/>
  <c r="AG560" l="1"/>
  <c r="AG566" l="1"/>
  <c r="AK560" l="1"/>
  <c r="AK566" l="1"/>
  <c r="AO560" l="1"/>
  <c r="AP560" s="1"/>
  <c r="AO566" l="1"/>
  <c r="AP566"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<sst xmlns="http://schemas.openxmlformats.org/spreadsheetml/2006/main" count="9556" uniqueCount="1711">
  <si>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</si>
  <si>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</si>
  <si>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</si>
  <si>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</si>
  <si>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</si>
  <si>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</si>
  <si>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</si>
  <si>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</si>
  <si>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</si>
  <si>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</si>
  <si>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</si>
  <si>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</si>
  <si>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</si>
  <si>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</si>
  <si>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</si>
  <si>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</si>
  <si>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</si>
  <si>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</si>
  <si>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</si>
  <si>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</si>
  <si>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</si>
  <si>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</si>
  <si>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</si>
  <si>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</si>
  <si>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</si>
  <si>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</si>
  <si>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</si>
  <si>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</si>
  <si>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</si>
  <si>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</si>
  <si>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</si>
  <si>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</si>
  <si>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</si>
  <si>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</si>
  <si>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</si>
  <si>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</si>
  <si>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</si>
  <si>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</si>
  <si>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</si>
  <si>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</si>
  <si>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</si>
  <si>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</si>
  <si>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</si>
  <si>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</si>
  <si>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</si>
  <si>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</si>
  <si>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</si>
  <si>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</si>
  <si>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</si>
  <si>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</si>
  <si>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</si>
  <si>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</si>
  <si>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</si>
  <si>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</si>
  <si>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</si>
  <si>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</si>
  <si>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</si>
  <si>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</si>
  <si>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</si>
  <si>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</si>
  <si>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</si>
  <si>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</si>
  <si>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</si>
  <si>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</si>
  <si>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</si>
  <si>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</si>
  <si>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</si>
  <si>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</si>
  <si>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</si>
  <si>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</si>
  <si>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</si>
  <si>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</si>
  <si>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</si>
  <si>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</si>
  <si>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</si>
  <si>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</si>
  <si>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</si>
  <si>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</si>
  <si>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</si>
  <si>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</si>
  <si>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</si>
  <si>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</si>
  <si>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</si>
  <si>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</si>
  <si>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</si>
  <si>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</si>
  <si>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</si>
  <si>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</si>
  <si>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</si>
  <si>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</si>
  <si>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</si>
  <si>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</si>
  <si>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</si>
  <si>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</si>
  <si>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</si>
  <si>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</si>
  <si>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</si>
  <si>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</si>
  <si>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</si>
  <si>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</si>
  <si>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</si>
  <si>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</si>
  <si>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</si>
  <si>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</si>
  <si>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</si>
  <si>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</si>
  <si>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</si>
  <si>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</si>
  <si>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</si>
  <si>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</si>
  <si>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</si>
  <si>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</si>
  <si>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</si>
  <si>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</si>
  <si>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</si>
  <si>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</si>
  <si>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</si>
  <si>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</si>
  <si>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</si>
  <si>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</si>
  <si>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</si>
  <si>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</si>
  <si>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</si>
  <si>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</si>
  <si>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</si>
  <si>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</si>
  <si>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</si>
  <si>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</si>
  <si>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</si>
  <si>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</si>
  <si>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</si>
  <si>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</si>
  <si>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</si>
  <si>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</si>
  <si>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</si>
  <si>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</si>
  <si>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</si>
  <si>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</si>
  <si>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</si>
  <si>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</si>
  <si>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</si>
  <si>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</si>
  <si>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</si>
  <si>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</si>
  <si>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</si>
  <si>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</si>
  <si>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</si>
  <si>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</si>
  <si>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</si>
  <si>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</si>
  <si>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</si>
  <si>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</si>
  <si>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</si>
  <si>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</si>
  <si>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</si>
  <si>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</si>
  <si>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</si>
  <si>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</si>
  <si>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</si>
  <si>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</si>
  <si>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</si>
  <si>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</si>
  <si>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</si>
  <si>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</si>
  <si>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</si>
  <si>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</si>
  <si>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</si>
  <si>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</si>
  <si>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</si>
  <si>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</si>
  <si>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</si>
  <si>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</si>
  <si>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</si>
  <si>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</si>
  <si>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</si>
  <si>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</si>
  <si>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</si>
  <si>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</si>
  <si>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</si>
  <si>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</si>
  <si>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</si>
  <si>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</si>
  <si>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</si>
  <si>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</si>
  <si>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</si>
  <si>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</si>
  <si>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</si>
  <si>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</si>
  <si>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</si>
  <si>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</si>
  <si>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</si>
  <si>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</si>
  <si>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</si>
  <si>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</si>
  <si>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</si>
  <si>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</si>
  <si>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</si>
  <si>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</si>
  <si>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</si>
  <si>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</si>
  <si>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</si>
  <si>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</si>
  <si>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</si>
  <si>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</si>
  <si>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</si>
  <si>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</si>
  <si>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</si>
  <si>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</si>
  <si>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</si>
  <si>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</si>
  <si>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</si>
  <si>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</si>
  <si>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</si>
  <si>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</si>
  <si>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</si>
  <si>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</si>
  <si>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</si>
  <si>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</si>
  <si>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</si>
  <si>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</si>
  <si>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</si>
  <si>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</si>
  <si>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</si>
  <si>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</si>
  <si>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</si>
  <si>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</si>
  <si>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</si>
  <si>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</si>
  <si>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</si>
  <si>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</si>
  <si>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</si>
  <si>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</si>
  <si>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</si>
  <si>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</si>
  <si>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</si>
  <si>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</si>
  <si>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</si>
  <si>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</si>
  <si>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</si>
  <si>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</si>
  <si>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</si>
  <si>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</si>
  <si>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</si>
  <si>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</si>
  <si>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</si>
  <si>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</si>
  <si>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</si>
  <si>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</si>
  <si>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</si>
  <si>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</si>
  <si>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</si>
  <si>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</si>
  <si>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</si>
  <si>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</si>
  <si>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</si>
  <si>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</si>
  <si>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</si>
  <si>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</si>
  <si>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</si>
  <si>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</si>
  <si>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</si>
  <si>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</si>
  <si>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</si>
  <si>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</si>
  <si>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</si>
  <si>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</si>
  <si>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</si>
  <si>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</si>
  <si>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</si>
  <si>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</si>
  <si>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</si>
  <si>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</si>
  <si>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</si>
  <si>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</si>
  <si>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</si>
  <si>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</si>
  <si>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</si>
  <si>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</si>
  <si>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</si>
  <si>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</si>
  <si>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</si>
  <si>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</si>
  <si>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</si>
  <si>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</si>
  <si>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</si>
  <si>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</si>
  <si>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</si>
  <si>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</si>
  <si>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</si>
  <si>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</si>
  <si>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</si>
  <si>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</si>
  <si>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</si>
  <si>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</si>
  <si>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</si>
  <si>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</si>
  <si>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</si>
  <si>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</si>
  <si>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</si>
  <si>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</si>
  <si>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</si>
  <si>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</si>
  <si>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</si>
  <si>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</si>
  <si>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</si>
  <si>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</si>
  <si>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</si>
  <si>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</si>
  <si>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</si>
  <si>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</si>
  <si>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</si>
  <si>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</si>
  <si>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</si>
  <si>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</si>
  <si>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</si>
  <si>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</si>
  <si>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</si>
  <si>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</si>
  <si>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</si>
  <si>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</si>
  <si>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</si>
  <si>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</si>
  <si>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</si>
  <si>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</si>
  <si>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</si>
  <si>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</si>
  <si>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</si>
  <si>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</si>
  <si>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</si>
  <si>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</si>
  <si>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</si>
  <si>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</si>
  <si>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</si>
  <si>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</si>
  <si>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</si>
  <si>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</si>
  <si>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</si>
  <si>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</si>
  <si>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</si>
  <si>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</si>
  <si>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</si>
  <si>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</si>
  <si>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</si>
  <si>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</si>
  <si>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</si>
  <si>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</si>
  <si>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</si>
  <si>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</si>
  <si>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</si>
  <si>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</si>
  <si>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</si>
  <si>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</si>
  <si>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</si>
  <si>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</si>
  <si>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</si>
  <si>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</si>
  <si>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</si>
  <si>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</si>
  <si>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</si>
  <si>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</si>
  <si>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</si>
  <si>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</si>
  <si>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</si>
  <si>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</si>
  <si>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</si>
  <si>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</si>
  <si>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</si>
  <si>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</si>
  <si>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</si>
  <si>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</si>
  <si>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</si>
  <si>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</si>
  <si>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</si>
  <si>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</si>
  <si>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</si>
  <si>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</si>
  <si>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</si>
  <si>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</si>
  <si>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</si>
  <si>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</si>
  <si>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</si>
  <si>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</si>
  <si>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</si>
  <si>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</si>
  <si>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</si>
  <si>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</si>
  <si>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</si>
  <si>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</si>
  <si>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</si>
  <si>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</si>
  <si>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</si>
  <si>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</si>
  <si>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</si>
  <si>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</si>
  <si>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</si>
  <si>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</si>
  <si>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</si>
  <si>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</si>
  <si>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</si>
  <si>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</si>
  <si>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</si>
  <si>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</si>
  <si>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</si>
  <si>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</si>
  <si>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</si>
  <si>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</si>
  <si>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</si>
  <si>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</si>
  <si>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</si>
  <si>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</si>
  <si>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</si>
  <si>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</si>
  <si>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</si>
  <si>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</si>
  <si>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</si>
  <si>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</si>
  <si>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</si>
  <si>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</si>
  <si>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</si>
  <si>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</si>
  <si>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</si>
  <si>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</si>
  <si>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</si>
  <si>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</si>
  <si>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</si>
  <si>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</si>
  <si>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</si>
  <si>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</si>
  <si>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</si>
  <si>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</si>
  <si>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</si>
  <si>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</si>
  <si>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</si>
  <si>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</si>
  <si>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</si>
  <si>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</si>
  <si>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</si>
  <si>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</si>
  <si>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</si>
  <si>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</si>
  <si>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</si>
  <si>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</si>
  <si>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</si>
  <si>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</si>
  <si>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</si>
  <si>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</si>
  <si>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</si>
  <si>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</si>
  <si>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</si>
  <si>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</si>
  <si>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</si>
  <si>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</si>
  <si>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</si>
  <si>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</si>
  <si>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</si>
  <si>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</si>
  <si>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</si>
  <si>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</si>
  <si>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</si>
  <si>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</si>
  <si>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</si>
  <si>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</si>
  <si>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</si>
  <si>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</si>
  <si>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</si>
  <si>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</si>
  <si>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</si>
  <si>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</si>
  <si>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</si>
  <si>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</si>
  <si>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</si>
  <si>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</si>
  <si>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</si>
  <si>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</si>
  <si>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</si>
  <si>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</si>
  <si>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</si>
  <si>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</si>
  <si>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</si>
  <si>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</si>
  <si>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</si>
  <si>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</si>
  <si>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</si>
  <si>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</si>
  <si>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</si>
  <si>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</si>
  <si>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</si>
  <si>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</si>
  <si>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</si>
  <si>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</si>
  <si>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</si>
  <si>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</si>
  <si>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</si>
  <si>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</si>
  <si>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</si>
  <si>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</si>
  <si>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</si>
  <si>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</si>
  <si>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</si>
  <si>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</si>
  <si>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</si>
  <si>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</si>
  <si>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</si>
  <si>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</si>
  <si>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</si>
  <si>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</si>
  <si>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</si>
  <si>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</si>
  <si>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</si>
  <si>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</si>
  <si>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</si>
  <si>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</si>
  <si>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</si>
  <si>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</si>
  <si>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</si>
  <si>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</si>
  <si>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</si>
  <si>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</si>
  <si>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</si>
  <si>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</si>
  <si>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</si>
  <si>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</si>
  <si>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</si>
  <si>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</si>
  <si>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</si>
  <si>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</si>
  <si>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</si>
  <si>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</si>
  <si>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</si>
  <si>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</si>
  <si>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</si>
  <si>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</si>
  <si>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</si>
  <si>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</si>
  <si>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</si>
  <si>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</si>
  <si>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</si>
  <si>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</si>
  <si>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</si>
  <si>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</si>
  <si>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</si>
  <si>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</si>
  <si>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</si>
  <si>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</si>
  <si>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</si>
  <si>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</si>
  <si>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</si>
  <si>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</si>
  <si>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</si>
  <si>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</si>
  <si>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</si>
  <si>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</si>
  <si>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</si>
  <si>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</si>
  <si>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</si>
  <si>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</si>
  <si>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</si>
  <si>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</si>
  <si>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</si>
  <si>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</si>
  <si>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</si>
  <si>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</si>
  <si>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</si>
  <si>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</si>
  <si>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</si>
  <si>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</si>
  <si>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</si>
  <si>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</si>
  <si>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</si>
  <si>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</si>
  <si>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</si>
  <si>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</si>
  <si>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</si>
  <si>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</si>
  <si>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</si>
  <si>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</si>
  <si>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</si>
  <si>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</si>
  <si>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</si>
  <si>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</si>
  <si>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</si>
  <si>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</si>
  <si>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</si>
  <si>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</si>
  <si>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</si>
  <si>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</si>
  <si>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</si>
  <si>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</si>
  <si>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</si>
  <si>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</si>
  <si>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</si>
  <si>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</si>
  <si>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</si>
  <si>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</si>
  <si>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</si>
  <si>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</si>
  <si>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</si>
  <si>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</si>
  <si>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</si>
  <si>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</si>
  <si>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</si>
  <si>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</si>
  <si>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</si>
  <si>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</si>
  <si>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</si>
  <si>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</si>
  <si>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</si>
  <si>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</si>
  <si>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</si>
  <si>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</si>
  <si>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</si>
  <si>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</si>
  <si>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</si>
  <si>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</si>
  <si>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</si>
  <si>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</si>
  <si>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</si>
  <si>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</si>
  <si>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</si>
  <si>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</si>
  <si>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</si>
  <si>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</si>
  <si>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</si>
  <si>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</si>
  <si>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</si>
  <si>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</si>
  <si>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</si>
  <si>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</si>
  <si>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</si>
  <si>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</si>
  <si>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</si>
  <si>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</si>
  <si>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</si>
  <si>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</si>
  <si>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</si>
  <si>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</si>
  <si>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</si>
  <si>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</si>
  <si>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</si>
  <si>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</si>
  <si>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</si>
  <si>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</si>
  <si>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</si>
  <si>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</si>
  <si>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</si>
  <si>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</si>
  <si>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</si>
  <si>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</si>
  <si>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</si>
  <si>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</si>
  <si>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</si>
  <si>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</si>
  <si>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</si>
  <si>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</si>
  <si>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</si>
  <si>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</si>
  <si>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</si>
  <si>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</si>
  <si>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</si>
  <si>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</si>
  <si>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</si>
  <si>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</si>
  <si>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</si>
  <si>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</si>
  <si>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</si>
  <si>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</si>
  <si>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</si>
  <si>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</si>
  <si>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</si>
  <si>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</si>
  <si>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</si>
  <si>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</si>
  <si>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</si>
  <si>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</si>
  <si>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</si>
  <si>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</si>
  <si>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</si>
  <si>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</si>
  <si>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</si>
  <si>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</si>
  <si>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</si>
  <si>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</si>
  <si>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</si>
  <si>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</si>
  <si>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</si>
  <si>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</si>
  <si>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</si>
  <si>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</si>
  <si>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</si>
  <si>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</si>
  <si>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</si>
  <si>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</si>
  <si>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</si>
  <si>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</si>
  <si>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</si>
  <si>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</si>
  <si>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</si>
  <si>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</si>
  <si>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</si>
  <si>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</si>
  <si>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</si>
  <si>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</si>
  <si>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</si>
  <si>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</si>
  <si>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</si>
  <si>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</si>
  <si>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</si>
  <si>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</si>
  <si>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</si>
  <si>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</si>
  <si>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</si>
  <si>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</si>
  <si>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</si>
  <si>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</si>
  <si>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</si>
  <si>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</si>
  <si>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</si>
  <si>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</si>
  <si>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</si>
  <si>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</si>
  <si>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</si>
  <si>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</si>
  <si>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</si>
  <si>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</si>
  <si>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</si>
  <si>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</si>
  <si>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</si>
  <si>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</si>
  <si>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</si>
  <si>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</si>
  <si>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</si>
  <si>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</si>
  <si>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</si>
  <si>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</si>
  <si>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</si>
  <si>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</si>
  <si>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</si>
  <si>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</si>
  <si>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</si>
  <si>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</si>
  <si>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</si>
  <si>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</si>
  <si>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</si>
  <si>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</si>
  <si>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</si>
  <si>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</si>
  <si>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</si>
  <si>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</si>
  <si>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</si>
  <si>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</si>
  <si>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</si>
  <si>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</si>
  <si>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</si>
  <si>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</si>
  <si>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</si>
  <si>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</si>
  <si>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</si>
  <si>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</si>
  <si>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</si>
  <si>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</si>
  <si>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</si>
  <si>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</si>
  <si>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</si>
  <si>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</si>
  <si>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</si>
  <si>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</si>
  <si>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</si>
  <si>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</si>
  <si>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</si>
  <si>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</si>
  <si>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</si>
  <si>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</si>
  <si>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</si>
  <si>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</si>
  <si>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</si>
  <si>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</si>
  <si>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</si>
  <si>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</si>
  <si>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</si>
  <si>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</si>
  <si>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</si>
  <si>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</si>
  <si>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</si>
  <si>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</si>
  <si>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</si>
  <si>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</si>
  <si>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</si>
  <si>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</si>
  <si>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</si>
  <si>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</si>
  <si>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</si>
  <si>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</si>
  <si>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</si>
  <si>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</si>
  <si>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</si>
  <si>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</si>
  <si>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</si>
  <si>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</si>
  <si>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</si>
  <si>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</si>
  <si>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</si>
  <si>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</si>
  <si>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</si>
  <si>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</si>
  <si>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</si>
  <si>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</si>
  <si>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</si>
  <si>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</si>
  <si>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</si>
  <si>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</si>
  <si>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</si>
  <si>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</si>
  <si>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</si>
  <si>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</si>
  <si>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</si>
  <si>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</si>
  <si>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</si>
  <si>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</si>
  <si>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</si>
  <si>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</si>
  <si>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</si>
  <si>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</si>
  <si>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</si>
  <si>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</si>
  <si>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</si>
  <si>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</si>
  <si>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</si>
  <si>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</si>
  <si>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</si>
  <si>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</si>
  <si>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</si>
  <si>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</si>
  <si>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</si>
  <si>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</si>
  <si>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</si>
  <si>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</si>
  <si>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</si>
  <si>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</si>
  <si>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</si>
  <si>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</si>
  <si>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</si>
  <si>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</si>
  <si>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</si>
  <si>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</si>
  <si>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</si>
  <si>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</si>
  <si>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</si>
  <si>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</si>
  <si>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</si>
  <si>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</si>
  <si>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</si>
  <si>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</si>
  <si>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</si>
  <si>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</si>
  <si>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</si>
  <si>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</si>
  <si>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</si>
  <si>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</si>
  <si>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</si>
  <si>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</si>
  <si>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</si>
  <si>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</si>
  <si>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</si>
  <si>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</si>
  <si>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</si>
  <si>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</si>
  <si>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</si>
  <si>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</si>
  <si>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</si>
  <si>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</si>
  <si>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</si>
  <si>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</si>
  <si>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</si>
  <si>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</si>
  <si>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</si>
  <si>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</si>
  <si>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</si>
  <si>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</si>
  <si>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</si>
  <si>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</si>
  <si>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</si>
  <si>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</si>
  <si>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</si>
  <si>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</si>
  <si>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</si>
  <si>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</si>
  <si>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</si>
  <si>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</si>
  <si>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</si>
  <si>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</si>
  <si>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</si>
  <si>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</si>
  <si>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</si>
  <si>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</si>
  <si>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</si>
  <si>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</si>
  <si>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</si>
  <si>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</si>
  <si>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</si>
  <si>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</si>
  <si>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</si>
  <si>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</si>
  <si>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</si>
  <si>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</si>
  <si>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</si>
  <si>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</si>
  <si>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</si>
  <si>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</si>
  <si>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</si>
  <si>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</si>
  <si>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</si>
  <si>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</si>
  <si>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</si>
  <si>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</si>
  <si>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</si>
  <si>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</si>
  <si>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</si>
  <si>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</si>
  <si>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</si>
  <si>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</si>
  <si>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</si>
  <si>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</si>
  <si>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</si>
  <si>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</si>
  <si>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</si>
  <si>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</si>
  <si>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</si>
  <si>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</si>
  <si>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</si>
  <si>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</si>
  <si>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</si>
  <si>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</si>
  <si>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</si>
  <si>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</si>
  <si>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</si>
  <si>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</si>
  <si>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</si>
  <si>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</si>
  <si>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</si>
  <si>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</si>
  <si>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</si>
  <si>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</si>
  <si>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</si>
  <si>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</si>
  <si>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</si>
  <si>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</si>
  <si>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</si>
  <si>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</si>
  <si>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</si>
  <si>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</si>
  <si>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</si>
  <si>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</si>
  <si>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</si>
  <si>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</si>
  <si>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</si>
  <si>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</si>
  <si>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</si>
  <si>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</si>
  <si>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</si>
  <si>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</si>
  <si>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</si>
  <si>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</si>
  <si>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</si>
  <si>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</si>
  <si>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</si>
  <si>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</si>
  <si>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</si>
  <si>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</si>
  <si>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</si>
  <si>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</si>
  <si>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</si>
  <si>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</si>
  <si>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</si>
  <si>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</si>
  <si>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</si>
  <si>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</si>
  <si>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</si>
  <si>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</si>
  <si>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</si>
  <si>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</si>
  <si>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</si>
  <si>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</si>
  <si>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</si>
  <si>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</si>
  <si>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</si>
  <si>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</si>
  <si>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</si>
  <si>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</si>
  <si>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</si>
  <si>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</si>
  <si>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</si>
  <si>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</si>
  <si>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</si>
  <si>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</si>
  <si>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</si>
  <si>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</si>
  <si>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</si>
  <si>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</si>
  <si>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</si>
  <si>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</si>
  <si>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</si>
  <si>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</si>
  <si>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</si>
  <si>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</si>
  <si>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</si>
  <si>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</si>
  <si>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</si>
  <si>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</si>
  <si>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</si>
  <si>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</si>
  <si>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</si>
  <si>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</si>
  <si>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</si>
  <si>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</si>
  <si>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</si>
  <si>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</si>
  <si>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</si>
  <si>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</si>
  <si>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</si>
  <si>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</si>
  <si>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</si>
  <si>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</si>
  <si>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</si>
  <si>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</si>
  <si>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</si>
  <si>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</si>
  <si>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</si>
  <si>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</si>
  <si>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</si>
  <si>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</si>
  <si>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</si>
  <si>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</si>
  <si>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</si>
  <si>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</si>
  <si>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</si>
  <si>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</si>
  <si>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</si>
  <si>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</si>
  <si>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</si>
  <si>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</si>
  <si>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</si>
  <si>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</si>
  <si>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</si>
  <si>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</si>
  <si>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</si>
  <si>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</si>
  <si>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</si>
  <si>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</si>
  <si>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</si>
  <si>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</si>
  <si>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</si>
  <si>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</si>
  <si>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</si>
  <si>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</si>
  <si>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</si>
  <si>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</si>
  <si>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</si>
  <si>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</si>
  <si>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</si>
  <si>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</si>
  <si>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</si>
  <si>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</si>
  <si>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</si>
  <si>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</si>
  <si>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</si>
  <si>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</si>
  <si>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</si>
  <si>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</si>
  <si>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</si>
  <si>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</si>
  <si>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</si>
  <si>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</si>
  <si>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</si>
  <si>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</si>
  <si>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</si>
  <si>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</si>
  <si>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</si>
  <si>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</si>
  <si>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</si>
  <si>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</si>
  <si>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</si>
  <si>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</si>
  <si>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</si>
  <si>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</si>
  <si>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</si>
  <si>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</si>
  <si>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</si>
  <si>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</si>
  <si>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</si>
  <si>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</si>
  <si>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</si>
  <si>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</si>
  <si>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</si>
  <si>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</si>
  <si>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</si>
  <si>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</si>
  <si>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</si>
  <si>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</si>
  <si>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</si>
  <si>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</si>
  <si>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</si>
  <si>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</si>
  <si>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</si>
  <si>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</si>
  <si>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</si>
  <si>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</si>
  <si>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</si>
  <si>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</si>
  <si>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</si>
  <si>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</si>
  <si>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</si>
  <si>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</si>
  <si>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</si>
  <si>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</si>
  <si>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</si>
  <si>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</si>
  <si>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</si>
  <si>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</si>
  <si>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</si>
  <si>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</si>
  <si>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</si>
  <si>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</si>
  <si>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</si>
  <si>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</si>
  <si>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</si>
  <si>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</si>
  <si>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</si>
  <si>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</si>
  <si>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</si>
  <si>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</si>
  <si>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</si>
  <si>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</si>
  <si>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</si>
  <si>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</si>
  <si>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</si>
  <si>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</si>
  <si>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</si>
  <si>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</si>
  <si>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</si>
  <si>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</si>
  <si>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</si>
  <si>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</si>
  <si>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</si>
  <si>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</si>
  <si>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</si>
  <si>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</si>
  <si>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</si>
  <si>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</si>
  <si>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</si>
  <si>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</si>
  <si>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</si>
  <si>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</si>
  <si>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</si>
  <si>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</si>
  <si>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</si>
  <si>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</si>
  <si>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</si>
  <si>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</si>
  <si>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</si>
  <si>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</si>
  <si>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</si>
  <si>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</si>
  <si>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</si>
  <si>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</si>
  <si>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</si>
  <si>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</si>
  <si>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</si>
  <si>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</si>
  <si>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</si>
  <si>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</si>
  <si>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</si>
  <si>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</si>
  <si>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</si>
  <si>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</si>
  <si>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</si>
  <si>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</si>
  <si>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</si>
  <si>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</si>
  <si>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</si>
  <si>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</si>
  <si>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</si>
  <si>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</si>
  <si>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</si>
  <si>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</si>
  <si>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</si>
  <si>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</si>
  <si>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</si>
  <si>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</si>
  <si>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</si>
  <si>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</si>
  <si>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</si>
  <si>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</si>
  <si>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</si>
  <si>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</si>
  <si>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</si>
  <si>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</si>
  <si>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</si>
  <si>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</si>
  <si>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</si>
  <si>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</si>
  <si>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</si>
  <si>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</si>
  <si>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</si>
  <si>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</si>
  <si>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</si>
  <si>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</si>
  <si>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</si>
  <si>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</si>
  <si>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</si>
  <si>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</si>
  <si>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</si>
  <si>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</si>
  <si>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</si>
  <si>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</si>
  <si>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</si>
  <si>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</si>
  <si>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</si>
  <si>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</si>
  <si>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</si>
  <si>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</si>
  <si>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</si>
  <si>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</si>
  <si>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</si>
  <si>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</si>
  <si>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</si>
  <si>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</si>
  <si>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</si>
  <si>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</si>
  <si>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</si>
  <si>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</si>
  <si>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</si>
  <si>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</si>
  <si>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</si>
  <si>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</si>
  <si>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</si>
  <si>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</si>
  <si>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</si>
  <si>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</si>
  <si>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</si>
  <si>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</si>
  <si>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</si>
  <si>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</si>
  <si>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</si>
  <si>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</si>
  <si>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</si>
  <si>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</si>
  <si>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</si>
  <si>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</si>
  <si>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</si>
  <si>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</si>
  <si>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</si>
  <si>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</si>
  <si>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</si>
  <si>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</si>
  <si>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</si>
  <si>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</si>
  <si>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</si>
  <si>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</si>
  <si>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</si>
  <si>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</si>
  <si>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</si>
  <si>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</si>
  <si>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</si>
  <si>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</si>
  <si>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</si>
  <si>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</si>
  <si>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</si>
  <si>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</si>
  <si>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</si>
  <si>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</si>
  <si>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</si>
  <si>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</si>
  <si>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</si>
  <si>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</si>
  <si>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</si>
  <si>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</si>
  <si>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</si>
  <si>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</si>
  <si>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</si>
  <si>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</si>
  <si>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</si>
  <si>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</si>
  <si>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</si>
  <si>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</si>
  <si>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</si>
  <si>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</si>
  <si>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</si>
  <si>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</si>
  <si>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</si>
  <si>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</si>
  <si>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</si>
  <si>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</si>
  <si>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</si>
  <si>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</si>
  <si>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</si>
  <si>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</si>
  <si>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</si>
  <si>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</si>
  <si>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</si>
  <si>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</si>
  <si>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</si>
  <si>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</si>
  <si>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</si>
  <si>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</si>
  <si>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</si>
  <si>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</si>
  <si>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</si>
  <si>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</si>
  <si>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</si>
  <si>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</si>
  <si>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</si>
  <si>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</si>
  <si>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</si>
  <si>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</si>
  <si>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</si>
  <si>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</si>
  <si>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</si>
  <si>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</si>
  <si>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</si>
  <si>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</si>
  <si>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</si>
  <si>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</si>
  <si>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</si>
  <si>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</si>
  <si>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</si>
  <si>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</si>
  <si>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</si>
  <si>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</si>
  <si>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</si>
  <si>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</si>
  <si>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</si>
  <si>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</si>
  <si>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</si>
  <si>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</si>
  <si>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</si>
  <si>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</si>
  <si>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</si>
  <si>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</si>
  <si>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</si>
  <si>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</si>
  <si>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</si>
  <si>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</si>
  <si>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</si>
  <si>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</si>
  <si>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</si>
  <si>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</si>
  <si>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</si>
  <si>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</si>
  <si>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</si>
  <si>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</si>
  <si>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</si>
  <si>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</si>
  <si>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</si>
  <si>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</si>
  <si>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</si>
  <si>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</si>
  <si>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</si>
  <si>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</si>
  <si>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</si>
  <si>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</si>
  <si>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</si>
  <si>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</si>
  <si>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</si>
  <si>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</si>
  <si>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</si>
  <si>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</si>
  <si>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</si>
  <si>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</si>
  <si>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</si>
  <si>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</si>
  <si>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</si>
  <si>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</si>
  <si>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</si>
  <si>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</si>
  <si>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</si>
  <si>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</si>
  <si>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</si>
  <si>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</si>
  <si>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</si>
  <si>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</si>
  <si>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</si>
  <si>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</si>
  <si>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</si>
  <si>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</si>
  <si>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</si>
  <si>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</si>
  <si>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</si>
  <si>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</si>
  <si>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</si>
  <si>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</si>
  <si>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</si>
  <si>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</si>
  <si>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</si>
  <si>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</si>
  <si>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</si>
  <si>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</si>
  <si>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</si>
  <si>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</si>
  <si>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</si>
  <si>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</si>
  <si>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</si>
  <si>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</si>
  <si>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</si>
  <si>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</si>
  <si>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</si>
  <si>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</si>
  <si>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</si>
  <si>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</si>
  <si>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</si>
  <si>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</si>
  <si>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</si>
  <si>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</si>
  <si>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</si>
  <si>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</si>
  <si>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</si>
  <si>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</si>
  <si>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</si>
  <si>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</si>
  <si>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</si>
  <si>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</si>
  <si>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</si>
  <si>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</si>
  <si>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</si>
  <si>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</si>
  <si>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</si>
  <si>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</si>
  <si>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</si>
  <si>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</si>
  <si>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</si>
  <si>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</si>
  <si>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</si>
  <si>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</si>
  <si>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</si>
  <si>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</si>
  <si>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</si>
  <si>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</si>
  <si>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</si>
  <si>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</si>
  <si>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</si>
  <si>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</si>
  <si>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</si>
  <si>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</si>
  <si>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</si>
  <si>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</si>
  <si>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</si>
  <si>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</si>
  <si>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</si>
  <si>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</si>
  <si>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</si>
  <si>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</si>
  <si>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</si>
  <si>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</si>
  <si>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</si>
  <si>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</si>
  <si>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</si>
  <si>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</si>
  <si>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</si>
  <si>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</si>
  <si>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</si>
  <si>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</si>
  <si>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</si>
  <si>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</si>
  <si>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</si>
  <si>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</si>
  <si>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</si>
  <si>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</si>
  <si>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</si>
  <si>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</si>
  <si>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</si>
  <si>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</si>
  <si>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</si>
  <si>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</si>
  <si>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</si>
  <si>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</si>
  <si>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</si>
  <si>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</si>
  <si>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</si>
  <si>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</si>
  <si>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</si>
  <si>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</si>
  <si>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</si>
  <si>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</si>
  <si>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</si>
  <si>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</si>
  <si>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</si>
  <si>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</si>
  <si>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</si>
  <si>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</si>
  <si>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</si>
  <si>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</si>
  <si>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</si>
  <si>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</si>
  <si>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</si>
  <si>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</si>
  <si>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</si>
  <si>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</si>
  <si>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</si>
  <si>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</si>
  <si>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</si>
  <si>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</si>
  <si>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</si>
  <si>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</si>
  <si>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 xml:space="preserve">Realizar un monitoreo y seguimiento del cambio en los procesos de generación de acciones de mejora de la calidad y pertinencia, activados por la reforma universitaria. </t>
  </si>
  <si>
    <t>Esta actividad permitirá fortalecer la educación superior, la docencia y la modernización que garantice a los docentes y administrativos desenvolverse profesionalmente con la estabilidad y condiciones de trabajo adecuados.</t>
  </si>
  <si>
    <t xml:space="preserve">Sistematizada la herramienta de Seguimiento y Monitoreo </t>
  </si>
  <si>
    <t>63 Unidades Académicas, Administrativas y de servicio.</t>
  </si>
  <si>
    <t>Dirección de Planificación</t>
  </si>
  <si>
    <t xml:space="preserve">Diplomado en Estrategia y Ejecución Para Resultados (Universidad de ANAHUAC)  </t>
  </si>
  <si>
    <t>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</si>
  <si>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Consolidado un sistema de desarrollo del talento humano con relevo de docentes y personal administrativo de excelencia y liderazgo.</t>
  </si>
  <si>
    <t xml:space="preserve">Capacitar al personal a través de un programa de capacitación que incluya; Diplomado en Planificación Estrategica, Diplomado en Estrategia y Ejecución Para Resultados, Experto en Cuadro de Mando, Balance Score Card. </t>
  </si>
  <si>
    <t xml:space="preserve">(6) Número de personas capacitadas en la Dirección de Planificación. </t>
  </si>
  <si>
    <t xml:space="preserve">Cumpliendo con el proposito de fortalecer las capacidades del personal, la Dirección de Planificación busca implementar un programa de capacitación que fortalezca la especialidad de planficación propiamente, programa que será desarrollado para mejorar y ampliar los conocimientos de los especialistas en la Planificación.  </t>
  </si>
  <si>
    <t xml:space="preserve">Diplomas y certificados de acreditación. </t>
  </si>
  <si>
    <t>(6) Especialistas en Planificación</t>
  </si>
  <si>
    <t>Consolidado en todos los niveles de gestión académica, el Sub-sistema de Planificación, Monitoria y Evaluación de la Gestión Académica.</t>
  </si>
  <si>
    <t>100% de las Unidades Académicas implementan el Subsistema de Planificación, Monitoria y Evaluación de la Gestión Académica.</t>
  </si>
  <si>
    <t>25% de las carreras mejoran indicadores de calidad de acuerdo a su plan de mejora.</t>
  </si>
  <si>
    <t xml:space="preserve">El 5% de carreras con indicadores de calidad acordes con su plan de mejora. </t>
  </si>
  <si>
    <t xml:space="preserve">Mejorar los indicadores diseñados por las carreras, a través de un catalogo uniforme para todas las carreras y departamentos. </t>
  </si>
  <si>
    <t>Publicación del Catálogo.</t>
  </si>
  <si>
    <t xml:space="preserve">116 carreras universitarias. </t>
  </si>
  <si>
    <t>Dirección de Planificación, Comisión de Control de Gestión</t>
  </si>
  <si>
    <t>Dirección de Planificación, DEGT.</t>
  </si>
  <si>
    <t>Diplomado en Planificación Estratégica</t>
  </si>
  <si>
    <t>Diplomado en Especialista en Balance Score Card</t>
  </si>
  <si>
    <t>I) Establecer un sistema de información estadística actual e histórica que comprenda las áreas académicas, recurso humano y financieras de la UNAH.</t>
  </si>
  <si>
    <t>Registro de las estadísticas Universitarias elaborado.</t>
  </si>
  <si>
    <t>Anuario  estadístico publicado</t>
  </si>
  <si>
    <t>a) Elaboración el anuario estadístico de la UNAH incluyendo los apartados de: oferta educativa, matrícula, graduados; recursos humanos, finanzas, biblioteca y programas.</t>
  </si>
  <si>
    <t>Contar con información actualizada que sirva de base para la toma de decisiones.</t>
  </si>
  <si>
    <t xml:space="preserve">Anuario estadistico. </t>
  </si>
  <si>
    <t>Poblacion en general</t>
  </si>
  <si>
    <t>SEDI</t>
  </si>
  <si>
    <t>Portal de estadisticas de la página web actualizado.</t>
  </si>
  <si>
    <t>Actualización de los datos por período académico.</t>
  </si>
  <si>
    <t>b) Actualización periódica del portal de Estadísticas Universitarias en la página web.</t>
  </si>
  <si>
    <t>Brindar información  de fácil acceso tecnológico a los usuarios.</t>
  </si>
  <si>
    <t>Publicaciones realizadas en el portal de estadisticas de la UNAH.</t>
  </si>
  <si>
    <t>4.a.1</t>
  </si>
  <si>
    <t>SEGUIMIENTO Y MONITOREO</t>
  </si>
  <si>
    <t>PLANIFICACIÓN 2016</t>
  </si>
  <si>
    <t>4.a.2</t>
  </si>
  <si>
    <t>II) Atención eficiente y oportuna de las demandas de información sobre las estadísticas universitarias.</t>
  </si>
  <si>
    <t>Divulgación, seguimiento  de datos estadisticos sobre la labor institucional elaborados y Demandas de información estadisticas universitarias solventadas.</t>
  </si>
  <si>
    <t>Número de boletines, de  informes y número de solicitudes de información.</t>
  </si>
  <si>
    <t>a) Elaboración de informes estadísticos de cada periodo académico así como boletines estadísticos mensuales que contengan información diversa sobre la labor y situación de la UNAH.</t>
  </si>
  <si>
    <t>Dar seguimiento al desempeño de la Institución</t>
  </si>
  <si>
    <t>Boletines e informes  publicados.</t>
  </si>
  <si>
    <t>III) Monitoreo conjunto con la Dirección de Planificación y la Comisión de Control y Gestión Universitaria del plan estratégico.</t>
  </si>
  <si>
    <t>Indicadores de seguimiento del plan estrategico medidos.</t>
  </si>
  <si>
    <t>Número de solicitudes atendidas o colaboraciones realizadas.</t>
  </si>
  <si>
    <t>a) Apoyo en el diseño y la medición de los indicadores pertinentes para verificar el logro de las metas establecidas en el plan estratégico de la UNAH.</t>
  </si>
  <si>
    <t>Favorecer a la Gestión Estrategica de la Institución.</t>
  </si>
  <si>
    <t>Informes elaborados</t>
  </si>
  <si>
    <t>Unidades Administrativas y Academicas de la Institución</t>
  </si>
  <si>
    <t>IV) Fortalecer la colaboración brindada a las  unidades académicas y administrativas de la UNAH en los proyectos demandados.</t>
  </si>
  <si>
    <t>Asistencias tecnicas realizadas.</t>
  </si>
  <si>
    <t>a) Cooperación técnica a través de las diferentes herramientas estadísticas en los procesos que las distintas unidades de la UNAH requieran.</t>
  </si>
  <si>
    <t>Favorecer a la Gestión de la Institución.</t>
  </si>
  <si>
    <t>4.b.1</t>
  </si>
  <si>
    <t>4.b.2</t>
  </si>
  <si>
    <t>4.b.3</t>
  </si>
  <si>
    <t xml:space="preserve">Propuesta de las políticas administrativas </t>
  </si>
  <si>
    <t xml:space="preserve">80%-100% de las solicitudes </t>
  </si>
  <si>
    <t>8.1.a</t>
  </si>
  <si>
    <t xml:space="preserve">Apoyar en el desarrollo de las políticas administrativas en las unidades. </t>
  </si>
  <si>
    <t xml:space="preserve">Apoyar al desarrollo de las políticas administrativas en la UNAH. </t>
  </si>
  <si>
    <t>Propuesta elaboradas, Informe de seguimiento.</t>
  </si>
  <si>
    <t>Unidades Administrativas</t>
  </si>
  <si>
    <t>Crecimiento Organizacional, Unidades Administrativas solicitantes y Junta Dirección Universitaria</t>
  </si>
  <si>
    <t>Resma de Papel carta</t>
  </si>
  <si>
    <t>Caja de Lapiz Tinta</t>
  </si>
  <si>
    <t>Procesos Documentados</t>
  </si>
  <si>
    <t>80%-100% de los procesos documentados</t>
  </si>
  <si>
    <t>8.2.a</t>
  </si>
  <si>
    <t>Documentar los procesos administrativos de las unidades.</t>
  </si>
  <si>
    <t>Para control y el conocimiento de cada proceso y funciones de los puestos</t>
  </si>
  <si>
    <t>Manuales de Procedimientos</t>
  </si>
  <si>
    <t xml:space="preserve">Crecimiento Organizacional y Unidades Administrativas </t>
  </si>
  <si>
    <t>borrador</t>
  </si>
  <si>
    <t>Toner</t>
  </si>
  <si>
    <t>Resmas de Papel carta</t>
  </si>
  <si>
    <t>Cartuchos de tinta</t>
  </si>
  <si>
    <t>Lápiz mina 0.5</t>
  </si>
  <si>
    <t>Mina 0.5</t>
  </si>
  <si>
    <t>Cámara digital 14x (evidencia de distribucion de oficina, procesos)</t>
  </si>
  <si>
    <t>Tablero</t>
  </si>
  <si>
    <t xml:space="preserve">Scanner </t>
  </si>
  <si>
    <t>Impresora Laser Blanco y Negro (no estamos en red)</t>
  </si>
  <si>
    <t>Datashow (presentaciones y talleres)</t>
  </si>
  <si>
    <t>Disco Duro Externo de 2 TB</t>
  </si>
  <si>
    <t>Memorias USB de 16GB</t>
  </si>
  <si>
    <t xml:space="preserve">Propuestas de Mejora </t>
  </si>
  <si>
    <t>Por lo menos una propuesta de mejora por unidad</t>
  </si>
  <si>
    <t>8.3.a</t>
  </si>
  <si>
    <t xml:space="preserve">Desarrollar propuestas de estructura organizacional.
</t>
  </si>
  <si>
    <t>Estandarizacion de Procesos</t>
  </si>
  <si>
    <t>Propuestas aprobadas</t>
  </si>
  <si>
    <t>Crecimiento Organizacional,</t>
  </si>
  <si>
    <t>Sistematización de Procesos</t>
  </si>
  <si>
    <t>Por lo menos una sistematización de un porcesos por unidad</t>
  </si>
  <si>
    <t>8.4.a</t>
  </si>
  <si>
    <t>Identificar cuellos de botella y rutas críticas.</t>
  </si>
  <si>
    <t>Para  la reduccion de tiempos</t>
  </si>
  <si>
    <t>Minimizar los tiempos de respuestas</t>
  </si>
  <si>
    <t>Reglas</t>
  </si>
  <si>
    <t>Grabadora (entrevistas de los procesos)</t>
  </si>
  <si>
    <t>CDs</t>
  </si>
  <si>
    <t>calculadora (tiempos estimados, promedios)</t>
  </si>
  <si>
    <t>2-06-02-01-06</t>
  </si>
  <si>
    <t>2-06-02-01-07</t>
  </si>
  <si>
    <t>2-06-02-01-08</t>
  </si>
  <si>
    <t>2-06-02-01-09</t>
  </si>
  <si>
    <t>2-06-02-01-10</t>
  </si>
  <si>
    <t>2-06-02-01-11</t>
  </si>
  <si>
    <t>2-06-02-01-12</t>
  </si>
  <si>
    <t>Desarrollo y Crecimiento de Cultura de Calidad Organizacional basado en la ISO9001, ISO14001, OHSAS 18001 y demas normas de calidad</t>
  </si>
  <si>
    <t>A) Procesos estándares  
B) Clima organizacional</t>
  </si>
  <si>
    <t>8.5.a</t>
  </si>
  <si>
    <t>Capacitar a las unidades en los temas referidos</t>
  </si>
  <si>
    <t>Involucramiento de las Areas Administrativas</t>
  </si>
  <si>
    <t>A) Evaluación de los procesos.
B) Resultados de la encuesta de clima organizacional.</t>
  </si>
  <si>
    <t>SEDI, VRA, DIRCOM, Mercadeo y Diseño</t>
  </si>
  <si>
    <t>Certificacion en Universidades Verdes, Seguras y Saludables</t>
  </si>
  <si>
    <t>Auditorias internas satisfactorias</t>
  </si>
  <si>
    <t>8.6.a</t>
  </si>
  <si>
    <t>Para lograr las certificaciones</t>
  </si>
  <si>
    <t>Cumplimiento de controles y estandares</t>
  </si>
  <si>
    <t>SEDI y todas las unidades administrativas</t>
  </si>
  <si>
    <t>8.6.b</t>
  </si>
  <si>
    <t>Auditorias internas de las areas que vayan implementando</t>
  </si>
  <si>
    <t xml:space="preserve">Impulsar y desarrollar el cumplimiento de estandares y controles para la certificación. </t>
  </si>
  <si>
    <t xml:space="preserve">Desarrollar un cátalogo de indicadores que permitan evaluar el grado de eficacia y eficiencia de un sistema de calidad de la educación. </t>
  </si>
  <si>
    <t xml:space="preserve">Resmas de Papel carta </t>
  </si>
  <si>
    <t>CD</t>
  </si>
  <si>
    <t>8.a.1</t>
  </si>
  <si>
    <t>8.a.2</t>
  </si>
  <si>
    <t>12.b.1</t>
  </si>
  <si>
    <t>Personal altamente capacitado para poder conseguir las certificaciones requeridas e implementar nuevas estructuras organizacionales y estandarizacion de procesos en la UNAH</t>
  </si>
  <si>
    <t>80% del Avance en el proceso de certificacion de las unidades administrativas</t>
  </si>
  <si>
    <t>Avance en la certificacion de ISO9001, Documentacion e Implementacion de un Sistema de Calidad eficiente basado en ISO9001</t>
  </si>
  <si>
    <t>Para iniciar la implementacion de lo requerido en cuanto a la ISO9001</t>
  </si>
  <si>
    <t>Documentacion e implementacion del sistema de calidad basado en ISO9001</t>
  </si>
  <si>
    <t>Desarrollo Organizacional y Unidades Administrativas</t>
  </si>
  <si>
    <t>12.1.a</t>
  </si>
  <si>
    <t>Curso Documentacion e Implementacion de un Sistema de Calidad eficiente con base 9001 (Mexico)</t>
  </si>
  <si>
    <t>Viaticos Exterior Directora Desarrollo Organizacional</t>
  </si>
  <si>
    <t>Viaticos Exterior Especialistas Organizacionales</t>
  </si>
  <si>
    <t>Pasajes al Exterior</t>
  </si>
  <si>
    <t>Curso ISO9001</t>
  </si>
  <si>
    <t>Acciones preventivas para la accion y mejora</t>
  </si>
  <si>
    <t>Capacitacion Documentacion e Implementacion de un Sistema de Calidad eficiente con base 9001 (INLAC Mexico)</t>
  </si>
  <si>
    <t>Avance en la certificacion de ISO14001 y Universidades Verdes</t>
  </si>
  <si>
    <t>Para iniciar la implementacion de lo requerido en cuanto a la ISO14001 y Universidades Verdes</t>
  </si>
  <si>
    <t>Actividades encaminadas a la ISO14001</t>
  </si>
  <si>
    <t>Avance en la certificacion de OHSAS18001, Universidades Seguras y Saludables</t>
  </si>
  <si>
    <t>Para iniciar la implementacion de lo requerido en cuanto a la IHSAS18001 y Univerisdades Seguras y Saludables</t>
  </si>
  <si>
    <t>Actividades encaminadas a la OHSAS108001</t>
  </si>
  <si>
    <t>Avance en la implementacion del Sistema de Gestion de Calidad en el Setor Educativo</t>
  </si>
  <si>
    <t>Para orientar a las unidades administrativas en cuanto al sistema de gestion de la calidad especificamente en el sector educativo</t>
  </si>
  <si>
    <t xml:space="preserve">Actividades encaminadas a la certificacion </t>
  </si>
  <si>
    <t>Formacion de Auditores de Sistemas Integrados</t>
  </si>
  <si>
    <t>Para realizar auditorias previas a las auditorias de certificacion</t>
  </si>
  <si>
    <t>12.1.b</t>
  </si>
  <si>
    <t>Curso ISO14001</t>
  </si>
  <si>
    <t>Curso OHSAS 18001</t>
  </si>
  <si>
    <t>12.1.c</t>
  </si>
  <si>
    <t>12.1.d</t>
  </si>
  <si>
    <t>Sistemas de Gestion de la Calidad en Sector Educativo</t>
  </si>
  <si>
    <t>Curso Formacion de Auditores en Sistemas Integrados, Calidad-Ambiente-Seguridad Ocupacional (Mexico)</t>
  </si>
  <si>
    <t>12.1.e</t>
  </si>
  <si>
    <t xml:space="preserve">Procesos Estandarizados, Sistematizados </t>
  </si>
  <si>
    <t>Gestion por Procesos</t>
  </si>
  <si>
    <t>Para que la UNAH en si maneje sus procesos de forma estandar, sistematizada y eficiente</t>
  </si>
  <si>
    <t>Procesos estandarizados y sistematizados</t>
  </si>
  <si>
    <t>Control Estadistico de Procesos</t>
  </si>
  <si>
    <t>Curso Gestion de Procesos</t>
  </si>
  <si>
    <t>12.1.f</t>
  </si>
  <si>
    <t>Curso Control Estadistico de Procesos y Recepcion (online)</t>
  </si>
  <si>
    <t>12.1.g</t>
  </si>
  <si>
    <t>Propuestas de estructuras organizacionales</t>
  </si>
  <si>
    <t>Desarrollo Organizacional y Cultura Organizacional, 5´s</t>
  </si>
  <si>
    <t>Para que la UNAH incurra en iniciar y mantener un Cultura Organizacional en todas sus areas</t>
  </si>
  <si>
    <t>Cultura Organizacional en la UNAH</t>
  </si>
  <si>
    <t>12.1.h</t>
  </si>
  <si>
    <t>Desarrollo Organizacional (Online)</t>
  </si>
  <si>
    <t>Cultura Organizacional (Online)</t>
  </si>
  <si>
    <t>Seminario en Desarrollo Organizacional</t>
  </si>
  <si>
    <t>Capacitacion Gestion de Procesos (INCOTEC Honduras)</t>
  </si>
  <si>
    <t>Capacitacion ISO 14001, (INCONTEC Honduras)</t>
  </si>
  <si>
    <t>Capacitacion OHSAS 18001 (INCONTEC Honduras)</t>
  </si>
  <si>
    <t>Capacitacion en Sistenas de Gestion de la Calidad en Sector Educativo (INLAC Colombia)</t>
  </si>
  <si>
    <t>Capacitacion Formacion de Auditores en Sistemas Integrados, Calidad-Ambiente-Seguridad Ocupacional (INLAC Mexico)</t>
  </si>
  <si>
    <t>Capacitacion Control Estadistico de Procesos y Recepcion ( online emagister)</t>
  </si>
  <si>
    <t>Capacitacion Desarrollo Organizacional, Cultura Organizacional (Online emagister) 5´s (Infop)</t>
  </si>
  <si>
    <t>Gestión académica y administrativa financiera</t>
  </si>
  <si>
    <t>Propuestas de Restructuración Organizacional</t>
  </si>
  <si>
    <t xml:space="preserve">Propuestas de Estructuras Organizacionales
</t>
  </si>
  <si>
    <t>Las personas sean las competentes para el puesto que estan desempeñando</t>
  </si>
  <si>
    <t>Reestructuraciones realizadas</t>
  </si>
  <si>
    <t>SEDI y Jefaturas de las Unidades Administrativas</t>
  </si>
  <si>
    <t>Procesos Eficientes</t>
  </si>
  <si>
    <t xml:space="preserve">Verificar los registros y documentación en cada etapas del proceso.  
</t>
  </si>
  <si>
    <t xml:space="preserve">Procesos eficientes en tiempo y forma para elevar el nivel del servicio al cliente </t>
  </si>
  <si>
    <t xml:space="preserve">Evaluación de los procesos </t>
  </si>
  <si>
    <t>Crecimiento Organizacional</t>
  </si>
  <si>
    <t xml:space="preserve"> </t>
  </si>
  <si>
    <t>15.1.a</t>
  </si>
  <si>
    <t>15.2.a</t>
  </si>
  <si>
    <t>Cronometro (medicion de tiempos)</t>
  </si>
</sst>
</file>

<file path=xl/styles.xml><?xml version="1.0" encoding="utf-8"?>
<styleSheet xmlns="http://schemas.openxmlformats.org/spreadsheetml/2006/main">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_ &quot;L.&quot;\ * #,##0_ ;_ &quot;L.&quot;\ * \-#,##0_ ;_ &quot;L.&quot;\ * &quot;-&quot;??_ ;_ @_ "/>
  </numFmts>
  <fonts count="75">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sz val="11"/>
      <color rgb="FFFF000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3">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80">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2" fontId="42" fillId="0" borderId="0" xfId="18" applyNumberFormat="1" applyFont="1" applyAlignment="1">
      <alignment vertical="center"/>
    </xf>
    <xf numFmtId="0" fontId="43" fillId="0" borderId="0" xfId="0" applyFont="1" applyAlignment="1">
      <alignment vertical="center"/>
    </xf>
    <xf numFmtId="172"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3"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4"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4"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7"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2" fillId="0" borderId="0" xfId="18" applyNumberFormat="1" applyFont="1" applyAlignment="1">
      <alignment horizontal="center" vertical="center"/>
    </xf>
    <xf numFmtId="172" fontId="44" fillId="0" borderId="0" xfId="18" applyNumberFormat="1" applyFont="1" applyAlignment="1">
      <alignment horizontal="center" vertical="center"/>
    </xf>
    <xf numFmtId="173"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2"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2" fontId="48" fillId="3" borderId="26" xfId="18" applyNumberFormat="1" applyFont="1" applyFill="1" applyBorder="1" applyAlignment="1">
      <alignment horizontal="center" vertical="center"/>
    </xf>
    <xf numFmtId="0" fontId="50" fillId="15" borderId="40" xfId="0" applyFont="1" applyFill="1" applyBorder="1" applyAlignment="1">
      <alignment horizontal="center" vertical="center"/>
    </xf>
    <xf numFmtId="43" fontId="50" fillId="15" borderId="38"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172" fontId="47" fillId="0" borderId="0" xfId="18" applyNumberFormat="1" applyFont="1" applyAlignment="1">
      <alignment vertical="center"/>
    </xf>
    <xf numFmtId="0" fontId="53" fillId="0" borderId="0" xfId="0" applyFont="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5" fillId="0" borderId="0" xfId="0" applyNumberFormat="1" applyFont="1" applyFill="1" applyAlignment="1">
      <alignment horizontal="left" vertical="center"/>
    </xf>
    <xf numFmtId="43" fontId="50" fillId="15" borderId="38" xfId="18" applyFont="1" applyFill="1" applyBorder="1" applyAlignment="1">
      <alignment horizontal="center" vertical="center" wrapText="1"/>
    </xf>
    <xf numFmtId="43" fontId="49" fillId="13" borderId="0" xfId="18" applyFont="1" applyFill="1" applyAlignment="1">
      <alignment horizontal="center" vertical="center"/>
    </xf>
    <xf numFmtId="43" fontId="56" fillId="13" borderId="0" xfId="18" applyFont="1" applyFill="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7"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8" fillId="0" borderId="0" xfId="0" applyFont="1" applyAlignment="1">
      <alignment horizontal="center" vertical="center"/>
    </xf>
    <xf numFmtId="43" fontId="58" fillId="0" borderId="0" xfId="18" applyFont="1" applyAlignment="1">
      <alignment vertical="center"/>
    </xf>
    <xf numFmtId="172" fontId="58" fillId="0" borderId="0" xfId="18" applyNumberFormat="1" applyFont="1" applyAlignment="1">
      <alignment vertical="center"/>
    </xf>
    <xf numFmtId="172" fontId="58"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6" xfId="19" applyFont="1" applyFill="1" applyBorder="1" applyAlignment="1">
      <alignment vertical="center"/>
    </xf>
    <xf numFmtId="0" fontId="29" fillId="10" borderId="16" xfId="19" applyFont="1" applyFill="1" applyBorder="1" applyAlignment="1">
      <alignment vertical="center"/>
    </xf>
    <xf numFmtId="0" fontId="29" fillId="10" borderId="35" xfId="19" applyFont="1" applyFill="1" applyBorder="1" applyAlignment="1">
      <alignment vertical="center"/>
    </xf>
    <xf numFmtId="0" fontId="29" fillId="10" borderId="36" xfId="16" applyFont="1" applyFill="1" applyBorder="1" applyAlignment="1">
      <alignment vertical="center"/>
    </xf>
    <xf numFmtId="0" fontId="29" fillId="10" borderId="16" xfId="16" applyFont="1" applyFill="1" applyBorder="1" applyAlignment="1">
      <alignment vertical="center"/>
    </xf>
    <xf numFmtId="0" fontId="29" fillId="10" borderId="35" xfId="16" applyFont="1" applyFill="1" applyBorder="1" applyAlignment="1">
      <alignment vertical="center"/>
    </xf>
    <xf numFmtId="0" fontId="34" fillId="10" borderId="36" xfId="19" applyFont="1" applyFill="1" applyBorder="1" applyAlignment="1">
      <alignment vertical="center"/>
    </xf>
    <xf numFmtId="0" fontId="34" fillId="10" borderId="16" xfId="19" applyFont="1" applyFill="1" applyBorder="1" applyAlignment="1">
      <alignment vertical="center"/>
    </xf>
    <xf numFmtId="0" fontId="34" fillId="10" borderId="35" xfId="19" applyFont="1" applyFill="1" applyBorder="1" applyAlignment="1">
      <alignment vertical="center"/>
    </xf>
    <xf numFmtId="0" fontId="29" fillId="10" borderId="36" xfId="19" applyFont="1" applyFill="1" applyBorder="1" applyAlignment="1">
      <alignment vertical="top"/>
    </xf>
    <xf numFmtId="0" fontId="29" fillId="10" borderId="16" xfId="19" applyFont="1" applyFill="1" applyBorder="1" applyAlignment="1">
      <alignment vertical="top"/>
    </xf>
    <xf numFmtId="0" fontId="29" fillId="10" borderId="35"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6" xfId="19" applyFont="1" applyFill="1" applyBorder="1" applyAlignment="1">
      <alignment vertical="top"/>
    </xf>
    <xf numFmtId="0" fontId="35" fillId="10" borderId="16" xfId="19" applyFont="1" applyFill="1" applyBorder="1" applyAlignment="1">
      <alignment vertical="top"/>
    </xf>
    <xf numFmtId="0" fontId="35" fillId="10" borderId="35" xfId="19" applyFont="1" applyFill="1" applyBorder="1" applyAlignment="1">
      <alignment vertical="top"/>
    </xf>
    <xf numFmtId="0" fontId="54" fillId="13" borderId="0" xfId="0" applyFont="1" applyFill="1" applyAlignment="1">
      <alignment horizontal="center" vertical="center" wrapText="1"/>
    </xf>
    <xf numFmtId="43" fontId="0" fillId="0" borderId="0" xfId="18" applyFont="1" applyAlignment="1">
      <alignment vertical="center"/>
    </xf>
    <xf numFmtId="41" fontId="22" fillId="2" borderId="37" xfId="0" applyNumberFormat="1" applyFont="1" applyFill="1" applyBorder="1" applyAlignment="1">
      <alignment vertical="center"/>
    </xf>
    <xf numFmtId="0" fontId="23" fillId="19"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0" fillId="0" borderId="0" xfId="0" applyFont="1"/>
    <xf numFmtId="0" fontId="21" fillId="0" borderId="0" xfId="0" applyFont="1"/>
    <xf numFmtId="0" fontId="61" fillId="0" borderId="0" xfId="19" applyFont="1" applyAlignment="1">
      <alignment vertical="top"/>
    </xf>
    <xf numFmtId="0" fontId="61" fillId="0" borderId="0" xfId="0" applyFont="1"/>
    <xf numFmtId="0" fontId="61" fillId="0" borderId="0" xfId="19" applyFont="1"/>
    <xf numFmtId="0" fontId="26" fillId="0" borderId="0" xfId="19" applyFont="1" applyAlignment="1">
      <alignment vertical="top"/>
    </xf>
    <xf numFmtId="0" fontId="62" fillId="0" borderId="0" xfId="19" applyFont="1" applyAlignment="1">
      <alignment wrapText="1"/>
    </xf>
    <xf numFmtId="0" fontId="34" fillId="10" borderId="26" xfId="16" applyFont="1" applyFill="1" applyBorder="1" applyAlignment="1">
      <alignment horizontal="left" vertical="center"/>
    </xf>
    <xf numFmtId="0" fontId="50" fillId="15" borderId="39" xfId="0" applyFont="1" applyFill="1" applyBorder="1" applyAlignment="1">
      <alignment horizontal="center" vertical="center" wrapText="1"/>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41" fontId="22" fillId="2" borderId="9" xfId="0" applyNumberFormat="1" applyFont="1" applyFill="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14" fillId="0" borderId="3" xfId="0" applyNumberFormat="1" applyFont="1" applyBorder="1" applyAlignment="1">
      <alignment horizontal="center" vertical="center"/>
    </xf>
    <xf numFmtId="0" fontId="0" fillId="0" borderId="47" xfId="0" applyFill="1" applyBorder="1" applyAlignment="1">
      <alignment vertical="center"/>
    </xf>
    <xf numFmtId="0" fontId="65" fillId="20" borderId="6" xfId="0"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4" fillId="0" borderId="0" xfId="0" applyFont="1" applyFill="1" applyBorder="1" applyAlignment="1">
      <alignment horizontal="left" vertical="center"/>
    </xf>
    <xf numFmtId="44" fontId="54" fillId="0" borderId="0" xfId="10" applyFont="1" applyFill="1" applyBorder="1" applyAlignment="1">
      <alignment horizontal="center" vertical="center"/>
    </xf>
    <xf numFmtId="0" fontId="55"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43" fontId="50" fillId="15" borderId="7" xfId="18" applyFont="1" applyFill="1" applyBorder="1" applyAlignment="1">
      <alignment horizontal="center" vertical="center" wrapText="1"/>
    </xf>
    <xf numFmtId="0" fontId="57" fillId="15" borderId="3" xfId="0" applyFont="1" applyFill="1" applyBorder="1" applyAlignment="1">
      <alignment horizontal="center" vertical="center" wrapText="1"/>
    </xf>
    <xf numFmtId="0" fontId="65" fillId="0" borderId="0" xfId="0" applyFont="1" applyFill="1" applyBorder="1" applyAlignment="1">
      <alignment vertical="center"/>
    </xf>
    <xf numFmtId="44" fontId="65" fillId="0" borderId="0" xfId="0" applyNumberFormat="1" applyFont="1" applyFill="1" applyBorder="1" applyAlignment="1">
      <alignment vertical="center"/>
    </xf>
    <xf numFmtId="0" fontId="59"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8"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39" fillId="0" borderId="26" xfId="18" applyFont="1" applyFill="1" applyBorder="1" applyAlignment="1">
      <alignment horizontal="center" vertical="center"/>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43" fontId="39" fillId="0" borderId="26" xfId="18"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43" fontId="39" fillId="0" borderId="26" xfId="18" applyFont="1" applyFill="1" applyBorder="1" applyAlignment="1">
      <alignment horizontal="center" vertical="center" wrapText="1"/>
    </xf>
    <xf numFmtId="0" fontId="32" fillId="0" borderId="26" xfId="0" applyFont="1" applyBorder="1" applyAlignment="1">
      <alignment horizontal="center" vertical="center"/>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39"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8"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7" fillId="0" borderId="26" xfId="16" applyFont="1" applyFill="1" applyBorder="1" applyAlignment="1">
      <alignment horizontal="center" vertical="center" wrapText="1"/>
    </xf>
    <xf numFmtId="43" fontId="37" fillId="0" borderId="26" xfId="18" applyFont="1" applyFill="1" applyBorder="1" applyAlignment="1">
      <alignment horizontal="center" vertical="center" wrapText="1"/>
    </xf>
    <xf numFmtId="0" fontId="4" fillId="0" borderId="26" xfId="0" applyFont="1" applyBorder="1" applyAlignment="1">
      <alignment vertical="center" wrapText="1"/>
    </xf>
    <xf numFmtId="0" fontId="70"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4"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0" fontId="0" fillId="0" borderId="3" xfId="0" applyFill="1" applyBorder="1" applyAlignment="1">
      <alignment vertical="center"/>
    </xf>
    <xf numFmtId="0" fontId="70" fillId="0" borderId="26" xfId="0" applyFont="1" applyFill="1" applyBorder="1" applyAlignment="1">
      <alignment horizontal="center" vertical="center" wrapText="1"/>
    </xf>
    <xf numFmtId="0" fontId="73"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14" fillId="0" borderId="39" xfId="0" applyFont="1" applyBorder="1" applyAlignment="1">
      <alignment horizontal="left" vertical="center"/>
    </xf>
    <xf numFmtId="0" fontId="0" fillId="0" borderId="48" xfId="0" applyFont="1" applyBorder="1" applyAlignment="1">
      <alignment horizontal="left" vertical="center"/>
    </xf>
    <xf numFmtId="0" fontId="0" fillId="0" borderId="50" xfId="0" applyFont="1" applyBorder="1" applyAlignment="1">
      <alignment horizontal="left" vertical="center"/>
    </xf>
    <xf numFmtId="0" fontId="27" fillId="9" borderId="0" xfId="19" applyFont="1" applyFill="1" applyBorder="1" applyAlignment="1" applyProtection="1">
      <alignment horizontal="left" vertical="top"/>
      <protection locked="0"/>
    </xf>
    <xf numFmtId="0" fontId="22" fillId="5" borderId="12" xfId="0" applyFont="1" applyFill="1" applyBorder="1" applyAlignment="1">
      <alignment vertical="center" wrapText="1"/>
    </xf>
    <xf numFmtId="0" fontId="23" fillId="17" borderId="10" xfId="0" applyFont="1" applyFill="1" applyBorder="1" applyAlignment="1">
      <alignment vertical="center"/>
    </xf>
    <xf numFmtId="0" fontId="23" fillId="17" borderId="10" xfId="0" applyFont="1" applyFill="1" applyBorder="1" applyAlignment="1">
      <alignment horizontal="center" vertical="center"/>
    </xf>
    <xf numFmtId="0" fontId="23" fillId="17" borderId="11" xfId="0" applyFont="1" applyFill="1" applyBorder="1" applyAlignment="1">
      <alignment horizontal="center" vertical="center"/>
    </xf>
    <xf numFmtId="0" fontId="22" fillId="5" borderId="9" xfId="0" applyNumberFormat="1" applyFont="1" applyFill="1" applyBorder="1" applyAlignment="1">
      <alignment horizontal="center" vertical="center"/>
    </xf>
    <xf numFmtId="0" fontId="22" fillId="2" borderId="10" xfId="0" applyNumberFormat="1" applyFont="1" applyFill="1" applyBorder="1" applyAlignment="1">
      <alignment horizontal="center" vertical="center"/>
    </xf>
    <xf numFmtId="0" fontId="22" fillId="2" borderId="20" xfId="0" applyNumberFormat="1" applyFont="1" applyFill="1" applyBorder="1" applyAlignment="1">
      <alignment horizontal="center" vertical="center"/>
    </xf>
    <xf numFmtId="0" fontId="23" fillId="17" borderId="10" xfId="0" applyNumberFormat="1" applyFont="1" applyFill="1" applyBorder="1" applyAlignment="1">
      <alignment horizontal="center" vertical="center"/>
    </xf>
    <xf numFmtId="0" fontId="23" fillId="17" borderId="11" xfId="0" applyNumberFormat="1" applyFont="1" applyFill="1" applyBorder="1" applyAlignment="1">
      <alignment horizontal="center" vertical="center"/>
    </xf>
    <xf numFmtId="41" fontId="22" fillId="5" borderId="9" xfId="0" applyNumberFormat="1" applyFont="1" applyFill="1" applyBorder="1" applyAlignment="1">
      <alignment vertical="center"/>
    </xf>
    <xf numFmtId="41" fontId="22" fillId="5" borderId="10" xfId="0" applyNumberFormat="1" applyFont="1" applyFill="1" applyBorder="1" applyAlignment="1">
      <alignment vertical="center"/>
    </xf>
    <xf numFmtId="41" fontId="22" fillId="2" borderId="20" xfId="0" applyNumberFormat="1" applyFont="1" applyFill="1" applyBorder="1" applyAlignment="1">
      <alignment vertical="center"/>
    </xf>
    <xf numFmtId="0" fontId="22" fillId="2"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17" borderId="12" xfId="0" applyFont="1" applyFill="1" applyBorder="1" applyAlignment="1">
      <alignment horizontal="center" vertical="center"/>
    </xf>
    <xf numFmtId="0" fontId="22" fillId="2" borderId="1" xfId="0" applyFont="1" applyFill="1" applyBorder="1" applyAlignment="1">
      <alignment horizontal="center" vertical="center"/>
    </xf>
    <xf numFmtId="0" fontId="22" fillId="2" borderId="10" xfId="0" applyFont="1" applyFill="1" applyBorder="1" applyAlignment="1">
      <alignment horizontal="center" vertical="center"/>
    </xf>
    <xf numFmtId="0" fontId="22" fillId="17" borderId="11" xfId="0" applyFont="1" applyFill="1" applyBorder="1" applyAlignment="1">
      <alignment horizontal="center" vertical="center"/>
    </xf>
    <xf numFmtId="0" fontId="49" fillId="17" borderId="9" xfId="0" applyFont="1" applyFill="1" applyBorder="1" applyAlignment="1">
      <alignment horizontal="center" vertical="center"/>
    </xf>
    <xf numFmtId="0" fontId="22" fillId="2" borderId="16" xfId="0" applyFont="1" applyFill="1" applyBorder="1" applyAlignment="1">
      <alignment horizontal="center" vertical="center"/>
    </xf>
    <xf numFmtId="0" fontId="22" fillId="2" borderId="45" xfId="0" applyFont="1" applyFill="1" applyBorder="1" applyAlignment="1">
      <alignment horizontal="center" vertical="center"/>
    </xf>
    <xf numFmtId="0" fontId="22" fillId="2" borderId="13" xfId="0" applyFont="1" applyFill="1" applyBorder="1" applyAlignment="1">
      <alignment horizontal="center" vertical="center"/>
    </xf>
    <xf numFmtId="0" fontId="22" fillId="2" borderId="0" xfId="0" applyFont="1" applyFill="1" applyBorder="1" applyAlignment="1">
      <alignment horizontal="center" vertical="center"/>
    </xf>
    <xf numFmtId="41" fontId="22" fillId="2" borderId="1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41" fontId="22" fillId="2" borderId="14" xfId="0" applyNumberFormat="1" applyFont="1" applyFill="1" applyBorder="1" applyAlignment="1">
      <alignment horizontal="center" vertical="center"/>
    </xf>
    <xf numFmtId="41" fontId="22" fillId="2" borderId="33" xfId="0" applyNumberFormat="1" applyFont="1" applyFill="1" applyBorder="1" applyAlignment="1">
      <alignment horizontal="center" vertical="center"/>
    </xf>
    <xf numFmtId="41" fontId="22" fillId="2" borderId="52" xfId="0" applyNumberFormat="1" applyFont="1" applyFill="1" applyBorder="1" applyAlignment="1">
      <alignment horizontal="center" vertical="center"/>
    </xf>
    <xf numFmtId="0" fontId="22" fillId="2" borderId="44" xfId="0" applyFont="1" applyFill="1" applyBorder="1" applyAlignment="1">
      <alignment horizontal="center" vertical="center"/>
    </xf>
    <xf numFmtId="0" fontId="22" fillId="17" borderId="10" xfId="0" applyFont="1" applyFill="1" applyBorder="1" applyAlignment="1">
      <alignment horizontal="center" vertical="center"/>
    </xf>
    <xf numFmtId="172" fontId="33" fillId="10" borderId="26" xfId="18" applyNumberFormat="1" applyFont="1" applyFill="1" applyBorder="1" applyAlignment="1">
      <alignment horizontal="center" wrapText="1"/>
    </xf>
    <xf numFmtId="0" fontId="23" fillId="17" borderId="20" xfId="0" applyFont="1" applyFill="1" applyBorder="1" applyAlignment="1">
      <alignment horizontal="center" vertical="center"/>
    </xf>
    <xf numFmtId="0" fontId="23" fillId="17" borderId="20" xfId="0" applyNumberFormat="1" applyFont="1" applyFill="1" applyBorder="1" applyAlignment="1">
      <alignment horizontal="center" vertical="center"/>
    </xf>
    <xf numFmtId="41" fontId="22" fillId="2" borderId="22" xfId="0" applyNumberFormat="1" applyFont="1" applyFill="1" applyBorder="1" applyAlignment="1">
      <alignment horizontal="center" vertical="center"/>
    </xf>
    <xf numFmtId="0" fontId="33" fillId="0" borderId="27" xfId="19" applyFont="1" applyFill="1" applyBorder="1" applyAlignment="1">
      <alignment horizontal="center" vertical="center" wrapText="1"/>
    </xf>
    <xf numFmtId="0" fontId="29" fillId="0" borderId="28" xfId="19" applyFont="1" applyFill="1" applyBorder="1" applyAlignment="1">
      <alignment horizontal="justify" vertical="top" wrapText="1"/>
    </xf>
    <xf numFmtId="0" fontId="29" fillId="0" borderId="27" xfId="19" applyFont="1" applyFill="1" applyBorder="1" applyAlignment="1">
      <alignment horizontal="justify" vertical="top" wrapText="1"/>
    </xf>
    <xf numFmtId="0" fontId="33" fillId="0" borderId="28" xfId="19" applyFont="1" applyFill="1" applyBorder="1" applyAlignment="1">
      <alignment horizontal="justify" vertical="top" wrapText="1"/>
    </xf>
    <xf numFmtId="0" fontId="33" fillId="0" borderId="27" xfId="19" applyFont="1" applyFill="1" applyBorder="1" applyAlignment="1">
      <alignment horizontal="justify" vertical="top" wrapText="1"/>
    </xf>
    <xf numFmtId="0" fontId="32" fillId="0" borderId="30" xfId="0" applyFont="1" applyBorder="1" applyAlignment="1">
      <alignment horizontal="justify" vertical="top" wrapText="1"/>
    </xf>
    <xf numFmtId="0" fontId="32" fillId="0" borderId="27" xfId="0" applyFont="1" applyBorder="1" applyAlignment="1">
      <alignment horizontal="justify" vertical="top" wrapText="1"/>
    </xf>
    <xf numFmtId="0" fontId="32" fillId="0" borderId="27" xfId="0" applyFont="1" applyBorder="1" applyAlignment="1">
      <alignment horizontal="center" vertical="top" wrapText="1"/>
    </xf>
    <xf numFmtId="9" fontId="32" fillId="0" borderId="27" xfId="0" applyNumberFormat="1" applyFont="1" applyBorder="1" applyAlignment="1">
      <alignment horizontal="center" vertical="top" wrapText="1"/>
    </xf>
    <xf numFmtId="43" fontId="32" fillId="0" borderId="27" xfId="18" applyFont="1" applyBorder="1" applyAlignment="1">
      <alignment horizontal="center" vertical="top" wrapText="1"/>
    </xf>
    <xf numFmtId="43" fontId="33" fillId="0" borderId="27" xfId="18" applyFont="1" applyFill="1" applyBorder="1" applyAlignment="1">
      <alignment horizontal="center" vertical="top" wrapText="1"/>
    </xf>
    <xf numFmtId="174" fontId="0" fillId="0" borderId="49" xfId="0" applyNumberFormat="1" applyBorder="1" applyAlignment="1">
      <alignment vertical="center"/>
    </xf>
    <xf numFmtId="174" fontId="0" fillId="0" borderId="51" xfId="0" applyNumberFormat="1" applyBorder="1" applyAlignment="1">
      <alignment vertical="center"/>
    </xf>
    <xf numFmtId="174" fontId="0" fillId="0" borderId="38" xfId="0" applyNumberFormat="1" applyFill="1" applyBorder="1" applyAlignment="1">
      <alignment vertical="center"/>
    </xf>
    <xf numFmtId="174" fontId="43" fillId="0" borderId="0" xfId="18" applyNumberFormat="1" applyFont="1" applyAlignment="1">
      <alignment vertical="center"/>
    </xf>
    <xf numFmtId="174" fontId="0" fillId="0" borderId="9" xfId="0" applyNumberFormat="1" applyBorder="1" applyAlignment="1">
      <alignment vertical="center"/>
    </xf>
    <xf numFmtId="174" fontId="0" fillId="0" borderId="10" xfId="0" applyNumberFormat="1" applyBorder="1" applyAlignment="1">
      <alignment vertical="center"/>
    </xf>
    <xf numFmtId="174" fontId="0" fillId="0" borderId="11" xfId="0" applyNumberFormat="1" applyBorder="1" applyAlignment="1">
      <alignment vertical="center"/>
    </xf>
    <xf numFmtId="174" fontId="0" fillId="0" borderId="2" xfId="0" applyNumberFormat="1" applyFill="1" applyBorder="1" applyAlignment="1">
      <alignment vertical="center"/>
    </xf>
    <xf numFmtId="174" fontId="0" fillId="0" borderId="0" xfId="0" applyNumberFormat="1" applyAlignment="1">
      <alignment vertical="center"/>
    </xf>
    <xf numFmtId="174" fontId="65" fillId="20" borderId="3" xfId="0" applyNumberFormat="1" applyFont="1" applyFill="1" applyBorder="1" applyAlignment="1">
      <alignment vertical="center"/>
    </xf>
    <xf numFmtId="174" fontId="0" fillId="0" borderId="9" xfId="18" applyNumberFormat="1" applyFont="1" applyBorder="1" applyAlignment="1">
      <alignment vertical="center"/>
    </xf>
    <xf numFmtId="174" fontId="0" fillId="0" borderId="10" xfId="18" applyNumberFormat="1" applyFont="1" applyBorder="1" applyAlignment="1">
      <alignment vertical="center"/>
    </xf>
    <xf numFmtId="174" fontId="0" fillId="0" borderId="10" xfId="18" applyNumberFormat="1" applyFont="1" applyFill="1" applyBorder="1" applyAlignment="1">
      <alignment vertical="center"/>
    </xf>
    <xf numFmtId="174" fontId="0" fillId="0" borderId="20" xfId="18" applyNumberFormat="1" applyFont="1" applyFill="1" applyBorder="1" applyAlignment="1">
      <alignment vertical="center"/>
    </xf>
    <xf numFmtId="174" fontId="0" fillId="0" borderId="3" xfId="18" applyNumberFormat="1" applyFont="1" applyFill="1" applyBorder="1" applyAlignment="1">
      <alignment vertical="center"/>
    </xf>
    <xf numFmtId="9" fontId="33" fillId="2" borderId="26" xfId="17" applyFont="1" applyFill="1" applyBorder="1" applyAlignment="1">
      <alignment horizontal="center" vertical="center" wrapText="1"/>
    </xf>
    <xf numFmtId="0" fontId="29" fillId="0" borderId="28" xfId="19" applyFont="1" applyBorder="1" applyAlignment="1">
      <alignment vertical="center" wrapText="1"/>
    </xf>
    <xf numFmtId="0" fontId="29" fillId="0" borderId="27" xfId="19" applyFont="1" applyBorder="1" applyAlignment="1">
      <alignment vertical="center" wrapText="1"/>
    </xf>
    <xf numFmtId="0" fontId="29" fillId="0" borderId="26" xfId="19" applyFont="1" applyBorder="1" applyAlignment="1">
      <alignment vertical="center" wrapText="1"/>
    </xf>
    <xf numFmtId="9" fontId="33" fillId="2" borderId="26" xfId="19" applyNumberFormat="1" applyFont="1" applyFill="1" applyBorder="1" applyAlignment="1">
      <alignment horizontal="center" vertical="center" wrapText="1"/>
    </xf>
    <xf numFmtId="0" fontId="33" fillId="0" borderId="27" xfId="19" applyFont="1" applyBorder="1" applyAlignment="1">
      <alignment horizontal="center" vertical="center" wrapText="1"/>
    </xf>
    <xf numFmtId="0" fontId="33" fillId="2" borderId="27" xfId="19" applyFont="1" applyFill="1" applyBorder="1" applyAlignment="1">
      <alignment horizontal="center" vertical="center" wrapText="1"/>
    </xf>
    <xf numFmtId="43" fontId="33" fillId="2" borderId="27" xfId="18" applyFont="1" applyFill="1" applyBorder="1" applyAlignment="1">
      <alignment horizontal="center" vertical="center" wrapText="1"/>
    </xf>
    <xf numFmtId="0" fontId="32" fillId="2" borderId="27" xfId="0" applyFont="1" applyFill="1" applyBorder="1" applyAlignment="1">
      <alignment horizontal="center" vertical="center" wrapText="1"/>
    </xf>
    <xf numFmtId="0" fontId="29" fillId="0" borderId="28" xfId="19" applyFont="1" applyFill="1" applyBorder="1" applyAlignment="1">
      <alignment vertical="top" wrapText="1"/>
    </xf>
    <xf numFmtId="0" fontId="29" fillId="0" borderId="27" xfId="19" applyFont="1" applyFill="1" applyBorder="1" applyAlignment="1">
      <alignment vertical="top" wrapText="1"/>
    </xf>
    <xf numFmtId="0" fontId="33" fillId="0" borderId="28" xfId="19" applyFont="1" applyFill="1" applyBorder="1" applyAlignment="1">
      <alignment vertical="top" wrapText="1"/>
    </xf>
    <xf numFmtId="0" fontId="33" fillId="0" borderId="27" xfId="19" applyFont="1" applyFill="1" applyBorder="1" applyAlignment="1">
      <alignment vertical="top" wrapText="1"/>
    </xf>
    <xf numFmtId="0" fontId="33" fillId="0" borderId="26" xfId="19" applyFont="1" applyFill="1" applyBorder="1" applyAlignment="1">
      <alignment horizontal="center" vertical="top" wrapText="1"/>
    </xf>
    <xf numFmtId="0" fontId="29" fillId="0" borderId="26" xfId="19" applyFont="1" applyFill="1" applyBorder="1" applyAlignment="1">
      <alignment horizontal="center" vertical="top" wrapText="1"/>
    </xf>
    <xf numFmtId="43" fontId="33" fillId="0" borderId="26" xfId="18" applyFont="1" applyFill="1" applyBorder="1" applyAlignment="1">
      <alignment vertical="top" wrapText="1"/>
    </xf>
    <xf numFmtId="9" fontId="33" fillId="0" borderId="26" xfId="19" applyNumberFormat="1" applyFont="1" applyFill="1" applyBorder="1" applyAlignment="1">
      <alignment horizontal="center" vertical="top" wrapText="1"/>
    </xf>
    <xf numFmtId="0" fontId="29" fillId="0" borderId="28" xfId="19" applyFont="1" applyFill="1" applyBorder="1" applyAlignment="1">
      <alignment horizontal="center" vertical="top" wrapText="1"/>
    </xf>
    <xf numFmtId="9" fontId="33" fillId="0" borderId="26" xfId="17" applyFont="1" applyFill="1" applyBorder="1" applyAlignment="1">
      <alignment horizontal="center" vertical="top" wrapText="1"/>
    </xf>
    <xf numFmtId="41" fontId="33" fillId="0" borderId="26" xfId="19" applyNumberFormat="1" applyFont="1" applyFill="1" applyBorder="1" applyAlignment="1">
      <alignment horizontal="center" vertical="top" wrapText="1"/>
    </xf>
    <xf numFmtId="43" fontId="33" fillId="0" borderId="26" xfId="18" applyFont="1" applyFill="1" applyBorder="1" applyAlignment="1">
      <alignment horizontal="center" vertical="top" wrapText="1"/>
    </xf>
    <xf numFmtId="172" fontId="33" fillId="0" borderId="26" xfId="18" applyNumberFormat="1" applyFont="1" applyFill="1" applyBorder="1" applyAlignment="1">
      <alignment horizontal="center" vertical="top" wrapText="1"/>
    </xf>
    <xf numFmtId="9" fontId="33" fillId="0" borderId="26" xfId="19" applyNumberFormat="1" applyFont="1" applyFill="1" applyBorder="1" applyAlignment="1">
      <alignment horizontal="center" vertical="center" wrapText="1"/>
    </xf>
    <xf numFmtId="0" fontId="22" fillId="5" borderId="13" xfId="0" applyFont="1" applyFill="1" applyBorder="1" applyAlignment="1">
      <alignment horizontal="center" vertical="center"/>
    </xf>
    <xf numFmtId="0" fontId="29" fillId="0" borderId="26" xfId="19" applyFont="1" applyFill="1" applyBorder="1" applyAlignment="1">
      <alignment horizontal="justify" vertical="top" wrapText="1"/>
    </xf>
    <xf numFmtId="0" fontId="33" fillId="0" borderId="26" xfId="19" applyFont="1" applyFill="1" applyBorder="1" applyAlignment="1">
      <alignment horizontal="justify" vertical="top" wrapText="1"/>
    </xf>
    <xf numFmtId="43" fontId="33" fillId="0" borderId="28" xfId="18" applyFont="1" applyFill="1" applyBorder="1" applyAlignment="1">
      <alignment vertical="top" wrapText="1"/>
    </xf>
    <xf numFmtId="43" fontId="33" fillId="0" borderId="27" xfId="18" applyFont="1" applyFill="1" applyBorder="1" applyAlignment="1">
      <alignment vertical="top" wrapText="1"/>
    </xf>
    <xf numFmtId="0" fontId="33" fillId="0" borderId="28" xfId="19" applyFont="1" applyFill="1" applyBorder="1" applyAlignment="1">
      <alignment horizontal="center" vertical="top" wrapText="1"/>
    </xf>
    <xf numFmtId="0" fontId="29" fillId="0" borderId="41" xfId="19" applyFont="1" applyFill="1" applyBorder="1" applyAlignment="1">
      <alignment horizontal="center" vertical="top" wrapText="1"/>
    </xf>
    <xf numFmtId="0" fontId="32" fillId="0" borderId="41" xfId="0" applyFont="1" applyBorder="1" applyAlignment="1">
      <alignment horizontal="justify" vertical="top" wrapText="1"/>
    </xf>
    <xf numFmtId="0" fontId="32" fillId="0" borderId="26" xfId="0" applyFont="1" applyBorder="1" applyAlignment="1">
      <alignment horizontal="center" vertical="top" wrapText="1"/>
    </xf>
    <xf numFmtId="0" fontId="32" fillId="0" borderId="26" xfId="0" applyFont="1" applyBorder="1" applyAlignment="1">
      <alignment horizontal="justify" vertical="top" wrapText="1"/>
    </xf>
    <xf numFmtId="43" fontId="32" fillId="0" borderId="26" xfId="18" applyFont="1" applyBorder="1" applyAlignment="1">
      <alignment horizontal="center" vertical="top" wrapText="1"/>
    </xf>
    <xf numFmtId="9" fontId="32" fillId="0" borderId="26" xfId="0" applyNumberFormat="1" applyFont="1" applyBorder="1" applyAlignment="1">
      <alignment horizontal="center" vertical="top" wrapText="1"/>
    </xf>
    <xf numFmtId="9" fontId="32" fillId="0" borderId="26" xfId="17" applyFont="1" applyBorder="1" applyAlignment="1">
      <alignment horizontal="center" vertical="top" wrapText="1"/>
    </xf>
    <xf numFmtId="44" fontId="21" fillId="2" borderId="0" xfId="10" applyFont="1" applyFill="1" applyAlignment="1">
      <alignment horizontal="left" vertical="center"/>
    </xf>
    <xf numFmtId="0" fontId="32" fillId="0" borderId="26" xfId="0" applyFont="1" applyBorder="1" applyAlignment="1">
      <alignment vertical="top" wrapText="1"/>
    </xf>
    <xf numFmtId="0" fontId="32" fillId="0" borderId="28" xfId="0" applyFont="1" applyFill="1" applyBorder="1" applyAlignment="1">
      <alignment horizontal="center" vertical="center" wrapText="1"/>
    </xf>
    <xf numFmtId="0" fontId="29" fillId="0" borderId="26" xfId="16" applyFont="1" applyBorder="1" applyAlignment="1">
      <alignment horizontal="justify" vertical="top" wrapText="1"/>
    </xf>
    <xf numFmtId="9" fontId="32" fillId="0" borderId="26" xfId="18" applyNumberFormat="1" applyFont="1" applyBorder="1" applyAlignment="1">
      <alignment horizontal="center" vertical="top" wrapText="1"/>
    </xf>
    <xf numFmtId="43" fontId="32" fillId="0" borderId="26" xfId="0" applyNumberFormat="1" applyFont="1" applyBorder="1" applyAlignment="1">
      <alignment horizontal="center" vertical="top" wrapText="1"/>
    </xf>
    <xf numFmtId="43" fontId="33" fillId="0" borderId="26" xfId="16" applyNumberFormat="1" applyFont="1" applyFill="1" applyBorder="1" applyAlignment="1">
      <alignment horizontal="center" vertical="top" wrapText="1"/>
    </xf>
    <xf numFmtId="9" fontId="33" fillId="0" borderId="26" xfId="18" applyNumberFormat="1" applyFont="1" applyFill="1" applyBorder="1" applyAlignment="1">
      <alignment horizontal="center" vertical="top" wrapText="1"/>
    </xf>
    <xf numFmtId="0" fontId="36" fillId="0" borderId="30" xfId="0" applyFont="1" applyBorder="1" applyAlignment="1">
      <alignment horizontal="justify" vertical="top" wrapText="1"/>
    </xf>
    <xf numFmtId="0" fontId="36" fillId="0" borderId="30" xfId="0" applyFont="1" applyFill="1" applyBorder="1" applyAlignment="1">
      <alignment horizontal="justify" vertical="top" wrapText="1"/>
    </xf>
    <xf numFmtId="171" fontId="22" fillId="5" borderId="33" xfId="0" applyNumberFormat="1" applyFont="1" applyFill="1" applyBorder="1" applyAlignment="1">
      <alignment vertical="center"/>
    </xf>
    <xf numFmtId="0" fontId="74" fillId="0" borderId="0" xfId="0" applyFont="1" applyAlignment="1">
      <alignment vertical="center"/>
    </xf>
    <xf numFmtId="0" fontId="0" fillId="2" borderId="0" xfId="0" applyFill="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4" fillId="0" borderId="46" xfId="0" applyFont="1" applyBorder="1" applyAlignment="1">
      <alignment horizontal="center" vertical="center"/>
    </xf>
    <xf numFmtId="0" fontId="64" fillId="0" borderId="46"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7" fillId="16" borderId="30" xfId="0" applyFont="1" applyFill="1" applyBorder="1" applyAlignment="1" applyProtection="1">
      <alignment horizontal="center" vertical="center" wrapText="1"/>
      <protection locked="0"/>
    </xf>
    <xf numFmtId="0" fontId="67" fillId="16" borderId="28" xfId="0" applyFont="1" applyFill="1" applyBorder="1" applyAlignment="1" applyProtection="1">
      <alignment horizontal="center" vertical="center" wrapText="1"/>
      <protection locked="0"/>
    </xf>
    <xf numFmtId="0" fontId="67" fillId="16" borderId="27" xfId="0" applyFont="1" applyFill="1" applyBorder="1" applyAlignment="1" applyProtection="1">
      <alignment horizontal="center" vertical="center" wrapText="1"/>
      <protection locked="0"/>
    </xf>
    <xf numFmtId="0" fontId="27" fillId="11" borderId="36" xfId="0" applyFont="1" applyFill="1" applyBorder="1" applyAlignment="1">
      <alignment horizontal="center" vertical="center" wrapText="1"/>
    </xf>
    <xf numFmtId="0" fontId="27" fillId="11" borderId="35" xfId="0" applyFont="1" applyFill="1" applyBorder="1" applyAlignment="1">
      <alignment horizontal="center" vertical="center" wrapText="1"/>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3" xfId="16" applyFont="1" applyBorder="1" applyAlignment="1">
      <alignment horizontal="center" vertical="center" wrapText="1"/>
    </xf>
    <xf numFmtId="0" fontId="29" fillId="0" borderId="42" xfId="16"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0" fontId="27" fillId="11" borderId="26" xfId="0" applyFont="1" applyFill="1" applyBorder="1" applyAlignment="1">
      <alignment horizontal="center" vertical="center" wrapText="1"/>
    </xf>
    <xf numFmtId="0" fontId="71" fillId="0" borderId="30" xfId="19" applyFont="1" applyFill="1" applyBorder="1" applyAlignment="1">
      <alignment horizontal="center" vertical="center" wrapText="1"/>
    </xf>
    <xf numFmtId="0" fontId="71" fillId="0" borderId="28" xfId="19" applyFont="1" applyFill="1" applyBorder="1" applyAlignment="1">
      <alignment horizontal="center" vertical="center" wrapText="1"/>
    </xf>
    <xf numFmtId="0" fontId="71" fillId="0" borderId="27" xfId="19" applyFont="1" applyFill="1" applyBorder="1" applyAlignment="1">
      <alignment horizontal="center" vertical="center" wrapText="1"/>
    </xf>
    <xf numFmtId="0" fontId="72" fillId="0" borderId="26" xfId="0" applyFont="1" applyBorder="1" applyAlignment="1">
      <alignment horizontal="center" vertical="center"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9" fillId="10" borderId="36"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5" xfId="19"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1" borderId="35"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0" fontId="41"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top" wrapText="1"/>
    </xf>
    <xf numFmtId="0" fontId="29" fillId="0" borderId="28" xfId="19" applyFont="1" applyFill="1" applyBorder="1" applyAlignment="1">
      <alignment horizontal="center" vertical="top" wrapText="1"/>
    </xf>
    <xf numFmtId="0" fontId="29" fillId="0" borderId="27" xfId="19" applyFont="1" applyFill="1" applyBorder="1" applyAlignment="1">
      <alignment horizontal="center" vertical="top" wrapText="1"/>
    </xf>
    <xf numFmtId="0" fontId="29" fillId="0" borderId="30" xfId="19" applyFont="1" applyFill="1" applyBorder="1" applyAlignment="1">
      <alignment horizontal="justify" vertical="top" wrapText="1"/>
    </xf>
    <xf numFmtId="0" fontId="29" fillId="0" borderId="28" xfId="19" applyFont="1" applyFill="1" applyBorder="1" applyAlignment="1">
      <alignment horizontal="justify" vertical="top" wrapText="1"/>
    </xf>
    <xf numFmtId="0" fontId="29" fillId="0" borderId="27" xfId="19" applyFont="1" applyFill="1" applyBorder="1" applyAlignment="1">
      <alignment horizontal="justify" vertical="top" wrapText="1"/>
    </xf>
    <xf numFmtId="0" fontId="33" fillId="0" borderId="30" xfId="19" applyFont="1" applyFill="1" applyBorder="1" applyAlignment="1">
      <alignment horizontal="justify" vertical="top" wrapText="1"/>
    </xf>
    <xf numFmtId="0" fontId="33" fillId="0" borderId="28" xfId="19" applyFont="1" applyFill="1" applyBorder="1" applyAlignment="1">
      <alignment horizontal="justify" vertical="top" wrapText="1"/>
    </xf>
    <xf numFmtId="0" fontId="33" fillId="0" borderId="27" xfId="19" applyFont="1" applyFill="1" applyBorder="1" applyAlignment="1">
      <alignment horizontal="justify" vertical="top" wrapText="1"/>
    </xf>
    <xf numFmtId="9" fontId="33" fillId="0" borderId="30" xfId="19" applyNumberFormat="1"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41" fontId="33" fillId="0" borderId="30" xfId="19" applyNumberFormat="1" applyFont="1" applyFill="1" applyBorder="1" applyAlignment="1">
      <alignment horizontal="center" vertical="top" wrapText="1"/>
    </xf>
    <xf numFmtId="0" fontId="33" fillId="0" borderId="30" xfId="19" applyFont="1" applyFill="1" applyBorder="1" applyAlignment="1">
      <alignment horizontal="center" vertical="top" wrapText="1"/>
    </xf>
    <xf numFmtId="172" fontId="33" fillId="0" borderId="30" xfId="18" applyNumberFormat="1" applyFont="1" applyFill="1" applyBorder="1" applyAlignment="1">
      <alignment horizontal="center" vertical="top" wrapText="1"/>
    </xf>
    <xf numFmtId="172" fontId="33" fillId="0" borderId="28" xfId="18" applyNumberFormat="1" applyFont="1" applyFill="1" applyBorder="1" applyAlignment="1">
      <alignment horizontal="center" vertical="top" wrapText="1"/>
    </xf>
    <xf numFmtId="172" fontId="33" fillId="0" borderId="27" xfId="18" applyNumberFormat="1" applyFont="1" applyFill="1" applyBorder="1" applyAlignment="1">
      <alignment horizontal="center" vertical="top"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2"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Border="1" applyAlignment="1">
      <alignment horizontal="center" vertical="top" wrapText="1"/>
    </xf>
    <xf numFmtId="0" fontId="32" fillId="0" borderId="28" xfId="0" applyFont="1" applyBorder="1" applyAlignment="1">
      <alignment horizontal="center" vertical="top" wrapText="1"/>
    </xf>
    <xf numFmtId="0" fontId="32" fillId="0" borderId="27" xfId="0" applyFont="1" applyBorder="1" applyAlignment="1">
      <alignment horizontal="center" vertical="top" wrapText="1"/>
    </xf>
    <xf numFmtId="43" fontId="32" fillId="0" borderId="30" xfId="18" applyFont="1" applyBorder="1" applyAlignment="1">
      <alignment horizontal="center" vertical="top" wrapText="1"/>
    </xf>
    <xf numFmtId="43" fontId="32" fillId="0" borderId="28" xfId="18" applyFont="1" applyBorder="1" applyAlignment="1">
      <alignment horizontal="center" vertical="top" wrapText="1"/>
    </xf>
    <xf numFmtId="43" fontId="32" fillId="0" borderId="27" xfId="18" applyFont="1" applyBorder="1" applyAlignment="1">
      <alignment horizontal="center" vertical="top" wrapText="1"/>
    </xf>
    <xf numFmtId="0" fontId="32" fillId="0" borderId="30" xfId="0" applyNumberFormat="1" applyFont="1" applyBorder="1" applyAlignment="1">
      <alignment horizontal="center" vertical="top" wrapText="1"/>
    </xf>
    <xf numFmtId="0" fontId="32" fillId="0" borderId="28" xfId="0" applyNumberFormat="1" applyFont="1" applyBorder="1" applyAlignment="1">
      <alignment horizontal="center" vertical="top" wrapText="1"/>
    </xf>
    <xf numFmtId="0" fontId="32" fillId="0" borderId="27" xfId="0" applyNumberFormat="1" applyFont="1" applyBorder="1" applyAlignment="1">
      <alignment horizontal="center" vertical="top" wrapText="1"/>
    </xf>
    <xf numFmtId="43" fontId="33" fillId="0" borderId="30" xfId="18" applyFont="1" applyFill="1" applyBorder="1" applyAlignment="1">
      <alignment horizontal="center" vertical="top" wrapText="1"/>
    </xf>
    <xf numFmtId="43" fontId="33" fillId="0" borderId="28" xfId="18" applyFont="1" applyFill="1" applyBorder="1" applyAlignment="1">
      <alignment horizontal="center" vertical="top" wrapText="1"/>
    </xf>
    <xf numFmtId="43" fontId="33" fillId="0" borderId="27" xfId="18" applyFont="1" applyFill="1" applyBorder="1" applyAlignment="1">
      <alignment horizontal="center" vertical="top" wrapText="1"/>
    </xf>
    <xf numFmtId="0" fontId="32" fillId="0" borderId="30" xfId="0" applyFont="1" applyBorder="1" applyAlignment="1">
      <alignment horizontal="justify" vertical="top" wrapText="1"/>
    </xf>
    <xf numFmtId="0" fontId="32" fillId="0" borderId="28" xfId="0" applyFont="1" applyBorder="1" applyAlignment="1">
      <alignment horizontal="justify" vertical="top" wrapText="1"/>
    </xf>
    <xf numFmtId="0" fontId="32" fillId="0" borderId="27" xfId="0" applyFont="1" applyBorder="1" applyAlignment="1">
      <alignment horizontal="justify" vertical="top" wrapText="1"/>
    </xf>
    <xf numFmtId="9" fontId="32" fillId="0" borderId="30" xfId="0" applyNumberFormat="1" applyFont="1" applyBorder="1" applyAlignment="1">
      <alignment horizontal="center" vertical="top" wrapText="1"/>
    </xf>
    <xf numFmtId="9" fontId="32" fillId="0" borderId="28" xfId="0" applyNumberFormat="1" applyFont="1" applyBorder="1" applyAlignment="1">
      <alignment horizontal="center" vertical="top" wrapText="1"/>
    </xf>
    <xf numFmtId="9" fontId="32" fillId="0" borderId="27" xfId="0" applyNumberFormat="1" applyFont="1" applyBorder="1" applyAlignment="1">
      <alignment horizontal="center" vertical="top" wrapText="1"/>
    </xf>
    <xf numFmtId="0" fontId="32" fillId="0" borderId="26" xfId="0" applyFont="1" applyBorder="1" applyAlignment="1">
      <alignment horizontal="center" vertical="top" wrapText="1"/>
    </xf>
    <xf numFmtId="0" fontId="29" fillId="0" borderId="26" xfId="19" applyFont="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8" fillId="0" borderId="26" xfId="19" applyFont="1" applyBorder="1" applyAlignment="1">
      <alignment horizontal="center" vertical="center" wrapText="1"/>
    </xf>
    <xf numFmtId="0" fontId="29" fillId="10" borderId="36"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5"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6"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5" xfId="19" applyFont="1" applyFill="1" applyBorder="1" applyAlignment="1">
      <alignment horizontal="center" vertical="center"/>
    </xf>
    <xf numFmtId="0" fontId="69" fillId="0" borderId="26" xfId="19" applyFont="1" applyBorder="1" applyAlignment="1">
      <alignment horizontal="center" vertical="center" wrapText="1"/>
    </xf>
    <xf numFmtId="0" fontId="66" fillId="0" borderId="26" xfId="19" applyFont="1" applyBorder="1" applyAlignment="1">
      <alignment horizontal="center" vertical="center" wrapText="1"/>
    </xf>
    <xf numFmtId="0" fontId="70" fillId="0" borderId="26" xfId="0" applyFont="1" applyFill="1" applyBorder="1" applyAlignment="1">
      <alignment horizontal="center" vertical="center" wrapText="1"/>
    </xf>
    <xf numFmtId="0" fontId="63"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30" xfId="16" applyFont="1" applyBorder="1" applyAlignment="1">
      <alignment horizontal="justify" vertical="top" wrapText="1"/>
    </xf>
    <xf numFmtId="0" fontId="29" fillId="0" borderId="28" xfId="16" applyFont="1" applyBorder="1" applyAlignment="1">
      <alignment horizontal="justify" vertical="top" wrapText="1"/>
    </xf>
    <xf numFmtId="0" fontId="29" fillId="0" borderId="27" xfId="16" applyFont="1" applyBorder="1" applyAlignment="1">
      <alignment horizontal="justify" vertical="top" wrapText="1"/>
    </xf>
    <xf numFmtId="0" fontId="29" fillId="0" borderId="26" xfId="16"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1">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c:v>
                </c:pt>
              </c:numCache>
            </c:numRef>
          </c:val>
        </c:ser>
        <c:dLbls/>
        <c:shape val="box"/>
        <c:axId val="94639232"/>
        <c:axId val="94650752"/>
        <c:axId val="0"/>
      </c:bar3DChart>
      <c:catAx>
        <c:axId val="94639232"/>
        <c:scaling>
          <c:orientation val="minMax"/>
        </c:scaling>
        <c:axPos val="b"/>
        <c:majorTickMark val="none"/>
        <c:tickLblPos val="nextTo"/>
        <c:txPr>
          <a:bodyPr/>
          <a:lstStyle/>
          <a:p>
            <a:pPr>
              <a:defRPr lang="es-HN"/>
            </a:pPr>
            <a:endParaRPr lang="es-HN"/>
          </a:p>
        </c:txPr>
        <c:crossAx val="94650752"/>
        <c:crosses val="autoZero"/>
        <c:auto val="1"/>
        <c:lblAlgn val="ctr"/>
        <c:lblOffset val="100"/>
      </c:catAx>
      <c:valAx>
        <c:axId val="9465075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94639232"/>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1</c:v>
                </c:pt>
                <c:pt idx="1">
                  <c:v>0</c:v>
                </c:pt>
                <c:pt idx="2">
                  <c:v>0</c:v>
                </c:pt>
                <c:pt idx="3">
                  <c:v>0</c:v>
                </c:pt>
                <c:pt idx="4">
                  <c:v>0</c:v>
                </c:pt>
                <c:pt idx="5">
                  <c:v>0</c:v>
                </c:pt>
                <c:pt idx="6">
                  <c:v>0</c:v>
                </c:pt>
                <c:pt idx="7">
                  <c:v>0</c:v>
                </c:pt>
                <c:pt idx="8">
                  <c:v>0</c:v>
                </c:pt>
                <c:pt idx="9">
                  <c:v>0</c:v>
                </c:pt>
              </c:numCache>
            </c:numRef>
          </c:val>
        </c:ser>
        <c:dLbls/>
        <c:shape val="box"/>
        <c:axId val="112004096"/>
        <c:axId val="112012672"/>
        <c:axId val="0"/>
      </c:bar3DChart>
      <c:catAx>
        <c:axId val="112004096"/>
        <c:scaling>
          <c:orientation val="minMax"/>
        </c:scaling>
        <c:axPos val="b"/>
        <c:majorTickMark val="none"/>
        <c:tickLblPos val="nextTo"/>
        <c:txPr>
          <a:bodyPr/>
          <a:lstStyle/>
          <a:p>
            <a:pPr>
              <a:defRPr lang="es-HN"/>
            </a:pPr>
            <a:endParaRPr lang="es-HN"/>
          </a:p>
        </c:txPr>
        <c:crossAx val="112012672"/>
        <c:crosses val="autoZero"/>
        <c:auto val="1"/>
        <c:lblAlgn val="ctr"/>
        <c:lblOffset val="100"/>
      </c:catAx>
      <c:valAx>
        <c:axId val="112012672"/>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2004096"/>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64"/>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1</c:v>
                </c:pt>
                <c:pt idx="1">
                  <c:v>3</c:v>
                </c:pt>
                <c:pt idx="2">
                  <c:v>0</c:v>
                </c:pt>
                <c:pt idx="3">
                  <c:v>1</c:v>
                </c:pt>
                <c:pt idx="4">
                  <c:v>0</c:v>
                </c:pt>
                <c:pt idx="5">
                  <c:v>0</c:v>
                </c:pt>
                <c:pt idx="6">
                  <c:v>0</c:v>
                </c:pt>
                <c:pt idx="7">
                  <c:v>2</c:v>
                </c:pt>
                <c:pt idx="8">
                  <c:v>0</c:v>
                </c:pt>
                <c:pt idx="9">
                  <c:v>0</c:v>
                </c:pt>
                <c:pt idx="10">
                  <c:v>0</c:v>
                </c:pt>
                <c:pt idx="11">
                  <c:v>1</c:v>
                </c:pt>
                <c:pt idx="12">
                  <c:v>4</c:v>
                </c:pt>
                <c:pt idx="13">
                  <c:v>0</c:v>
                </c:pt>
                <c:pt idx="14">
                  <c:v>0</c:v>
                </c:pt>
                <c:pt idx="15">
                  <c:v>4</c:v>
                </c:pt>
                <c:pt idx="16">
                  <c:v>250</c:v>
                </c:pt>
              </c:numCache>
            </c:numRef>
          </c:val>
        </c:ser>
        <c:dLbls/>
        <c:shape val="box"/>
        <c:axId val="244505984"/>
        <c:axId val="373380224"/>
        <c:axId val="0"/>
      </c:bar3DChart>
      <c:catAx>
        <c:axId val="244505984"/>
        <c:scaling>
          <c:orientation val="minMax"/>
        </c:scaling>
        <c:axPos val="b"/>
        <c:majorTickMark val="none"/>
        <c:tickLblPos val="nextTo"/>
        <c:txPr>
          <a:bodyPr/>
          <a:lstStyle/>
          <a:p>
            <a:pPr>
              <a:defRPr lang="es-HN"/>
            </a:pPr>
            <a:endParaRPr lang="es-HN"/>
          </a:p>
        </c:txPr>
        <c:crossAx val="373380224"/>
        <c:crosses val="autoZero"/>
        <c:auto val="1"/>
        <c:lblAlgn val="ctr"/>
        <c:lblOffset val="100"/>
      </c:catAx>
      <c:valAx>
        <c:axId val="37338022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24450598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884988</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911874</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241941</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1918339</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20" dataDxfId="19">
  <autoFilter ref="B3:C15"/>
  <tableColumns count="2">
    <tableColumn id="1" name="Descripción" dataDxfId="18"/>
    <tableColumn id="2" name="Monto" dataDxfId="17"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6" dataDxfId="15">
  <autoFilter ref="B37:D55"/>
  <tableColumns count="3">
    <tableColumn id="1" name="Descripción" dataDxfId="14"/>
    <tableColumn id="2" name="Cantidad" dataDxfId="13" dataCellStyle="Millares"/>
    <tableColumn id="3" name="Montos" dataDxfId="12">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1" dataDxfId="10">
  <autoFilter ref="B66:D78"/>
  <tableColumns count="3">
    <tableColumn id="1" name="Descripción" dataDxfId="9"/>
    <tableColumn id="2" name="Cantidad" dataDxfId="8" dataCellStyle="Millares"/>
    <tableColumn id="3" name="Montos" dataDxfId="7">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6">
  <autoFilter ref="B83:D101"/>
  <tableColumns count="3">
    <tableColumn id="1" name="Descripción " dataDxfId="5"/>
    <tableColumn id="2" name="Cantidad" dataDxfId="4" dataCellStyle="Millares"/>
    <tableColumn id="3" name="Montos" dataDxfId="3">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46"/>
      <c r="U2" s="546"/>
      <c r="V2" s="546"/>
      <c r="W2" s="546"/>
      <c r="X2" s="546"/>
      <c r="Y2" s="546"/>
      <c r="Z2" s="546"/>
      <c r="AA2" s="546"/>
      <c r="AB2" s="546"/>
      <c r="AC2" s="546" t="s">
        <v>25</v>
      </c>
      <c r="AD2" s="546"/>
      <c r="AE2" s="546"/>
      <c r="AF2" s="546"/>
      <c r="AG2" s="546"/>
      <c r="AH2" s="546"/>
      <c r="AI2" s="546"/>
      <c r="AJ2" s="546"/>
    </row>
    <row r="3" spans="2:36" ht="16.5" customHeight="1">
      <c r="B3" s="33" t="s">
        <v>7</v>
      </c>
      <c r="C3" s="33"/>
      <c r="D3" s="33"/>
      <c r="E3" s="33"/>
      <c r="F3" s="33"/>
      <c r="G3" s="33"/>
      <c r="H3" s="33"/>
      <c r="I3" s="33"/>
      <c r="J3" s="33"/>
      <c r="K3" s="33"/>
      <c r="L3" s="33"/>
      <c r="M3" s="33"/>
      <c r="N3" s="33"/>
      <c r="O3" s="33"/>
      <c r="P3" s="33"/>
      <c r="Q3" s="33"/>
      <c r="R3" s="33"/>
      <c r="S3" s="33"/>
      <c r="T3" s="546"/>
      <c r="U3" s="546"/>
      <c r="V3" s="546"/>
      <c r="W3" s="546"/>
      <c r="X3" s="546"/>
      <c r="Y3" s="546"/>
      <c r="Z3" s="546"/>
      <c r="AA3" s="546"/>
      <c r="AB3" s="546"/>
      <c r="AC3" s="546" t="s">
        <v>7</v>
      </c>
      <c r="AD3" s="546"/>
      <c r="AE3" s="546"/>
      <c r="AF3" s="546"/>
      <c r="AG3" s="546"/>
      <c r="AH3" s="546"/>
      <c r="AI3" s="546"/>
      <c r="AJ3" s="546"/>
    </row>
    <row r="4" spans="2:36" ht="12.75" customHeight="1">
      <c r="B4" s="33" t="s">
        <v>36</v>
      </c>
      <c r="C4" s="33"/>
      <c r="D4" s="33"/>
      <c r="E4" s="33"/>
      <c r="F4" s="33"/>
      <c r="G4" s="33"/>
      <c r="H4" s="33"/>
      <c r="I4" s="33"/>
      <c r="J4" s="33"/>
      <c r="K4" s="33"/>
      <c r="L4" s="33"/>
      <c r="M4" s="33"/>
      <c r="N4" s="33"/>
      <c r="O4" s="33"/>
      <c r="P4" s="33"/>
      <c r="Q4" s="33"/>
      <c r="R4" s="33"/>
      <c r="S4" s="33"/>
      <c r="T4" s="546"/>
      <c r="U4" s="546"/>
      <c r="V4" s="546"/>
      <c r="W4" s="546"/>
      <c r="X4" s="546"/>
      <c r="Y4" s="546"/>
      <c r="Z4" s="546"/>
      <c r="AA4" s="546"/>
      <c r="AB4" s="546"/>
      <c r="AC4" s="546" t="s">
        <v>36</v>
      </c>
      <c r="AD4" s="546"/>
      <c r="AE4" s="546"/>
      <c r="AF4" s="546"/>
      <c r="AG4" s="546"/>
      <c r="AH4" s="546"/>
      <c r="AI4" s="546"/>
      <c r="AJ4" s="546"/>
    </row>
    <row r="5" spans="2:36" ht="15.75">
      <c r="B5" s="2"/>
      <c r="C5" s="2"/>
      <c r="D5" s="2"/>
    </row>
    <row r="6" spans="2:36" ht="16.5" thickBot="1">
      <c r="B6" s="2"/>
      <c r="C6" s="2"/>
      <c r="D6" s="2"/>
    </row>
    <row r="7" spans="2:36" ht="75.75" customHeight="1">
      <c r="B7" s="543" t="s">
        <v>20</v>
      </c>
      <c r="C7" s="543" t="s">
        <v>38</v>
      </c>
      <c r="D7" s="543" t="s">
        <v>39</v>
      </c>
      <c r="E7" s="552" t="s">
        <v>40</v>
      </c>
      <c r="F7" s="543" t="s">
        <v>37</v>
      </c>
      <c r="G7" s="552" t="s">
        <v>9</v>
      </c>
      <c r="H7" s="541" t="s">
        <v>0</v>
      </c>
      <c r="I7" s="541" t="s">
        <v>8</v>
      </c>
      <c r="J7" s="541" t="s">
        <v>16</v>
      </c>
      <c r="K7" s="541"/>
      <c r="L7" s="541" t="s">
        <v>13</v>
      </c>
      <c r="M7" s="541"/>
      <c r="N7" s="541"/>
      <c r="O7" s="541"/>
      <c r="P7" s="541"/>
      <c r="Q7" s="541"/>
      <c r="R7" s="541"/>
      <c r="S7" s="541"/>
      <c r="T7" s="543" t="s">
        <v>14</v>
      </c>
      <c r="U7" s="541" t="s">
        <v>18</v>
      </c>
      <c r="V7" s="541" t="s">
        <v>26</v>
      </c>
      <c r="W7" s="541"/>
      <c r="X7" s="541" t="s">
        <v>15</v>
      </c>
      <c r="Y7" s="541" t="s">
        <v>17</v>
      </c>
      <c r="Z7" s="541"/>
      <c r="AA7" s="541" t="s">
        <v>22</v>
      </c>
      <c r="AB7" s="541" t="s">
        <v>32</v>
      </c>
      <c r="AC7" s="547" t="s">
        <v>31</v>
      </c>
      <c r="AD7" s="547"/>
      <c r="AE7" s="547"/>
      <c r="AF7" s="547"/>
      <c r="AG7" s="541" t="s">
        <v>28</v>
      </c>
      <c r="AH7" s="541" t="s">
        <v>29</v>
      </c>
      <c r="AI7" s="541" t="s">
        <v>1</v>
      </c>
      <c r="AJ7" s="541" t="s">
        <v>2</v>
      </c>
    </row>
    <row r="8" spans="2:36" ht="15.75" customHeight="1">
      <c r="B8" s="544"/>
      <c r="C8" s="544"/>
      <c r="D8" s="544"/>
      <c r="E8" s="553"/>
      <c r="F8" s="544"/>
      <c r="G8" s="553"/>
      <c r="H8" s="542"/>
      <c r="I8" s="542"/>
      <c r="J8" s="542" t="s">
        <v>33</v>
      </c>
      <c r="K8" s="542" t="s">
        <v>19</v>
      </c>
      <c r="L8" s="545" t="s">
        <v>3</v>
      </c>
      <c r="M8" s="545"/>
      <c r="N8" s="545" t="s">
        <v>4</v>
      </c>
      <c r="O8" s="545"/>
      <c r="P8" s="545" t="s">
        <v>5</v>
      </c>
      <c r="Q8" s="545"/>
      <c r="R8" s="545" t="s">
        <v>6</v>
      </c>
      <c r="S8" s="545"/>
      <c r="T8" s="544"/>
      <c r="U8" s="542"/>
      <c r="V8" s="542" t="s">
        <v>23</v>
      </c>
      <c r="W8" s="542" t="s">
        <v>21</v>
      </c>
      <c r="X8" s="542"/>
      <c r="Y8" s="542" t="s">
        <v>23</v>
      </c>
      <c r="Z8" s="542" t="s">
        <v>21</v>
      </c>
      <c r="AA8" s="542"/>
      <c r="AB8" s="542"/>
      <c r="AC8" s="14" t="s">
        <v>3</v>
      </c>
      <c r="AD8" s="14" t="s">
        <v>4</v>
      </c>
      <c r="AE8" s="14" t="s">
        <v>5</v>
      </c>
      <c r="AF8" s="14" t="s">
        <v>6</v>
      </c>
      <c r="AG8" s="542"/>
      <c r="AH8" s="542"/>
      <c r="AI8" s="542"/>
      <c r="AJ8" s="542"/>
    </row>
    <row r="9" spans="2:36" ht="78.75">
      <c r="B9" s="544"/>
      <c r="C9" s="544"/>
      <c r="D9" s="544"/>
      <c r="E9" s="553"/>
      <c r="F9" s="544"/>
      <c r="G9" s="553"/>
      <c r="H9" s="542"/>
      <c r="I9" s="542"/>
      <c r="J9" s="542"/>
      <c r="K9" s="542"/>
      <c r="L9" s="32" t="s">
        <v>11</v>
      </c>
      <c r="M9" s="32" t="s">
        <v>12</v>
      </c>
      <c r="N9" s="32" t="s">
        <v>11</v>
      </c>
      <c r="O9" s="32" t="s">
        <v>12</v>
      </c>
      <c r="P9" s="32" t="s">
        <v>11</v>
      </c>
      <c r="Q9" s="32" t="s">
        <v>12</v>
      </c>
      <c r="R9" s="32" t="s">
        <v>11</v>
      </c>
      <c r="S9" s="32" t="s">
        <v>12</v>
      </c>
      <c r="T9" s="544"/>
      <c r="U9" s="542"/>
      <c r="V9" s="542"/>
      <c r="W9" s="542"/>
      <c r="X9" s="542"/>
      <c r="Y9" s="542"/>
      <c r="Z9" s="542"/>
      <c r="AA9" s="542"/>
      <c r="AB9" s="542"/>
      <c r="AC9" s="14" t="s">
        <v>24</v>
      </c>
      <c r="AD9" s="14" t="s">
        <v>24</v>
      </c>
      <c r="AE9" s="14" t="s">
        <v>24</v>
      </c>
      <c r="AF9" s="14" t="s">
        <v>24</v>
      </c>
      <c r="AG9" s="542"/>
      <c r="AH9" s="542"/>
      <c r="AI9" s="542"/>
      <c r="AJ9" s="542"/>
    </row>
    <row r="10" spans="2:36" ht="136.5" customHeight="1">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50" t="s">
        <v>10</v>
      </c>
      <c r="K31" s="551"/>
      <c r="L31" s="548"/>
      <c r="M31" s="549"/>
      <c r="N31" s="548"/>
      <c r="O31" s="549"/>
      <c r="P31" s="548"/>
      <c r="Q31" s="549"/>
      <c r="R31" s="548"/>
      <c r="S31" s="549"/>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52"/>
  <sheetViews>
    <sheetView showGridLines="0" topLeftCell="A4" zoomScale="86" zoomScaleNormal="86" zoomScaleSheetLayoutView="80" workbookViewId="0">
      <selection activeCell="C17" sqref="C17:C23"/>
    </sheetView>
  </sheetViews>
  <sheetFormatPr baseColWidth="10" defaultColWidth="11.5703125" defaultRowHeight="1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1372</v>
      </c>
      <c r="B2" s="124" t="s">
        <v>1374</v>
      </c>
      <c r="C2" s="124" t="s">
        <v>484</v>
      </c>
      <c r="D2" s="124" t="s">
        <v>1373</v>
      </c>
      <c r="E2" s="124" t="s">
        <v>1375</v>
      </c>
      <c r="F2" s="124" t="s">
        <v>485</v>
      </c>
      <c r="G2" s="162" t="s">
        <v>1376</v>
      </c>
      <c r="H2" s="124" t="s">
        <v>1377</v>
      </c>
      <c r="I2" s="124" t="s">
        <v>1378</v>
      </c>
      <c r="J2" s="124" t="s">
        <v>1470</v>
      </c>
      <c r="K2" s="124" t="s">
        <v>1379</v>
      </c>
      <c r="L2" s="124" t="s">
        <v>1380</v>
      </c>
      <c r="M2" s="124" t="s">
        <v>1381</v>
      </c>
      <c r="N2" s="124" t="s">
        <v>1382</v>
      </c>
      <c r="O2" s="124" t="s">
        <v>1383</v>
      </c>
      <c r="R2" s="124" t="s">
        <v>138</v>
      </c>
      <c r="S2" s="124" t="s">
        <v>1458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399</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row>
    <row r="10" spans="1:555" ht="15.75" thickBot="1">
      <c r="C10" s="159" t="s">
        <v>53</v>
      </c>
      <c r="D10" s="424">
        <f>SUM(F17:F51)</f>
        <v>0</v>
      </c>
      <c r="F10" s="70"/>
      <c r="G10" s="79"/>
      <c r="H10" s="70"/>
      <c r="I10" s="70"/>
    </row>
    <row r="11" spans="1:555">
      <c r="C11" s="70"/>
      <c r="D11" s="31"/>
      <c r="E11" s="95"/>
      <c r="F11" s="95"/>
      <c r="G11" s="95"/>
      <c r="H11" s="76"/>
      <c r="I11" s="76"/>
      <c r="J11" s="76"/>
      <c r="K11" s="114"/>
    </row>
    <row r="12" spans="1:555" ht="15.75">
      <c r="B12" s="95"/>
      <c r="C12" s="318" t="s">
        <v>402</v>
      </c>
      <c r="D12" s="206" t="s">
        <v>494</v>
      </c>
      <c r="E12" s="95"/>
      <c r="F12" s="95"/>
      <c r="G12" s="95"/>
      <c r="H12" s="76"/>
      <c r="I12" s="76"/>
      <c r="J12" s="76"/>
      <c r="K12" s="114"/>
    </row>
    <row r="13" spans="1:555" ht="18.75">
      <c r="B13" s="95"/>
      <c r="C13" s="215"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c r="B14" s="95"/>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140</v>
      </c>
      <c r="H16" s="138" t="s">
        <v>46</v>
      </c>
      <c r="I16" s="135" t="s">
        <v>141</v>
      </c>
      <c r="J16" s="135" t="s">
        <v>421</v>
      </c>
      <c r="K16" s="135" t="s">
        <v>422</v>
      </c>
      <c r="L16" s="135" t="s">
        <v>126</v>
      </c>
    </row>
    <row r="17" spans="3:12">
      <c r="C17" s="143" t="s">
        <v>129</v>
      </c>
      <c r="D17" s="160"/>
      <c r="E17" s="117">
        <v>784000</v>
      </c>
      <c r="F17" s="99">
        <f t="shared" ref="F17:F51" si="0">D17*E17</f>
        <v>0</v>
      </c>
      <c r="G17" s="163" t="s">
        <v>138</v>
      </c>
      <c r="H17" s="144"/>
      <c r="I17" s="132" t="e">
        <f>VLOOKUP(H17,Presupuesto!$B$11:$C$565,2,0)</f>
        <v>#N/A</v>
      </c>
      <c r="J17" s="223" t="s">
        <v>1470</v>
      </c>
      <c r="K17" s="100" t="s">
        <v>405</v>
      </c>
      <c r="L17" s="100"/>
    </row>
    <row r="18" spans="3:12">
      <c r="C18" s="143" t="s">
        <v>85</v>
      </c>
      <c r="D18" s="160"/>
      <c r="E18" s="125">
        <v>100000</v>
      </c>
      <c r="F18" s="99">
        <f t="shared" si="0"/>
        <v>0</v>
      </c>
      <c r="G18" s="163"/>
      <c r="H18" s="144">
        <v>42500</v>
      </c>
      <c r="I18" s="132" t="e">
        <f>VLOOKUP(H18,Presupuesto!$B$11:$C$565,2,0)</f>
        <v>#N/A</v>
      </c>
      <c r="J18" s="100" t="str">
        <f t="shared" ref="J18:J50" si="1">$J$17</f>
        <v>Posgrado</v>
      </c>
      <c r="K18" s="100" t="s">
        <v>423</v>
      </c>
      <c r="L18" s="100"/>
    </row>
    <row r="19" spans="3:12">
      <c r="C19" s="143" t="s">
        <v>86</v>
      </c>
      <c r="D19" s="160"/>
      <c r="E19" s="125">
        <v>50000</v>
      </c>
      <c r="F19" s="99">
        <f t="shared" si="0"/>
        <v>0</v>
      </c>
      <c r="G19" s="163"/>
      <c r="H19" s="144">
        <v>42500</v>
      </c>
      <c r="I19" s="132" t="e">
        <f>VLOOKUP(H19,Presupuesto!$B$11:$C$565,2,0)</f>
        <v>#N/A</v>
      </c>
      <c r="J19" s="100" t="str">
        <f t="shared" si="1"/>
        <v>Posgrado</v>
      </c>
      <c r="K19" s="100" t="s">
        <v>423</v>
      </c>
      <c r="L19" s="100"/>
    </row>
    <row r="20" spans="3:12">
      <c r="C20" s="143" t="s">
        <v>130</v>
      </c>
      <c r="D20" s="160"/>
      <c r="E20" s="125">
        <v>40</v>
      </c>
      <c r="F20" s="99">
        <f t="shared" si="0"/>
        <v>0</v>
      </c>
      <c r="G20" s="163"/>
      <c r="H20" s="144">
        <v>42500</v>
      </c>
      <c r="I20" s="132" t="e">
        <f>VLOOKUP(H20,Presupuesto!$B$11:$C$565,2,0)</f>
        <v>#N/A</v>
      </c>
      <c r="J20" s="100" t="str">
        <f t="shared" si="1"/>
        <v>Posgrado</v>
      </c>
      <c r="K20" s="100" t="s">
        <v>423</v>
      </c>
      <c r="L20" s="100"/>
    </row>
    <row r="21" spans="3:12">
      <c r="C21" s="143" t="s">
        <v>128</v>
      </c>
      <c r="D21" s="160"/>
      <c r="E21" s="125">
        <v>5745</v>
      </c>
      <c r="F21" s="99">
        <f t="shared" si="0"/>
        <v>0</v>
      </c>
      <c r="G21" s="163"/>
      <c r="H21" s="144">
        <v>42500</v>
      </c>
      <c r="I21" s="132" t="e">
        <f>VLOOKUP(H21,Presupuesto!$B$11:$C$565,2,0)</f>
        <v>#N/A</v>
      </c>
      <c r="J21" s="100" t="str">
        <f t="shared" si="1"/>
        <v>Posgrado</v>
      </c>
      <c r="K21" s="100" t="s">
        <v>423</v>
      </c>
      <c r="L21" s="100"/>
    </row>
    <row r="22" spans="3:12">
      <c r="C22" s="143" t="s">
        <v>131</v>
      </c>
      <c r="D22" s="160"/>
      <c r="E22" s="125">
        <v>30000</v>
      </c>
      <c r="F22" s="99">
        <f t="shared" si="0"/>
        <v>0</v>
      </c>
      <c r="G22" s="163"/>
      <c r="H22" s="144">
        <v>42500</v>
      </c>
      <c r="I22" s="132" t="e">
        <f>VLOOKUP(H22,Presupuesto!$B$11:$C$565,2,0)</f>
        <v>#N/A</v>
      </c>
      <c r="J22" s="100" t="str">
        <f t="shared" si="1"/>
        <v>Posgrado</v>
      </c>
      <c r="K22" s="100" t="s">
        <v>412</v>
      </c>
      <c r="L22" s="100"/>
    </row>
    <row r="23" spans="3:12">
      <c r="C23" s="143" t="s">
        <v>131</v>
      </c>
      <c r="D23" s="160"/>
      <c r="E23" s="125">
        <v>30000</v>
      </c>
      <c r="F23" s="99">
        <f t="shared" si="0"/>
        <v>0</v>
      </c>
      <c r="G23" s="163"/>
      <c r="H23" s="144">
        <v>42500</v>
      </c>
      <c r="I23" s="132" t="e">
        <f>VLOOKUP(H23,Presupuesto!$B$11:$C$565,2,0)</f>
        <v>#N/A</v>
      </c>
      <c r="J23" s="100" t="str">
        <f t="shared" si="1"/>
        <v>Posgrado</v>
      </c>
      <c r="K23" s="100" t="s">
        <v>423</v>
      </c>
      <c r="L23" s="100"/>
    </row>
    <row r="24" spans="3:12">
      <c r="C24" s="143"/>
      <c r="D24" s="160"/>
      <c r="E24" s="125"/>
      <c r="F24" s="99">
        <f t="shared" si="0"/>
        <v>0</v>
      </c>
      <c r="G24" s="163"/>
      <c r="H24" s="144">
        <v>35600</v>
      </c>
      <c r="I24" s="132" t="e">
        <f>VLOOKUP(H24,Presupuesto!$B$11:$C$565,2,0)</f>
        <v>#N/A</v>
      </c>
      <c r="J24" s="100" t="str">
        <f t="shared" si="1"/>
        <v>Posgrado</v>
      </c>
      <c r="K24" s="100" t="s">
        <v>423</v>
      </c>
      <c r="L24" s="100"/>
    </row>
    <row r="25" spans="3:12">
      <c r="C25" s="143"/>
      <c r="D25" s="160"/>
      <c r="E25" s="125"/>
      <c r="F25" s="99">
        <f t="shared" si="0"/>
        <v>0</v>
      </c>
      <c r="G25" s="163"/>
      <c r="H25" s="144"/>
      <c r="I25" s="132" t="e">
        <f>VLOOKUP(H25,Presupuesto!$B$11:$C$565,2,0)</f>
        <v>#N/A</v>
      </c>
      <c r="J25" s="100" t="str">
        <f t="shared" si="1"/>
        <v>Posgrado</v>
      </c>
      <c r="K25" s="100" t="s">
        <v>423</v>
      </c>
      <c r="L25" s="100"/>
    </row>
    <row r="26" spans="3:12">
      <c r="C26" s="143"/>
      <c r="D26" s="160"/>
      <c r="E26" s="125"/>
      <c r="F26" s="99">
        <f t="shared" si="0"/>
        <v>0</v>
      </c>
      <c r="G26" s="163"/>
      <c r="H26" s="144"/>
      <c r="I26" s="132" t="e">
        <f>VLOOKUP(H26,Presupuesto!$B$11:$C$565,2,0)</f>
        <v>#N/A</v>
      </c>
      <c r="J26" s="100" t="str">
        <f t="shared" si="1"/>
        <v>Posgrado</v>
      </c>
      <c r="K26" s="100" t="s">
        <v>423</v>
      </c>
      <c r="L26" s="100"/>
    </row>
    <row r="27" spans="3:12">
      <c r="C27" s="143"/>
      <c r="D27" s="160"/>
      <c r="E27" s="125"/>
      <c r="F27" s="99">
        <f t="shared" si="0"/>
        <v>0</v>
      </c>
      <c r="G27" s="163"/>
      <c r="H27" s="144"/>
      <c r="I27" s="132" t="e">
        <f>VLOOKUP(H27,Presupuesto!$B$11:$C$565,2,0)</f>
        <v>#N/A</v>
      </c>
      <c r="J27" s="100" t="str">
        <f t="shared" si="1"/>
        <v>Posgrado</v>
      </c>
      <c r="K27" s="100" t="s">
        <v>423</v>
      </c>
      <c r="L27" s="100"/>
    </row>
    <row r="28" spans="3:12">
      <c r="C28" s="143"/>
      <c r="D28" s="160"/>
      <c r="E28" s="125"/>
      <c r="F28" s="99">
        <f t="shared" si="0"/>
        <v>0</v>
      </c>
      <c r="G28" s="163"/>
      <c r="H28" s="144"/>
      <c r="I28" s="132" t="e">
        <f>VLOOKUP(H28,Presupuesto!$B$11:$C$565,2,0)</f>
        <v>#N/A</v>
      </c>
      <c r="J28" s="100" t="str">
        <f t="shared" si="1"/>
        <v>Posgrado</v>
      </c>
      <c r="K28" s="100" t="s">
        <v>423</v>
      </c>
      <c r="L28" s="100"/>
    </row>
    <row r="29" spans="3:12">
      <c r="C29" s="143"/>
      <c r="D29" s="160"/>
      <c r="E29" s="125"/>
      <c r="F29" s="99">
        <f t="shared" si="0"/>
        <v>0</v>
      </c>
      <c r="G29" s="163"/>
      <c r="H29" s="144"/>
      <c r="I29" s="132" t="e">
        <f>VLOOKUP(H29,Presupuesto!$B$11:$C$565,2,0)</f>
        <v>#N/A</v>
      </c>
      <c r="J29" s="100" t="str">
        <f t="shared" si="1"/>
        <v>Posgrado</v>
      </c>
      <c r="K29" s="100" t="s">
        <v>423</v>
      </c>
      <c r="L29" s="100"/>
    </row>
    <row r="30" spans="3:12">
      <c r="C30" s="143"/>
      <c r="D30" s="160"/>
      <c r="E30" s="125"/>
      <c r="F30" s="99">
        <f t="shared" si="0"/>
        <v>0</v>
      </c>
      <c r="G30" s="163"/>
      <c r="H30" s="144"/>
      <c r="I30" s="132" t="e">
        <f>VLOOKUP(H30,Presupuesto!$B$11:$C$565,2,0)</f>
        <v>#N/A</v>
      </c>
      <c r="J30" s="100" t="str">
        <f t="shared" si="1"/>
        <v>Posgrado</v>
      </c>
      <c r="K30" s="100" t="s">
        <v>423</v>
      </c>
      <c r="L30" s="100"/>
    </row>
    <row r="31" spans="3:12">
      <c r="C31" s="143"/>
      <c r="D31" s="160"/>
      <c r="E31" s="125"/>
      <c r="F31" s="99">
        <f t="shared" si="0"/>
        <v>0</v>
      </c>
      <c r="G31" s="163"/>
      <c r="H31" s="144"/>
      <c r="I31" s="132" t="e">
        <f>VLOOKUP(H31,Presupuesto!$B$11:$C$565,2,0)</f>
        <v>#N/A</v>
      </c>
      <c r="J31" s="100" t="str">
        <f t="shared" si="1"/>
        <v>Posgrado</v>
      </c>
      <c r="K31" s="100" t="s">
        <v>423</v>
      </c>
      <c r="L31" s="100"/>
    </row>
    <row r="32" spans="3:12">
      <c r="C32" s="143"/>
      <c r="D32" s="160"/>
      <c r="E32" s="125"/>
      <c r="F32" s="99">
        <f t="shared" si="0"/>
        <v>0</v>
      </c>
      <c r="G32" s="163"/>
      <c r="H32" s="144"/>
      <c r="I32" s="132" t="e">
        <f>VLOOKUP(H32,Presupuesto!$B$11:$C$565,2,0)</f>
        <v>#N/A</v>
      </c>
      <c r="J32" s="100" t="str">
        <f t="shared" si="1"/>
        <v>Posgrado</v>
      </c>
      <c r="K32" s="100" t="s">
        <v>423</v>
      </c>
      <c r="L32" s="100"/>
    </row>
    <row r="33" spans="3:12">
      <c r="C33" s="143"/>
      <c r="D33" s="160"/>
      <c r="E33" s="125"/>
      <c r="F33" s="99">
        <f t="shared" si="0"/>
        <v>0</v>
      </c>
      <c r="G33" s="163"/>
      <c r="H33" s="144"/>
      <c r="I33" s="132" t="e">
        <f>VLOOKUP(H33,Presupuesto!$B$11:$C$565,2,0)</f>
        <v>#N/A</v>
      </c>
      <c r="J33" s="100" t="str">
        <f t="shared" si="1"/>
        <v>Posgrado</v>
      </c>
      <c r="K33" s="100" t="s">
        <v>423</v>
      </c>
      <c r="L33" s="100"/>
    </row>
    <row r="34" spans="3:12">
      <c r="C34" s="143"/>
      <c r="D34" s="160"/>
      <c r="E34" s="125"/>
      <c r="F34" s="99">
        <f t="shared" si="0"/>
        <v>0</v>
      </c>
      <c r="G34" s="163"/>
      <c r="H34" s="144"/>
      <c r="I34" s="132" t="e">
        <f>VLOOKUP(H34,Presupuesto!$B$11:$C$565,2,0)</f>
        <v>#N/A</v>
      </c>
      <c r="J34" s="100" t="str">
        <f t="shared" si="1"/>
        <v>Posgrado</v>
      </c>
      <c r="K34" s="100" t="s">
        <v>423</v>
      </c>
      <c r="L34" s="100"/>
    </row>
    <row r="35" spans="3:12">
      <c r="C35" s="143"/>
      <c r="D35" s="160"/>
      <c r="E35" s="125"/>
      <c r="F35" s="99">
        <f t="shared" si="0"/>
        <v>0</v>
      </c>
      <c r="G35" s="163"/>
      <c r="H35" s="144"/>
      <c r="I35" s="132" t="e">
        <f>VLOOKUP(H35,Presupuesto!$B$11:$C$565,2,0)</f>
        <v>#N/A</v>
      </c>
      <c r="J35" s="100" t="str">
        <f t="shared" si="1"/>
        <v>Posgrado</v>
      </c>
      <c r="K35" s="100" t="s">
        <v>423</v>
      </c>
      <c r="L35" s="100"/>
    </row>
    <row r="36" spans="3:12">
      <c r="C36" s="143"/>
      <c r="D36" s="160"/>
      <c r="E36" s="125"/>
      <c r="F36" s="99">
        <f t="shared" si="0"/>
        <v>0</v>
      </c>
      <c r="G36" s="163"/>
      <c r="H36" s="144"/>
      <c r="I36" s="132" t="e">
        <f>VLOOKUP(H36,Presupuesto!$B$11:$C$565,2,0)</f>
        <v>#N/A</v>
      </c>
      <c r="J36" s="100" t="str">
        <f t="shared" si="1"/>
        <v>Posgrado</v>
      </c>
      <c r="K36" s="100" t="s">
        <v>423</v>
      </c>
      <c r="L36" s="100"/>
    </row>
    <row r="37" spans="3:12">
      <c r="C37" s="143"/>
      <c r="D37" s="160"/>
      <c r="E37" s="125"/>
      <c r="F37" s="99">
        <f t="shared" si="0"/>
        <v>0</v>
      </c>
      <c r="G37" s="163"/>
      <c r="H37" s="144"/>
      <c r="I37" s="132" t="e">
        <f>VLOOKUP(H37,Presupuesto!$B$11:$C$565,2,0)</f>
        <v>#N/A</v>
      </c>
      <c r="J37" s="100" t="str">
        <f t="shared" si="1"/>
        <v>Posgrado</v>
      </c>
      <c r="K37" s="100" t="s">
        <v>423</v>
      </c>
      <c r="L37" s="100"/>
    </row>
    <row r="38" spans="3:12">
      <c r="C38" s="143"/>
      <c r="D38" s="160"/>
      <c r="E38" s="125"/>
      <c r="F38" s="99">
        <f t="shared" si="0"/>
        <v>0</v>
      </c>
      <c r="G38" s="163"/>
      <c r="H38" s="144"/>
      <c r="I38" s="132" t="e">
        <f>VLOOKUP(H38,Presupuesto!$B$11:$C$565,2,0)</f>
        <v>#N/A</v>
      </c>
      <c r="J38" s="100" t="str">
        <f t="shared" si="1"/>
        <v>Posgrado</v>
      </c>
      <c r="K38" s="100" t="s">
        <v>423</v>
      </c>
      <c r="L38" s="100"/>
    </row>
    <row r="39" spans="3:12">
      <c r="C39" s="145"/>
      <c r="D39" s="160"/>
      <c r="E39" s="120"/>
      <c r="F39" s="99">
        <f t="shared" si="0"/>
        <v>0</v>
      </c>
      <c r="G39" s="163"/>
      <c r="H39" s="146"/>
      <c r="I39" s="132" t="e">
        <f>VLOOKUP(H39,Presupuesto!$B$11:$C$565,2,0)</f>
        <v>#N/A</v>
      </c>
      <c r="J39" s="100" t="str">
        <f t="shared" si="1"/>
        <v>Posgrado</v>
      </c>
      <c r="K39" s="100" t="s">
        <v>423</v>
      </c>
      <c r="L39" s="100"/>
    </row>
    <row r="40" spans="3:12">
      <c r="C40" s="145"/>
      <c r="D40" s="160"/>
      <c r="E40" s="120"/>
      <c r="F40" s="99">
        <f t="shared" si="0"/>
        <v>0</v>
      </c>
      <c r="G40" s="163"/>
      <c r="H40" s="146"/>
      <c r="I40" s="132" t="e">
        <f>VLOOKUP(H40,Presupuesto!$B$11:$C$565,2,0)</f>
        <v>#N/A</v>
      </c>
      <c r="J40" s="100" t="str">
        <f t="shared" si="1"/>
        <v>Posgrado</v>
      </c>
      <c r="K40" s="100" t="s">
        <v>423</v>
      </c>
      <c r="L40" s="100"/>
    </row>
    <row r="41" spans="3:12">
      <c r="C41" s="145"/>
      <c r="D41" s="160"/>
      <c r="E41" s="120"/>
      <c r="F41" s="99">
        <f t="shared" si="0"/>
        <v>0</v>
      </c>
      <c r="G41" s="163"/>
      <c r="H41" s="146"/>
      <c r="I41" s="132" t="e">
        <f>VLOOKUP(H41,Presupuesto!$B$11:$C$565,2,0)</f>
        <v>#N/A</v>
      </c>
      <c r="J41" s="100" t="str">
        <f t="shared" si="1"/>
        <v>Posgrado</v>
      </c>
      <c r="K41" s="100" t="s">
        <v>423</v>
      </c>
      <c r="L41" s="100"/>
    </row>
    <row r="42" spans="3:12">
      <c r="C42" s="145"/>
      <c r="D42" s="160"/>
      <c r="E42" s="120"/>
      <c r="F42" s="99">
        <f t="shared" si="0"/>
        <v>0</v>
      </c>
      <c r="G42" s="163"/>
      <c r="H42" s="146"/>
      <c r="I42" s="132" t="e">
        <f>VLOOKUP(H42,Presupuesto!$B$11:$C$565,2,0)</f>
        <v>#N/A</v>
      </c>
      <c r="J42" s="100" t="str">
        <f t="shared" si="1"/>
        <v>Posgrado</v>
      </c>
      <c r="K42" s="100" t="s">
        <v>423</v>
      </c>
      <c r="L42" s="100"/>
    </row>
    <row r="43" spans="3:12">
      <c r="C43" s="145"/>
      <c r="D43" s="160"/>
      <c r="E43" s="120"/>
      <c r="F43" s="99">
        <f t="shared" si="0"/>
        <v>0</v>
      </c>
      <c r="G43" s="163"/>
      <c r="H43" s="146"/>
      <c r="I43" s="132" t="e">
        <f>VLOOKUP(H43,Presupuesto!$B$11:$C$565,2,0)</f>
        <v>#N/A</v>
      </c>
      <c r="J43" s="100" t="str">
        <f t="shared" si="1"/>
        <v>Posgrado</v>
      </c>
      <c r="K43" s="100" t="s">
        <v>423</v>
      </c>
      <c r="L43" s="100"/>
    </row>
    <row r="44" spans="3:12">
      <c r="C44" s="145"/>
      <c r="D44" s="160"/>
      <c r="E44" s="120"/>
      <c r="F44" s="99">
        <f t="shared" si="0"/>
        <v>0</v>
      </c>
      <c r="G44" s="163"/>
      <c r="H44" s="146"/>
      <c r="I44" s="132" t="e">
        <f>VLOOKUP(H44,Presupuesto!$B$11:$C$565,2,0)</f>
        <v>#N/A</v>
      </c>
      <c r="J44" s="100" t="str">
        <f t="shared" si="1"/>
        <v>Posgrado</v>
      </c>
      <c r="K44" s="100" t="s">
        <v>423</v>
      </c>
      <c r="L44" s="100"/>
    </row>
    <row r="45" spans="3:12">
      <c r="C45" s="145"/>
      <c r="D45" s="160"/>
      <c r="E45" s="120"/>
      <c r="F45" s="99">
        <f t="shared" si="0"/>
        <v>0</v>
      </c>
      <c r="G45" s="163"/>
      <c r="H45" s="146"/>
      <c r="I45" s="132" t="e">
        <f>VLOOKUP(H45,Presupuesto!$B$11:$C$565,2,0)</f>
        <v>#N/A</v>
      </c>
      <c r="J45" s="100" t="str">
        <f t="shared" si="1"/>
        <v>Posgrado</v>
      </c>
      <c r="K45" s="100" t="s">
        <v>423</v>
      </c>
      <c r="L45" s="100"/>
    </row>
    <row r="46" spans="3:12">
      <c r="C46" s="145"/>
      <c r="D46" s="160"/>
      <c r="E46" s="120"/>
      <c r="F46" s="99">
        <f t="shared" si="0"/>
        <v>0</v>
      </c>
      <c r="G46" s="163"/>
      <c r="H46" s="146"/>
      <c r="I46" s="132" t="e">
        <f>VLOOKUP(H46,Presupuesto!$B$11:$C$565,2,0)</f>
        <v>#N/A</v>
      </c>
      <c r="J46" s="100" t="str">
        <f t="shared" si="1"/>
        <v>Posgrado</v>
      </c>
      <c r="K46" s="100" t="s">
        <v>423</v>
      </c>
      <c r="L46" s="100"/>
    </row>
    <row r="47" spans="3:12">
      <c r="C47" s="147"/>
      <c r="D47" s="160"/>
      <c r="E47" s="120"/>
      <c r="F47" s="99">
        <f t="shared" si="0"/>
        <v>0</v>
      </c>
      <c r="G47" s="163"/>
      <c r="H47" s="148"/>
      <c r="I47" s="132" t="e">
        <f>VLOOKUP(H47,Presupuesto!$B$11:$C$565,2,0)</f>
        <v>#N/A</v>
      </c>
      <c r="J47" s="100" t="str">
        <f t="shared" si="1"/>
        <v>Posgrado</v>
      </c>
      <c r="K47" s="100" t="s">
        <v>414</v>
      </c>
      <c r="L47" s="100"/>
    </row>
    <row r="48" spans="3:12">
      <c r="C48" s="147"/>
      <c r="D48" s="160"/>
      <c r="E48" s="120"/>
      <c r="F48" s="99">
        <f t="shared" si="0"/>
        <v>0</v>
      </c>
      <c r="G48" s="163"/>
      <c r="H48" s="148"/>
      <c r="I48" s="132" t="e">
        <f>VLOOKUP(H48,Presupuesto!$B$11:$C$565,2,0)</f>
        <v>#N/A</v>
      </c>
      <c r="J48" s="100" t="str">
        <f t="shared" si="1"/>
        <v>Posgrado</v>
      </c>
      <c r="K48" s="100" t="s">
        <v>423</v>
      </c>
      <c r="L48" s="100"/>
    </row>
    <row r="49" spans="3:12">
      <c r="C49" s="147"/>
      <c r="D49" s="160"/>
      <c r="E49" s="120"/>
      <c r="F49" s="99">
        <f t="shared" si="0"/>
        <v>0</v>
      </c>
      <c r="G49" s="163"/>
      <c r="H49" s="148"/>
      <c r="I49" s="132" t="e">
        <f>VLOOKUP(H49,Presupuesto!$B$11:$C$565,2,0)</f>
        <v>#N/A</v>
      </c>
      <c r="J49" s="100" t="str">
        <f t="shared" si="1"/>
        <v>Posgrado</v>
      </c>
      <c r="K49" s="100" t="s">
        <v>423</v>
      </c>
      <c r="L49" s="100"/>
    </row>
    <row r="50" spans="3:12">
      <c r="C50" s="147"/>
      <c r="D50" s="160"/>
      <c r="E50" s="120"/>
      <c r="F50" s="99">
        <f t="shared" si="0"/>
        <v>0</v>
      </c>
      <c r="G50" s="163"/>
      <c r="H50" s="148"/>
      <c r="I50" s="132" t="e">
        <f>VLOOKUP(H50,Presupuesto!$B$11:$C$565,2,0)</f>
        <v>#N/A</v>
      </c>
      <c r="J50" s="100" t="str">
        <f t="shared" si="1"/>
        <v>Posgrado</v>
      </c>
      <c r="K50" s="100" t="s">
        <v>423</v>
      </c>
      <c r="L50" s="100"/>
    </row>
    <row r="51" spans="3:12" ht="15.75" thickBot="1">
      <c r="C51" s="149"/>
      <c r="D51" s="227"/>
      <c r="E51" s="105"/>
      <c r="F51" s="107">
        <f t="shared" si="0"/>
        <v>0</v>
      </c>
      <c r="G51" s="164"/>
      <c r="H51" s="150"/>
      <c r="I51" s="134" t="e">
        <f>VLOOKUP(H51,Presupuesto!$B$11:$C$565,2,0)</f>
        <v>#N/A</v>
      </c>
      <c r="J51" s="108" t="str">
        <f t="shared" ref="J51" si="2">$J$20</f>
        <v>Posgrado</v>
      </c>
      <c r="K51" s="126" t="s">
        <v>405</v>
      </c>
      <c r="L51" s="108"/>
    </row>
    <row r="52" spans="3:12">
      <c r="F52" s="92"/>
      <c r="G52" s="91"/>
      <c r="H52" s="92"/>
      <c r="I52" s="92"/>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E18" sqref="E18"/>
    </sheetView>
  </sheetViews>
  <sheetFormatPr baseColWidth="10" defaultColWidth="11.5703125" defaultRowHeight="1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1372</v>
      </c>
      <c r="B2" s="124" t="s">
        <v>1374</v>
      </c>
      <c r="C2" s="124" t="s">
        <v>484</v>
      </c>
      <c r="D2" s="124" t="s">
        <v>1373</v>
      </c>
      <c r="E2" s="124" t="s">
        <v>1375</v>
      </c>
      <c r="F2" s="124" t="s">
        <v>485</v>
      </c>
      <c r="G2" s="162" t="s">
        <v>1376</v>
      </c>
      <c r="H2" s="124" t="s">
        <v>1377</v>
      </c>
      <c r="I2" s="124" t="s">
        <v>1378</v>
      </c>
      <c r="J2" s="124" t="s">
        <v>1470</v>
      </c>
      <c r="K2" s="124" t="s">
        <v>1379</v>
      </c>
      <c r="L2" s="124" t="s">
        <v>1380</v>
      </c>
      <c r="M2" s="124" t="s">
        <v>1381</v>
      </c>
      <c r="N2" s="124" t="s">
        <v>1382</v>
      </c>
      <c r="O2" s="124" t="s">
        <v>1383</v>
      </c>
      <c r="R2" s="124" t="s">
        <v>138</v>
      </c>
      <c r="S2" s="124" t="s">
        <v>1458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432</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424">
        <f>SUM(F17:F51)</f>
        <v>0</v>
      </c>
      <c r="G10" s="79"/>
      <c r="H10" s="70"/>
      <c r="I10" s="70"/>
    </row>
    <row r="11" spans="1:555">
      <c r="G11" s="79"/>
      <c r="H11" s="70"/>
      <c r="I11" s="70"/>
    </row>
    <row r="12" spans="1:555">
      <c r="F12" s="70"/>
      <c r="G12" s="79"/>
      <c r="H12" s="70"/>
      <c r="I12" s="70"/>
    </row>
    <row r="13" spans="1:555" ht="15.75">
      <c r="C13" s="318" t="s">
        <v>402</v>
      </c>
      <c r="D13" s="206" t="s">
        <v>403</v>
      </c>
      <c r="F13" s="70"/>
      <c r="G13" s="79"/>
      <c r="H13" s="70"/>
      <c r="I13" s="70"/>
    </row>
    <row r="14" spans="1:555" ht="18.7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c r="F15" s="95"/>
      <c r="G15" s="76"/>
      <c r="H15" s="76"/>
      <c r="I15" s="76"/>
      <c r="L15" s="231"/>
      <c r="M15" s="232"/>
      <c r="N15" s="231"/>
      <c r="O15" s="231"/>
      <c r="P15" s="234" t="s">
        <v>482</v>
      </c>
      <c r="Q15" s="234" t="s">
        <v>483</v>
      </c>
    </row>
    <row r="16" spans="1:555" ht="30.75" thickBot="1">
      <c r="C16" s="131" t="s">
        <v>44</v>
      </c>
      <c r="D16" s="131" t="s">
        <v>55</v>
      </c>
      <c r="E16" s="138" t="s">
        <v>57</v>
      </c>
      <c r="F16" s="137" t="s">
        <v>27</v>
      </c>
      <c r="G16" s="135" t="s">
        <v>140</v>
      </c>
      <c r="H16" s="138" t="s">
        <v>46</v>
      </c>
      <c r="I16" s="135" t="s">
        <v>141</v>
      </c>
      <c r="J16" s="135" t="s">
        <v>421</v>
      </c>
      <c r="K16" s="135" t="s">
        <v>422</v>
      </c>
      <c r="L16" s="228" t="s">
        <v>21</v>
      </c>
      <c r="M16" s="228" t="s">
        <v>55</v>
      </c>
      <c r="N16" s="229" t="s">
        <v>480</v>
      </c>
      <c r="O16" s="230" t="s">
        <v>481</v>
      </c>
      <c r="P16" s="233">
        <v>0.7</v>
      </c>
      <c r="Q16" s="233">
        <v>0.3</v>
      </c>
    </row>
    <row r="17" spans="3:17">
      <c r="C17" s="225" t="s">
        <v>452</v>
      </c>
      <c r="D17" s="226"/>
      <c r="E17" s="224">
        <f>HLOOKUP(C17,$AH$2:$BU$3,2,0)</f>
        <v>620</v>
      </c>
      <c r="F17" s="99">
        <f t="shared" ref="F17:F51" si="0">D17*E17</f>
        <v>0</v>
      </c>
      <c r="G17" s="163"/>
      <c r="H17" s="144"/>
      <c r="I17" s="132" t="e">
        <f>VLOOKUP(H17,Presupuesto!$B$11:$C$565,2,0)</f>
        <v>#N/A</v>
      </c>
      <c r="J17" s="223" t="s">
        <v>1470</v>
      </c>
      <c r="K17" s="100" t="s">
        <v>405</v>
      </c>
      <c r="L17" s="143"/>
      <c r="M17" s="160"/>
      <c r="N17" s="125"/>
      <c r="O17" s="99">
        <f t="shared" ref="O17:O51" si="1">M17*N17</f>
        <v>0</v>
      </c>
      <c r="P17" s="99">
        <f>$O17*P$16</f>
        <v>0</v>
      </c>
      <c r="Q17" s="99">
        <f t="shared" ref="Q17:Q51" si="2">$O17*Q$16</f>
        <v>0</v>
      </c>
    </row>
    <row r="18" spans="3:17">
      <c r="C18" s="143"/>
      <c r="D18" s="160"/>
      <c r="E18" s="125"/>
      <c r="F18" s="99">
        <f t="shared" si="0"/>
        <v>0</v>
      </c>
      <c r="G18" s="163"/>
      <c r="H18" s="144"/>
      <c r="I18" s="132" t="e">
        <f>VLOOKUP(H18,Presupuesto!$B$11:$C$565,2,0)</f>
        <v>#N/A</v>
      </c>
      <c r="J18" s="100" t="str">
        <f>$J$17</f>
        <v>Posgrado</v>
      </c>
      <c r="K18" s="100" t="s">
        <v>423</v>
      </c>
      <c r="L18" s="143"/>
      <c r="M18" s="160"/>
      <c r="N18" s="125"/>
      <c r="O18" s="99">
        <f t="shared" si="1"/>
        <v>0</v>
      </c>
      <c r="P18" s="99">
        <f t="shared" ref="P18:P37" si="3">$O18*P$16</f>
        <v>0</v>
      </c>
      <c r="Q18" s="99">
        <f t="shared" si="2"/>
        <v>0</v>
      </c>
    </row>
    <row r="19" spans="3:17">
      <c r="C19" s="143"/>
      <c r="D19" s="160"/>
      <c r="E19" s="125"/>
      <c r="F19" s="99">
        <f t="shared" si="0"/>
        <v>0</v>
      </c>
      <c r="G19" s="163"/>
      <c r="H19" s="144"/>
      <c r="I19" s="132" t="e">
        <f>VLOOKUP(H19,Presupuesto!$B$11:$C$565,2,0)</f>
        <v>#N/A</v>
      </c>
      <c r="J19" s="100" t="str">
        <f t="shared" ref="J19:J50" si="4">$J$17</f>
        <v>Posgrado</v>
      </c>
      <c r="K19" s="100" t="s">
        <v>423</v>
      </c>
      <c r="L19" s="143"/>
      <c r="M19" s="160"/>
      <c r="N19" s="125"/>
      <c r="O19" s="99">
        <f t="shared" si="1"/>
        <v>0</v>
      </c>
      <c r="P19" s="99">
        <f t="shared" si="3"/>
        <v>0</v>
      </c>
      <c r="Q19" s="99">
        <f t="shared" si="2"/>
        <v>0</v>
      </c>
    </row>
    <row r="20" spans="3:17">
      <c r="C20" s="143"/>
      <c r="D20" s="160"/>
      <c r="E20" s="125"/>
      <c r="F20" s="99">
        <f t="shared" si="0"/>
        <v>0</v>
      </c>
      <c r="G20" s="163"/>
      <c r="H20" s="144"/>
      <c r="I20" s="132" t="e">
        <f>VLOOKUP(H20,Presupuesto!$B$11:$C$565,2,0)</f>
        <v>#N/A</v>
      </c>
      <c r="J20" s="100" t="str">
        <f t="shared" si="4"/>
        <v>Posgrado</v>
      </c>
      <c r="K20" s="100" t="s">
        <v>423</v>
      </c>
      <c r="L20" s="143"/>
      <c r="M20" s="160"/>
      <c r="N20" s="125"/>
      <c r="O20" s="99">
        <f t="shared" si="1"/>
        <v>0</v>
      </c>
      <c r="P20" s="99">
        <f t="shared" si="3"/>
        <v>0</v>
      </c>
      <c r="Q20" s="99">
        <f t="shared" si="2"/>
        <v>0</v>
      </c>
    </row>
    <row r="21" spans="3:17">
      <c r="C21" s="143"/>
      <c r="D21" s="160"/>
      <c r="E21" s="125"/>
      <c r="F21" s="99">
        <f t="shared" si="0"/>
        <v>0</v>
      </c>
      <c r="G21" s="163"/>
      <c r="H21" s="144"/>
      <c r="I21" s="132" t="e">
        <f>VLOOKUP(H21,Presupuesto!$B$11:$C$565,2,0)</f>
        <v>#N/A</v>
      </c>
      <c r="J21" s="100" t="str">
        <f t="shared" si="4"/>
        <v>Posgrado</v>
      </c>
      <c r="K21" s="100" t="s">
        <v>423</v>
      </c>
      <c r="L21" s="143"/>
      <c r="M21" s="160"/>
      <c r="N21" s="125"/>
      <c r="O21" s="99">
        <f t="shared" si="1"/>
        <v>0</v>
      </c>
      <c r="P21" s="99">
        <f t="shared" si="3"/>
        <v>0</v>
      </c>
      <c r="Q21" s="99">
        <f t="shared" si="2"/>
        <v>0</v>
      </c>
    </row>
    <row r="22" spans="3:17">
      <c r="C22" s="143"/>
      <c r="D22" s="160"/>
      <c r="E22" s="125"/>
      <c r="F22" s="99">
        <f t="shared" si="0"/>
        <v>0</v>
      </c>
      <c r="G22" s="163"/>
      <c r="H22" s="144"/>
      <c r="I22" s="132" t="e">
        <f>VLOOKUP(H22,Presupuesto!$B$11:$C$565,2,0)</f>
        <v>#N/A</v>
      </c>
      <c r="J22" s="100" t="str">
        <f t="shared" si="4"/>
        <v>Posgrado</v>
      </c>
      <c r="K22" s="100" t="s">
        <v>412</v>
      </c>
      <c r="L22" s="143"/>
      <c r="M22" s="160"/>
      <c r="N22" s="125"/>
      <c r="O22" s="99">
        <f t="shared" si="1"/>
        <v>0</v>
      </c>
      <c r="P22" s="99">
        <f t="shared" si="3"/>
        <v>0</v>
      </c>
      <c r="Q22" s="99">
        <f t="shared" si="2"/>
        <v>0</v>
      </c>
    </row>
    <row r="23" spans="3:17">
      <c r="C23" s="143"/>
      <c r="D23" s="160"/>
      <c r="E23" s="125"/>
      <c r="F23" s="99">
        <f t="shared" si="0"/>
        <v>0</v>
      </c>
      <c r="G23" s="163"/>
      <c r="H23" s="144"/>
      <c r="I23" s="132" t="e">
        <f>VLOOKUP(H23,Presupuesto!$B$11:$C$565,2,0)</f>
        <v>#N/A</v>
      </c>
      <c r="J23" s="100" t="str">
        <f t="shared" si="4"/>
        <v>Posgrado</v>
      </c>
      <c r="K23" s="100" t="s">
        <v>423</v>
      </c>
      <c r="L23" s="143"/>
      <c r="M23" s="160"/>
      <c r="N23" s="125"/>
      <c r="O23" s="99">
        <f t="shared" si="1"/>
        <v>0</v>
      </c>
      <c r="P23" s="99">
        <f t="shared" si="3"/>
        <v>0</v>
      </c>
      <c r="Q23" s="99">
        <f t="shared" si="2"/>
        <v>0</v>
      </c>
    </row>
    <row r="24" spans="3:17">
      <c r="C24" s="143"/>
      <c r="D24" s="160"/>
      <c r="E24" s="125"/>
      <c r="F24" s="99">
        <f t="shared" si="0"/>
        <v>0</v>
      </c>
      <c r="G24" s="163"/>
      <c r="H24" s="144"/>
      <c r="I24" s="132" t="e">
        <f>VLOOKUP(H24,Presupuesto!$B$11:$C$565,2,0)</f>
        <v>#N/A</v>
      </c>
      <c r="J24" s="100" t="str">
        <f t="shared" si="4"/>
        <v>Posgrado</v>
      </c>
      <c r="K24" s="100" t="s">
        <v>423</v>
      </c>
      <c r="L24" s="143"/>
      <c r="M24" s="160"/>
      <c r="N24" s="125"/>
      <c r="O24" s="99">
        <f t="shared" si="1"/>
        <v>0</v>
      </c>
      <c r="P24" s="99">
        <f t="shared" si="3"/>
        <v>0</v>
      </c>
      <c r="Q24" s="99">
        <f t="shared" si="2"/>
        <v>0</v>
      </c>
    </row>
    <row r="25" spans="3:17">
      <c r="C25" s="143"/>
      <c r="D25" s="160"/>
      <c r="E25" s="125"/>
      <c r="F25" s="99">
        <f t="shared" si="0"/>
        <v>0</v>
      </c>
      <c r="G25" s="163"/>
      <c r="H25" s="144"/>
      <c r="I25" s="132" t="e">
        <f>VLOOKUP(H25,Presupuesto!$B$11:$C$565,2,0)</f>
        <v>#N/A</v>
      </c>
      <c r="J25" s="100" t="str">
        <f t="shared" si="4"/>
        <v>Posgrado</v>
      </c>
      <c r="K25" s="100" t="s">
        <v>423</v>
      </c>
      <c r="L25" s="143"/>
      <c r="M25" s="160"/>
      <c r="N25" s="125"/>
      <c r="O25" s="99">
        <f t="shared" si="1"/>
        <v>0</v>
      </c>
      <c r="P25" s="99">
        <f t="shared" si="3"/>
        <v>0</v>
      </c>
      <c r="Q25" s="99">
        <f t="shared" si="2"/>
        <v>0</v>
      </c>
    </row>
    <row r="26" spans="3:17">
      <c r="C26" s="143"/>
      <c r="D26" s="160"/>
      <c r="E26" s="125"/>
      <c r="F26" s="99">
        <f t="shared" si="0"/>
        <v>0</v>
      </c>
      <c r="G26" s="163"/>
      <c r="H26" s="144"/>
      <c r="I26" s="132" t="e">
        <f>VLOOKUP(H26,Presupuesto!$B$11:$C$565,2,0)</f>
        <v>#N/A</v>
      </c>
      <c r="J26" s="100" t="str">
        <f t="shared" si="4"/>
        <v>Posgrado</v>
      </c>
      <c r="K26" s="100" t="s">
        <v>423</v>
      </c>
      <c r="L26" s="143"/>
      <c r="M26" s="160"/>
      <c r="N26" s="125"/>
      <c r="O26" s="99">
        <f t="shared" si="1"/>
        <v>0</v>
      </c>
      <c r="P26" s="99">
        <f t="shared" si="3"/>
        <v>0</v>
      </c>
      <c r="Q26" s="99">
        <f t="shared" si="2"/>
        <v>0</v>
      </c>
    </row>
    <row r="27" spans="3:17">
      <c r="C27" s="143"/>
      <c r="D27" s="160"/>
      <c r="E27" s="125"/>
      <c r="F27" s="99">
        <f t="shared" si="0"/>
        <v>0</v>
      </c>
      <c r="G27" s="163"/>
      <c r="H27" s="144"/>
      <c r="I27" s="132" t="e">
        <f>VLOOKUP(H27,Presupuesto!$B$11:$C$565,2,0)</f>
        <v>#N/A</v>
      </c>
      <c r="J27" s="100" t="str">
        <f t="shared" si="4"/>
        <v>Posgrado</v>
      </c>
      <c r="K27" s="100" t="s">
        <v>423</v>
      </c>
      <c r="L27" s="143"/>
      <c r="M27" s="160"/>
      <c r="N27" s="125"/>
      <c r="O27" s="99">
        <f t="shared" si="1"/>
        <v>0</v>
      </c>
      <c r="P27" s="99">
        <f t="shared" si="3"/>
        <v>0</v>
      </c>
      <c r="Q27" s="99">
        <f t="shared" si="2"/>
        <v>0</v>
      </c>
    </row>
    <row r="28" spans="3:17">
      <c r="C28" s="143"/>
      <c r="D28" s="160"/>
      <c r="E28" s="125"/>
      <c r="F28" s="99">
        <f t="shared" si="0"/>
        <v>0</v>
      </c>
      <c r="G28" s="163"/>
      <c r="H28" s="144"/>
      <c r="I28" s="132" t="e">
        <f>VLOOKUP(H28,Presupuesto!$B$11:$C$565,2,0)</f>
        <v>#N/A</v>
      </c>
      <c r="J28" s="100" t="str">
        <f t="shared" si="4"/>
        <v>Posgrado</v>
      </c>
      <c r="K28" s="100" t="s">
        <v>423</v>
      </c>
      <c r="L28" s="143"/>
      <c r="M28" s="160"/>
      <c r="N28" s="125"/>
      <c r="O28" s="99">
        <f t="shared" si="1"/>
        <v>0</v>
      </c>
      <c r="P28" s="99">
        <f t="shared" si="3"/>
        <v>0</v>
      </c>
      <c r="Q28" s="99">
        <f t="shared" si="2"/>
        <v>0</v>
      </c>
    </row>
    <row r="29" spans="3:17">
      <c r="C29" s="143"/>
      <c r="D29" s="160"/>
      <c r="E29" s="125"/>
      <c r="F29" s="99">
        <f t="shared" si="0"/>
        <v>0</v>
      </c>
      <c r="G29" s="163"/>
      <c r="H29" s="144"/>
      <c r="I29" s="132" t="e">
        <f>VLOOKUP(H29,Presupuesto!$B$11:$C$565,2,0)</f>
        <v>#N/A</v>
      </c>
      <c r="J29" s="100" t="str">
        <f t="shared" si="4"/>
        <v>Posgrado</v>
      </c>
      <c r="K29" s="100" t="s">
        <v>423</v>
      </c>
      <c r="L29" s="143"/>
      <c r="M29" s="160"/>
      <c r="N29" s="125"/>
      <c r="O29" s="99">
        <f t="shared" si="1"/>
        <v>0</v>
      </c>
      <c r="P29" s="99">
        <f t="shared" si="3"/>
        <v>0</v>
      </c>
      <c r="Q29" s="99">
        <f t="shared" si="2"/>
        <v>0</v>
      </c>
    </row>
    <row r="30" spans="3:17">
      <c r="C30" s="143"/>
      <c r="D30" s="160"/>
      <c r="E30" s="125"/>
      <c r="F30" s="99">
        <f t="shared" si="0"/>
        <v>0</v>
      </c>
      <c r="G30" s="163"/>
      <c r="H30" s="144"/>
      <c r="I30" s="132" t="e">
        <f>VLOOKUP(H30,Presupuesto!$B$11:$C$565,2,0)</f>
        <v>#N/A</v>
      </c>
      <c r="J30" s="100" t="str">
        <f t="shared" si="4"/>
        <v>Posgrado</v>
      </c>
      <c r="K30" s="100" t="s">
        <v>423</v>
      </c>
      <c r="L30" s="143"/>
      <c r="M30" s="160"/>
      <c r="N30" s="125"/>
      <c r="O30" s="99">
        <f t="shared" si="1"/>
        <v>0</v>
      </c>
      <c r="P30" s="99">
        <f t="shared" si="3"/>
        <v>0</v>
      </c>
      <c r="Q30" s="99">
        <f t="shared" si="2"/>
        <v>0</v>
      </c>
    </row>
    <row r="31" spans="3:17">
      <c r="C31" s="143"/>
      <c r="D31" s="160"/>
      <c r="E31" s="125"/>
      <c r="F31" s="99">
        <f t="shared" si="0"/>
        <v>0</v>
      </c>
      <c r="G31" s="163"/>
      <c r="H31" s="144"/>
      <c r="I31" s="132" t="e">
        <f>VLOOKUP(H31,Presupuesto!$B$11:$C$565,2,0)</f>
        <v>#N/A</v>
      </c>
      <c r="J31" s="100" t="str">
        <f t="shared" si="4"/>
        <v>Posgrado</v>
      </c>
      <c r="K31" s="100" t="s">
        <v>423</v>
      </c>
      <c r="L31" s="143"/>
      <c r="M31" s="160"/>
      <c r="N31" s="125"/>
      <c r="O31" s="99">
        <f t="shared" si="1"/>
        <v>0</v>
      </c>
      <c r="P31" s="99">
        <f t="shared" si="3"/>
        <v>0</v>
      </c>
      <c r="Q31" s="99">
        <f t="shared" si="2"/>
        <v>0</v>
      </c>
    </row>
    <row r="32" spans="3:17">
      <c r="C32" s="143"/>
      <c r="D32" s="160"/>
      <c r="E32" s="125"/>
      <c r="F32" s="99">
        <f t="shared" si="0"/>
        <v>0</v>
      </c>
      <c r="G32" s="163"/>
      <c r="H32" s="144"/>
      <c r="I32" s="132" t="e">
        <f>VLOOKUP(H32,Presupuesto!$B$11:$C$565,2,0)</f>
        <v>#N/A</v>
      </c>
      <c r="J32" s="100" t="str">
        <f t="shared" si="4"/>
        <v>Posgrado</v>
      </c>
      <c r="K32" s="100" t="s">
        <v>423</v>
      </c>
      <c r="L32" s="143"/>
      <c r="M32" s="160"/>
      <c r="N32" s="125"/>
      <c r="O32" s="99">
        <f t="shared" si="1"/>
        <v>0</v>
      </c>
      <c r="P32" s="99">
        <f t="shared" si="3"/>
        <v>0</v>
      </c>
      <c r="Q32" s="99">
        <f t="shared" si="2"/>
        <v>0</v>
      </c>
    </row>
    <row r="33" spans="3:17">
      <c r="C33" s="143"/>
      <c r="D33" s="160"/>
      <c r="E33" s="125"/>
      <c r="F33" s="99">
        <f t="shared" si="0"/>
        <v>0</v>
      </c>
      <c r="G33" s="163"/>
      <c r="H33" s="144"/>
      <c r="I33" s="132" t="e">
        <f>VLOOKUP(H33,Presupuesto!$B$11:$C$565,2,0)</f>
        <v>#N/A</v>
      </c>
      <c r="J33" s="100" t="str">
        <f t="shared" si="4"/>
        <v>Posgrado</v>
      </c>
      <c r="K33" s="100" t="s">
        <v>423</v>
      </c>
      <c r="L33" s="143"/>
      <c r="M33" s="160"/>
      <c r="N33" s="125"/>
      <c r="O33" s="99">
        <f t="shared" si="1"/>
        <v>0</v>
      </c>
      <c r="P33" s="99">
        <f t="shared" si="3"/>
        <v>0</v>
      </c>
      <c r="Q33" s="99">
        <f t="shared" si="2"/>
        <v>0</v>
      </c>
    </row>
    <row r="34" spans="3:17">
      <c r="C34" s="143"/>
      <c r="D34" s="160"/>
      <c r="E34" s="125"/>
      <c r="F34" s="99">
        <f t="shared" si="0"/>
        <v>0</v>
      </c>
      <c r="G34" s="163"/>
      <c r="H34" s="144"/>
      <c r="I34" s="132" t="e">
        <f>VLOOKUP(H34,Presupuesto!$B$11:$C$565,2,0)</f>
        <v>#N/A</v>
      </c>
      <c r="J34" s="100" t="str">
        <f t="shared" si="4"/>
        <v>Posgrado</v>
      </c>
      <c r="K34" s="100" t="s">
        <v>423</v>
      </c>
      <c r="L34" s="143"/>
      <c r="M34" s="160"/>
      <c r="N34" s="125"/>
      <c r="O34" s="99">
        <f t="shared" si="1"/>
        <v>0</v>
      </c>
      <c r="P34" s="99">
        <f t="shared" si="3"/>
        <v>0</v>
      </c>
      <c r="Q34" s="99">
        <f t="shared" si="2"/>
        <v>0</v>
      </c>
    </row>
    <row r="35" spans="3:17">
      <c r="C35" s="143"/>
      <c r="D35" s="160"/>
      <c r="E35" s="125"/>
      <c r="F35" s="99">
        <f t="shared" si="0"/>
        <v>0</v>
      </c>
      <c r="G35" s="163"/>
      <c r="H35" s="144"/>
      <c r="I35" s="132" t="e">
        <f>VLOOKUP(H35,Presupuesto!$B$11:$C$565,2,0)</f>
        <v>#N/A</v>
      </c>
      <c r="J35" s="100" t="str">
        <f t="shared" si="4"/>
        <v>Posgrado</v>
      </c>
      <c r="K35" s="100" t="s">
        <v>423</v>
      </c>
      <c r="L35" s="143"/>
      <c r="M35" s="160"/>
      <c r="N35" s="125"/>
      <c r="O35" s="99">
        <f t="shared" si="1"/>
        <v>0</v>
      </c>
      <c r="P35" s="99">
        <f t="shared" si="3"/>
        <v>0</v>
      </c>
      <c r="Q35" s="99">
        <f t="shared" si="2"/>
        <v>0</v>
      </c>
    </row>
    <row r="36" spans="3:17">
      <c r="C36" s="143"/>
      <c r="D36" s="160"/>
      <c r="E36" s="125"/>
      <c r="F36" s="99">
        <f t="shared" si="0"/>
        <v>0</v>
      </c>
      <c r="G36" s="163"/>
      <c r="H36" s="144"/>
      <c r="I36" s="132" t="e">
        <f>VLOOKUP(H36,Presupuesto!$B$11:$C$565,2,0)</f>
        <v>#N/A</v>
      </c>
      <c r="J36" s="100" t="str">
        <f t="shared" si="4"/>
        <v>Posgrado</v>
      </c>
      <c r="K36" s="100" t="s">
        <v>423</v>
      </c>
      <c r="L36" s="143"/>
      <c r="M36" s="160"/>
      <c r="N36" s="125"/>
      <c r="O36" s="99">
        <f t="shared" si="1"/>
        <v>0</v>
      </c>
      <c r="P36" s="99">
        <f t="shared" si="3"/>
        <v>0</v>
      </c>
      <c r="Q36" s="99">
        <f t="shared" si="2"/>
        <v>0</v>
      </c>
    </row>
    <row r="37" spans="3:17">
      <c r="C37" s="143"/>
      <c r="D37" s="160"/>
      <c r="E37" s="125"/>
      <c r="F37" s="99">
        <f t="shared" si="0"/>
        <v>0</v>
      </c>
      <c r="G37" s="163"/>
      <c r="H37" s="144"/>
      <c r="I37" s="132" t="e">
        <f>VLOOKUP(H37,Presupuesto!$B$11:$C$565,2,0)</f>
        <v>#N/A</v>
      </c>
      <c r="J37" s="100" t="str">
        <f t="shared" si="4"/>
        <v>Posgrado</v>
      </c>
      <c r="K37" s="100" t="s">
        <v>423</v>
      </c>
      <c r="L37" s="143"/>
      <c r="M37" s="160"/>
      <c r="N37" s="125"/>
      <c r="O37" s="99">
        <f t="shared" si="1"/>
        <v>0</v>
      </c>
      <c r="P37" s="99">
        <f t="shared" si="3"/>
        <v>0</v>
      </c>
      <c r="Q37" s="99">
        <f t="shared" si="2"/>
        <v>0</v>
      </c>
    </row>
    <row r="38" spans="3:17">
      <c r="C38" s="143"/>
      <c r="D38" s="160"/>
      <c r="E38" s="125"/>
      <c r="F38" s="99">
        <f t="shared" si="0"/>
        <v>0</v>
      </c>
      <c r="G38" s="163"/>
      <c r="H38" s="144"/>
      <c r="I38" s="132" t="e">
        <f>VLOOKUP(H38,Presupuesto!$B$11:$C$565,2,0)</f>
        <v>#N/A</v>
      </c>
      <c r="J38" s="100" t="str">
        <f t="shared" si="4"/>
        <v>Posgrado</v>
      </c>
      <c r="K38" s="100" t="s">
        <v>423</v>
      </c>
      <c r="L38" s="143"/>
      <c r="M38" s="160"/>
      <c r="N38" s="125"/>
      <c r="O38" s="99">
        <f t="shared" si="1"/>
        <v>0</v>
      </c>
      <c r="P38" s="99">
        <f t="shared" ref="P38:P51" si="5">$O38*P$16</f>
        <v>0</v>
      </c>
      <c r="Q38" s="99">
        <f t="shared" si="2"/>
        <v>0</v>
      </c>
    </row>
    <row r="39" spans="3:17">
      <c r="C39" s="145"/>
      <c r="D39" s="153"/>
      <c r="E39" s="120"/>
      <c r="F39" s="99">
        <f t="shared" si="0"/>
        <v>0</v>
      </c>
      <c r="G39" s="163"/>
      <c r="H39" s="146"/>
      <c r="I39" s="132" t="e">
        <f>VLOOKUP(H39,Presupuesto!$B$11:$C$565,2,0)</f>
        <v>#N/A</v>
      </c>
      <c r="J39" s="100" t="str">
        <f t="shared" si="4"/>
        <v>Posgrado</v>
      </c>
      <c r="K39" s="100" t="s">
        <v>423</v>
      </c>
      <c r="L39" s="145"/>
      <c r="M39" s="153"/>
      <c r="N39" s="120"/>
      <c r="O39" s="99">
        <f t="shared" si="1"/>
        <v>0</v>
      </c>
      <c r="P39" s="99">
        <f t="shared" si="5"/>
        <v>0</v>
      </c>
      <c r="Q39" s="99">
        <f t="shared" si="2"/>
        <v>0</v>
      </c>
    </row>
    <row r="40" spans="3:17">
      <c r="C40" s="145"/>
      <c r="D40" s="153"/>
      <c r="E40" s="120"/>
      <c r="F40" s="99">
        <f t="shared" si="0"/>
        <v>0</v>
      </c>
      <c r="G40" s="163"/>
      <c r="H40" s="146"/>
      <c r="I40" s="132" t="e">
        <f>VLOOKUP(H40,Presupuesto!$B$11:$C$565,2,0)</f>
        <v>#N/A</v>
      </c>
      <c r="J40" s="100" t="str">
        <f t="shared" si="4"/>
        <v>Posgrado</v>
      </c>
      <c r="K40" s="100" t="s">
        <v>423</v>
      </c>
      <c r="L40" s="145"/>
      <c r="M40" s="153"/>
      <c r="N40" s="120"/>
      <c r="O40" s="99">
        <f t="shared" si="1"/>
        <v>0</v>
      </c>
      <c r="P40" s="99">
        <f t="shared" si="5"/>
        <v>0</v>
      </c>
      <c r="Q40" s="99">
        <f t="shared" si="2"/>
        <v>0</v>
      </c>
    </row>
    <row r="41" spans="3:17">
      <c r="C41" s="145"/>
      <c r="D41" s="153"/>
      <c r="E41" s="120"/>
      <c r="F41" s="99">
        <f t="shared" si="0"/>
        <v>0</v>
      </c>
      <c r="G41" s="163"/>
      <c r="H41" s="146"/>
      <c r="I41" s="132" t="e">
        <f>VLOOKUP(H41,Presupuesto!$B$11:$C$565,2,0)</f>
        <v>#N/A</v>
      </c>
      <c r="J41" s="100" t="str">
        <f t="shared" si="4"/>
        <v>Posgrado</v>
      </c>
      <c r="K41" s="100" t="s">
        <v>423</v>
      </c>
      <c r="L41" s="145"/>
      <c r="M41" s="153"/>
      <c r="N41" s="120"/>
      <c r="O41" s="99">
        <f t="shared" si="1"/>
        <v>0</v>
      </c>
      <c r="P41" s="99">
        <f t="shared" si="5"/>
        <v>0</v>
      </c>
      <c r="Q41" s="99">
        <f t="shared" si="2"/>
        <v>0</v>
      </c>
    </row>
    <row r="42" spans="3:17">
      <c r="C42" s="145"/>
      <c r="D42" s="153"/>
      <c r="E42" s="120"/>
      <c r="F42" s="99">
        <f t="shared" si="0"/>
        <v>0</v>
      </c>
      <c r="G42" s="163"/>
      <c r="H42" s="146"/>
      <c r="I42" s="132" t="e">
        <f>VLOOKUP(H42,Presupuesto!$B$11:$C$565,2,0)</f>
        <v>#N/A</v>
      </c>
      <c r="J42" s="100" t="str">
        <f t="shared" si="4"/>
        <v>Posgrado</v>
      </c>
      <c r="K42" s="100" t="s">
        <v>423</v>
      </c>
      <c r="L42" s="145"/>
      <c r="M42" s="153"/>
      <c r="N42" s="120"/>
      <c r="O42" s="99">
        <f t="shared" si="1"/>
        <v>0</v>
      </c>
      <c r="P42" s="99">
        <f t="shared" si="5"/>
        <v>0</v>
      </c>
      <c r="Q42" s="99">
        <f t="shared" si="2"/>
        <v>0</v>
      </c>
    </row>
    <row r="43" spans="3:17">
      <c r="C43" s="145"/>
      <c r="D43" s="153"/>
      <c r="E43" s="120"/>
      <c r="F43" s="99">
        <f t="shared" si="0"/>
        <v>0</v>
      </c>
      <c r="G43" s="163"/>
      <c r="H43" s="146"/>
      <c r="I43" s="132" t="e">
        <f>VLOOKUP(H43,Presupuesto!$B$11:$C$565,2,0)</f>
        <v>#N/A</v>
      </c>
      <c r="J43" s="100" t="str">
        <f t="shared" si="4"/>
        <v>Posgrado</v>
      </c>
      <c r="K43" s="100" t="s">
        <v>423</v>
      </c>
      <c r="L43" s="145"/>
      <c r="M43" s="153"/>
      <c r="N43" s="120"/>
      <c r="O43" s="99">
        <f t="shared" si="1"/>
        <v>0</v>
      </c>
      <c r="P43" s="99">
        <f t="shared" si="5"/>
        <v>0</v>
      </c>
      <c r="Q43" s="99">
        <f t="shared" si="2"/>
        <v>0</v>
      </c>
    </row>
    <row r="44" spans="3:17">
      <c r="C44" s="145"/>
      <c r="D44" s="153"/>
      <c r="E44" s="120"/>
      <c r="F44" s="99">
        <f t="shared" si="0"/>
        <v>0</v>
      </c>
      <c r="G44" s="163"/>
      <c r="H44" s="146"/>
      <c r="I44" s="132" t="e">
        <f>VLOOKUP(H44,Presupuesto!$B$11:$C$565,2,0)</f>
        <v>#N/A</v>
      </c>
      <c r="J44" s="100" t="str">
        <f t="shared" si="4"/>
        <v>Posgrado</v>
      </c>
      <c r="K44" s="100" t="s">
        <v>423</v>
      </c>
      <c r="L44" s="145"/>
      <c r="M44" s="153"/>
      <c r="N44" s="120"/>
      <c r="O44" s="99">
        <f t="shared" si="1"/>
        <v>0</v>
      </c>
      <c r="P44" s="99">
        <f t="shared" si="5"/>
        <v>0</v>
      </c>
      <c r="Q44" s="99">
        <f t="shared" si="2"/>
        <v>0</v>
      </c>
    </row>
    <row r="45" spans="3:17">
      <c r="C45" s="145"/>
      <c r="D45" s="153"/>
      <c r="E45" s="120"/>
      <c r="F45" s="99">
        <f t="shared" si="0"/>
        <v>0</v>
      </c>
      <c r="G45" s="163"/>
      <c r="H45" s="146"/>
      <c r="I45" s="132" t="e">
        <f>VLOOKUP(H45,Presupuesto!$B$11:$C$565,2,0)</f>
        <v>#N/A</v>
      </c>
      <c r="J45" s="100" t="str">
        <f t="shared" si="4"/>
        <v>Posgrado</v>
      </c>
      <c r="K45" s="100" t="s">
        <v>423</v>
      </c>
      <c r="L45" s="145"/>
      <c r="M45" s="153"/>
      <c r="N45" s="120"/>
      <c r="O45" s="99">
        <f t="shared" si="1"/>
        <v>0</v>
      </c>
      <c r="P45" s="99">
        <f t="shared" si="5"/>
        <v>0</v>
      </c>
      <c r="Q45" s="99">
        <f t="shared" si="2"/>
        <v>0</v>
      </c>
    </row>
    <row r="46" spans="3:17">
      <c r="C46" s="145"/>
      <c r="D46" s="153"/>
      <c r="E46" s="120"/>
      <c r="F46" s="99">
        <f t="shared" si="0"/>
        <v>0</v>
      </c>
      <c r="G46" s="163"/>
      <c r="H46" s="146"/>
      <c r="I46" s="132" t="e">
        <f>VLOOKUP(H46,Presupuesto!$B$11:$C$565,2,0)</f>
        <v>#N/A</v>
      </c>
      <c r="J46" s="100" t="str">
        <f t="shared" si="4"/>
        <v>Posgrado</v>
      </c>
      <c r="K46" s="100" t="s">
        <v>423</v>
      </c>
      <c r="L46" s="145"/>
      <c r="M46" s="153"/>
      <c r="N46" s="120"/>
      <c r="O46" s="99">
        <f t="shared" si="1"/>
        <v>0</v>
      </c>
      <c r="P46" s="99">
        <f t="shared" si="5"/>
        <v>0</v>
      </c>
      <c r="Q46" s="99">
        <f t="shared" si="2"/>
        <v>0</v>
      </c>
    </row>
    <row r="47" spans="3:17">
      <c r="C47" s="147"/>
      <c r="D47" s="153"/>
      <c r="E47" s="120"/>
      <c r="F47" s="99">
        <f t="shared" si="0"/>
        <v>0</v>
      </c>
      <c r="G47" s="163"/>
      <c r="H47" s="148"/>
      <c r="I47" s="132" t="e">
        <f>VLOOKUP(H47,Presupuesto!$B$11:$C$565,2,0)</f>
        <v>#N/A</v>
      </c>
      <c r="J47" s="100" t="str">
        <f t="shared" si="4"/>
        <v>Posgrado</v>
      </c>
      <c r="K47" s="100" t="s">
        <v>414</v>
      </c>
      <c r="L47" s="147"/>
      <c r="M47" s="153"/>
      <c r="N47" s="120"/>
      <c r="O47" s="99">
        <f t="shared" si="1"/>
        <v>0</v>
      </c>
      <c r="P47" s="99">
        <f t="shared" si="5"/>
        <v>0</v>
      </c>
      <c r="Q47" s="99">
        <f t="shared" si="2"/>
        <v>0</v>
      </c>
    </row>
    <row r="48" spans="3:17">
      <c r="C48" s="147"/>
      <c r="D48" s="153"/>
      <c r="E48" s="120"/>
      <c r="F48" s="99">
        <f t="shared" si="0"/>
        <v>0</v>
      </c>
      <c r="G48" s="163"/>
      <c r="H48" s="148"/>
      <c r="I48" s="132" t="e">
        <f>VLOOKUP(H48,Presupuesto!$B$11:$C$565,2,0)</f>
        <v>#N/A</v>
      </c>
      <c r="J48" s="100" t="str">
        <f t="shared" si="4"/>
        <v>Posgrado</v>
      </c>
      <c r="K48" s="100" t="s">
        <v>423</v>
      </c>
      <c r="L48" s="147"/>
      <c r="M48" s="153"/>
      <c r="N48" s="120"/>
      <c r="O48" s="99">
        <f t="shared" si="1"/>
        <v>0</v>
      </c>
      <c r="P48" s="99">
        <f t="shared" si="5"/>
        <v>0</v>
      </c>
      <c r="Q48" s="99">
        <f t="shared" si="2"/>
        <v>0</v>
      </c>
    </row>
    <row r="49" spans="3:17">
      <c r="C49" s="147"/>
      <c r="D49" s="153"/>
      <c r="E49" s="120"/>
      <c r="F49" s="99">
        <f t="shared" si="0"/>
        <v>0</v>
      </c>
      <c r="G49" s="163"/>
      <c r="H49" s="148"/>
      <c r="I49" s="132" t="e">
        <f>VLOOKUP(H49,Presupuesto!$B$11:$C$565,2,0)</f>
        <v>#N/A</v>
      </c>
      <c r="J49" s="100" t="str">
        <f t="shared" si="4"/>
        <v>Posgrado</v>
      </c>
      <c r="K49" s="100" t="s">
        <v>423</v>
      </c>
      <c r="L49" s="147"/>
      <c r="M49" s="153"/>
      <c r="N49" s="120"/>
      <c r="O49" s="99">
        <f t="shared" si="1"/>
        <v>0</v>
      </c>
      <c r="P49" s="99">
        <f t="shared" si="5"/>
        <v>0</v>
      </c>
      <c r="Q49" s="99">
        <f t="shared" si="2"/>
        <v>0</v>
      </c>
    </row>
    <row r="50" spans="3:17">
      <c r="C50" s="147"/>
      <c r="D50" s="153"/>
      <c r="E50" s="120"/>
      <c r="F50" s="99">
        <f t="shared" si="0"/>
        <v>0</v>
      </c>
      <c r="G50" s="163"/>
      <c r="H50" s="148"/>
      <c r="I50" s="132" t="e">
        <f>VLOOKUP(H50,Presupuesto!$B$11:$C$565,2,0)</f>
        <v>#N/A</v>
      </c>
      <c r="J50" s="100" t="str">
        <f t="shared" si="4"/>
        <v>Posgrado</v>
      </c>
      <c r="K50" s="100" t="s">
        <v>423</v>
      </c>
      <c r="L50" s="147"/>
      <c r="M50" s="153"/>
      <c r="N50" s="120"/>
      <c r="O50" s="99">
        <f t="shared" si="1"/>
        <v>0</v>
      </c>
      <c r="P50" s="99">
        <f t="shared" si="5"/>
        <v>0</v>
      </c>
      <c r="Q50" s="99">
        <f t="shared" si="2"/>
        <v>0</v>
      </c>
    </row>
    <row r="51" spans="3:17" ht="15.75" thickBot="1">
      <c r="C51" s="149"/>
      <c r="D51" s="161"/>
      <c r="E51" s="105"/>
      <c r="F51" s="107">
        <f t="shared" si="0"/>
        <v>0</v>
      </c>
      <c r="G51" s="164"/>
      <c r="H51" s="150"/>
      <c r="I51" s="134" t="e">
        <f>VLOOKUP(H51,Presupuesto!$B$11:$C$565,2,0)</f>
        <v>#N/A</v>
      </c>
      <c r="J51" s="108" t="str">
        <f t="shared" ref="J51" si="6">$J$20</f>
        <v>Posgrado</v>
      </c>
      <c r="K51" s="126" t="s">
        <v>405</v>
      </c>
      <c r="L51" s="149"/>
      <c r="M51" s="161"/>
      <c r="N51" s="105"/>
      <c r="O51" s="107">
        <f t="shared" si="1"/>
        <v>0</v>
      </c>
      <c r="P51" s="107">
        <f t="shared" si="5"/>
        <v>0</v>
      </c>
      <c r="Q51" s="107">
        <f t="shared" si="2"/>
        <v>0</v>
      </c>
    </row>
    <row r="52" spans="3:17">
      <c r="G52" s="87"/>
    </row>
    <row r="53" spans="3:17">
      <c r="G53" s="87"/>
    </row>
    <row r="54" spans="3:17">
      <c r="G54" s="87"/>
    </row>
    <row r="55" spans="3:17">
      <c r="G55" s="87"/>
    </row>
    <row r="56" spans="3:17">
      <c r="G56" s="87"/>
    </row>
    <row r="57" spans="3:17">
      <c r="G57" s="87"/>
    </row>
    <row r="58" spans="3:17">
      <c r="G58" s="87"/>
    </row>
    <row r="59" spans="3:17">
      <c r="G59" s="87"/>
    </row>
    <row r="60" spans="3:17">
      <c r="G60" s="87"/>
    </row>
    <row r="61" spans="3:17">
      <c r="G61" s="87"/>
    </row>
    <row r="62" spans="3:17">
      <c r="G62" s="87"/>
    </row>
    <row r="63" spans="3:17">
      <c r="G63" s="87"/>
    </row>
    <row r="64" spans="3:17">
      <c r="G64" s="87"/>
    </row>
    <row r="65" spans="7:7">
      <c r="G65" s="87"/>
    </row>
    <row r="66" spans="7:7">
      <c r="G66" s="87"/>
    </row>
    <row r="67" spans="7:7">
      <c r="G67" s="87"/>
    </row>
    <row r="68" spans="7:7">
      <c r="G68" s="87"/>
    </row>
    <row r="69" spans="7:7">
      <c r="G69" s="87"/>
    </row>
    <row r="70" spans="7:7">
      <c r="G70" s="87"/>
    </row>
    <row r="71" spans="7:7">
      <c r="G71" s="87"/>
    </row>
    <row r="72" spans="7:7">
      <c r="G72" s="87"/>
    </row>
    <row r="73" spans="7:7">
      <c r="G73" s="87"/>
    </row>
    <row r="74" spans="7:7">
      <c r="G74" s="87"/>
    </row>
    <row r="75" spans="7:7">
      <c r="G75" s="87"/>
    </row>
    <row r="76" spans="7:7">
      <c r="G76" s="87"/>
    </row>
    <row r="77" spans="7:7">
      <c r="G77" s="87"/>
    </row>
    <row r="78" spans="7:7">
      <c r="G78" s="87"/>
    </row>
    <row r="79" spans="7:7">
      <c r="G79" s="87"/>
    </row>
    <row r="80" spans="7:7">
      <c r="G80" s="87"/>
    </row>
    <row r="81" spans="7:7">
      <c r="G81" s="87"/>
    </row>
    <row r="82" spans="7:7">
      <c r="G82" s="87"/>
    </row>
    <row r="83" spans="7:7">
      <c r="G83" s="87"/>
    </row>
    <row r="84" spans="7:7">
      <c r="G84" s="87"/>
    </row>
    <row r="85" spans="7:7">
      <c r="G85" s="87"/>
    </row>
    <row r="86" spans="7:7">
      <c r="G86" s="87"/>
    </row>
    <row r="87" spans="7:7">
      <c r="G87" s="87"/>
    </row>
    <row r="88" spans="7:7">
      <c r="G88" s="87"/>
    </row>
    <row r="89" spans="7:7">
      <c r="G89" s="87"/>
    </row>
    <row r="90" spans="7:7">
      <c r="G90" s="87"/>
    </row>
    <row r="91" spans="7:7">
      <c r="G91" s="87"/>
    </row>
    <row r="92" spans="7:7">
      <c r="G92" s="87"/>
    </row>
    <row r="93" spans="7:7">
      <c r="G93" s="87"/>
    </row>
    <row r="94" spans="7:7">
      <c r="G94" s="87"/>
    </row>
    <row r="95" spans="7:7">
      <c r="G95" s="87"/>
    </row>
    <row r="96" spans="7:7">
      <c r="G96" s="87"/>
    </row>
    <row r="97" spans="7:7">
      <c r="G97" s="87"/>
    </row>
    <row r="98" spans="7:7">
      <c r="G98" s="87"/>
    </row>
    <row r="99" spans="7:7">
      <c r="G99" s="87"/>
    </row>
    <row r="100" spans="7:7">
      <c r="G100" s="87"/>
    </row>
    <row r="101" spans="7:7">
      <c r="G101" s="87"/>
    </row>
    <row r="102" spans="7:7">
      <c r="G102" s="87"/>
    </row>
    <row r="103" spans="7:7">
      <c r="G103" s="87"/>
    </row>
    <row r="104" spans="7:7">
      <c r="G104" s="87"/>
    </row>
    <row r="105" spans="7:7">
      <c r="G105" s="87"/>
    </row>
    <row r="106" spans="7:7">
      <c r="G106" s="87"/>
    </row>
    <row r="107" spans="7:7">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0"/>
  <sheetViews>
    <sheetView workbookViewId="0">
      <pane ySplit="7" topLeftCell="A8" activePane="bottomLeft" state="frozen"/>
      <selection activeCell="M8" sqref="M8"/>
      <selection pane="bottomLeft" activeCell="C8" sqref="C8"/>
    </sheetView>
  </sheetViews>
  <sheetFormatPr baseColWidth="10" defaultColWidth="11.5703125" defaultRowHeight="1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c r="B1" s="212"/>
      <c r="C1" s="212"/>
      <c r="D1" s="212"/>
      <c r="E1" s="246"/>
      <c r="G1" s="213" t="s">
        <v>1358</v>
      </c>
      <c r="H1" s="212"/>
      <c r="I1" s="212"/>
      <c r="J1" s="212"/>
      <c r="K1" s="212"/>
      <c r="L1" s="212"/>
      <c r="M1" s="212"/>
      <c r="N1" s="212"/>
      <c r="O1" s="212"/>
      <c r="P1" s="212"/>
      <c r="Q1" s="212"/>
      <c r="R1" s="212"/>
      <c r="S1" s="212"/>
      <c r="T1" s="212"/>
      <c r="U1" s="212"/>
    </row>
    <row r="2" spans="1:21" ht="18" customHeight="1">
      <c r="A2" s="326" t="s">
        <v>1357</v>
      </c>
      <c r="B2" s="212"/>
      <c r="C2" s="212"/>
      <c r="D2" s="212"/>
      <c r="E2" s="246"/>
      <c r="G2" s="213"/>
      <c r="H2" s="212"/>
      <c r="I2" s="212"/>
      <c r="J2" s="212"/>
      <c r="K2" s="212"/>
      <c r="L2" s="212"/>
      <c r="M2" s="212"/>
      <c r="N2" s="212"/>
      <c r="O2" s="212"/>
      <c r="P2" s="212"/>
      <c r="Q2" s="212"/>
      <c r="R2" s="212"/>
      <c r="S2" s="212"/>
      <c r="T2" s="212"/>
      <c r="U2" s="212"/>
    </row>
    <row r="3" spans="1:21" ht="18" customHeight="1">
      <c r="A3" s="326" t="s">
        <v>1359</v>
      </c>
      <c r="B3" s="212"/>
      <c r="C3" s="212"/>
      <c r="D3" s="212"/>
      <c r="E3" s="246"/>
      <c r="G3" s="213"/>
      <c r="H3" s="212"/>
      <c r="I3" s="212"/>
      <c r="J3" s="212"/>
      <c r="K3" s="212"/>
      <c r="L3" s="212"/>
      <c r="M3" s="212"/>
      <c r="N3" s="212"/>
      <c r="O3" s="212"/>
      <c r="P3" s="212"/>
      <c r="Q3" s="212"/>
      <c r="R3" s="212"/>
      <c r="S3" s="212"/>
      <c r="T3" s="212"/>
      <c r="U3" s="212"/>
    </row>
    <row r="4" spans="1:21" ht="18" customHeight="1">
      <c r="A4" s="326" t="s">
        <v>1388</v>
      </c>
      <c r="B4" s="212"/>
      <c r="C4" s="212"/>
      <c r="D4" s="212"/>
      <c r="E4" s="246"/>
      <c r="G4" s="213"/>
      <c r="H4" s="212"/>
      <c r="I4" s="212"/>
      <c r="J4" s="212"/>
      <c r="K4" s="212"/>
      <c r="L4" s="212"/>
      <c r="M4" s="212"/>
      <c r="N4" s="212"/>
      <c r="O4" s="212"/>
      <c r="P4" s="212"/>
      <c r="Q4" s="212"/>
      <c r="R4" s="212"/>
      <c r="S4" s="212"/>
      <c r="T4" s="212"/>
      <c r="U4" s="212"/>
    </row>
    <row r="5" spans="1:21" ht="14.45" customHeight="1">
      <c r="A5" s="562" t="s">
        <v>100</v>
      </c>
      <c r="B5" s="561" t="s">
        <v>115</v>
      </c>
      <c r="C5" s="573" t="s">
        <v>89</v>
      </c>
      <c r="D5" s="573" t="s">
        <v>90</v>
      </c>
      <c r="E5" s="564" t="s">
        <v>402</v>
      </c>
      <c r="F5" s="573" t="s">
        <v>91</v>
      </c>
      <c r="G5" s="567" t="s">
        <v>103</v>
      </c>
      <c r="H5" s="576"/>
      <c r="I5" s="576"/>
      <c r="J5" s="576"/>
      <c r="K5" s="576"/>
      <c r="L5" s="576"/>
      <c r="M5" s="576"/>
      <c r="N5" s="568"/>
      <c r="O5" s="569" t="s">
        <v>104</v>
      </c>
      <c r="P5" s="570"/>
      <c r="Q5" s="561" t="s">
        <v>105</v>
      </c>
      <c r="R5" s="561" t="s">
        <v>106</v>
      </c>
      <c r="S5" s="561" t="s">
        <v>113</v>
      </c>
      <c r="T5" s="561" t="s">
        <v>112</v>
      </c>
      <c r="U5" s="558" t="s">
        <v>92</v>
      </c>
    </row>
    <row r="6" spans="1:21" ht="14.45" customHeight="1">
      <c r="A6" s="562"/>
      <c r="B6" s="562"/>
      <c r="C6" s="574"/>
      <c r="D6" s="574"/>
      <c r="E6" s="565"/>
      <c r="F6" s="574"/>
      <c r="G6" s="567" t="s">
        <v>107</v>
      </c>
      <c r="H6" s="568"/>
      <c r="I6" s="567" t="s">
        <v>108</v>
      </c>
      <c r="J6" s="568"/>
      <c r="K6" s="567" t="s">
        <v>109</v>
      </c>
      <c r="L6" s="568"/>
      <c r="M6" s="567" t="s">
        <v>110</v>
      </c>
      <c r="N6" s="568"/>
      <c r="O6" s="571"/>
      <c r="P6" s="572"/>
      <c r="Q6" s="562"/>
      <c r="R6" s="562"/>
      <c r="S6" s="562"/>
      <c r="T6" s="562"/>
      <c r="U6" s="559"/>
    </row>
    <row r="7" spans="1:21" ht="25.5">
      <c r="A7" s="563"/>
      <c r="B7" s="563"/>
      <c r="C7" s="575"/>
      <c r="D7" s="575"/>
      <c r="E7" s="566"/>
      <c r="F7" s="575"/>
      <c r="G7" s="250" t="s">
        <v>111</v>
      </c>
      <c r="H7" s="250" t="s">
        <v>12</v>
      </c>
      <c r="I7" s="250" t="s">
        <v>111</v>
      </c>
      <c r="J7" s="250" t="s">
        <v>12</v>
      </c>
      <c r="K7" s="250" t="s">
        <v>111</v>
      </c>
      <c r="L7" s="250" t="s">
        <v>12</v>
      </c>
      <c r="M7" s="250" t="s">
        <v>111</v>
      </c>
      <c r="N7" s="250" t="s">
        <v>12</v>
      </c>
      <c r="O7" s="250" t="s">
        <v>111</v>
      </c>
      <c r="P7" s="250" t="s">
        <v>12</v>
      </c>
      <c r="Q7" s="563"/>
      <c r="R7" s="563"/>
      <c r="S7" s="563"/>
      <c r="T7" s="563"/>
      <c r="U7" s="560"/>
    </row>
    <row r="8" spans="1:21" ht="15.75">
      <c r="A8" s="583" t="s">
        <v>1389</v>
      </c>
      <c r="B8" s="580" t="s">
        <v>1390</v>
      </c>
      <c r="C8" s="341"/>
      <c r="D8" s="341"/>
      <c r="E8" s="71"/>
      <c r="F8" s="71"/>
      <c r="G8" s="207"/>
      <c r="H8" s="208"/>
      <c r="I8" s="207"/>
      <c r="J8" s="208"/>
      <c r="K8" s="207"/>
      <c r="L8" s="208"/>
      <c r="M8" s="207"/>
      <c r="N8" s="208"/>
      <c r="O8" s="71"/>
      <c r="P8" s="235"/>
      <c r="Q8" s="71"/>
      <c r="R8" s="71"/>
      <c r="S8" s="71"/>
      <c r="T8" s="71"/>
      <c r="U8" s="71"/>
    </row>
    <row r="9" spans="1:21" ht="15.75">
      <c r="A9" s="584"/>
      <c r="B9" s="581"/>
      <c r="C9" s="341"/>
      <c r="D9" s="341"/>
      <c r="E9" s="71"/>
      <c r="F9" s="71"/>
      <c r="G9" s="207"/>
      <c r="H9" s="208"/>
      <c r="I9" s="207"/>
      <c r="J9" s="208"/>
      <c r="K9" s="207"/>
      <c r="L9" s="208"/>
      <c r="M9" s="207"/>
      <c r="N9" s="208"/>
      <c r="O9" s="71"/>
      <c r="P9" s="235"/>
      <c r="Q9" s="71"/>
      <c r="R9" s="71"/>
      <c r="S9" s="71"/>
      <c r="T9" s="71"/>
      <c r="U9" s="71"/>
    </row>
    <row r="10" spans="1:21" ht="15.75">
      <c r="A10" s="584"/>
      <c r="B10" s="581"/>
      <c r="C10" s="341"/>
      <c r="D10" s="341"/>
      <c r="E10" s="71"/>
      <c r="F10" s="71"/>
      <c r="G10" s="207"/>
      <c r="H10" s="208"/>
      <c r="I10" s="207"/>
      <c r="J10" s="208"/>
      <c r="K10" s="207"/>
      <c r="L10" s="208"/>
      <c r="M10" s="207"/>
      <c r="N10" s="208"/>
      <c r="O10" s="71"/>
      <c r="P10" s="235"/>
      <c r="Q10" s="71"/>
      <c r="R10" s="71"/>
      <c r="S10" s="71"/>
      <c r="T10" s="71"/>
      <c r="U10" s="71"/>
    </row>
    <row r="11" spans="1:21" ht="15.75">
      <c r="A11" s="584"/>
      <c r="B11" s="581"/>
      <c r="C11" s="341"/>
      <c r="D11" s="341"/>
      <c r="E11" s="71"/>
      <c r="F11" s="71"/>
      <c r="G11" s="207"/>
      <c r="H11" s="208"/>
      <c r="I11" s="207"/>
      <c r="J11" s="208"/>
      <c r="K11" s="207"/>
      <c r="L11" s="208"/>
      <c r="M11" s="207"/>
      <c r="N11" s="208"/>
      <c r="O11" s="71"/>
      <c r="P11" s="235"/>
      <c r="Q11" s="71"/>
      <c r="R11" s="71"/>
      <c r="S11" s="71"/>
      <c r="T11" s="71"/>
      <c r="U11" s="71"/>
    </row>
    <row r="12" spans="1:21" ht="15.75">
      <c r="A12" s="584"/>
      <c r="B12" s="581"/>
      <c r="C12" s="341"/>
      <c r="D12" s="341"/>
      <c r="E12" s="71"/>
      <c r="F12" s="71"/>
      <c r="G12" s="207"/>
      <c r="H12" s="208"/>
      <c r="I12" s="207"/>
      <c r="J12" s="208"/>
      <c r="K12" s="207"/>
      <c r="L12" s="208"/>
      <c r="M12" s="207"/>
      <c r="N12" s="208"/>
      <c r="O12" s="71"/>
      <c r="P12" s="235"/>
      <c r="Q12" s="71"/>
      <c r="R12" s="71"/>
      <c r="S12" s="71"/>
      <c r="T12" s="71"/>
      <c r="U12" s="71"/>
    </row>
    <row r="13" spans="1:21" ht="15.75">
      <c r="A13" s="584"/>
      <c r="B13" s="581"/>
      <c r="C13" s="341"/>
      <c r="D13" s="341"/>
      <c r="E13" s="71"/>
      <c r="F13" s="71"/>
      <c r="G13" s="207"/>
      <c r="H13" s="208"/>
      <c r="I13" s="207"/>
      <c r="J13" s="208"/>
      <c r="K13" s="207"/>
      <c r="L13" s="208"/>
      <c r="M13" s="207"/>
      <c r="N13" s="208"/>
      <c r="O13" s="71"/>
      <c r="P13" s="235"/>
      <c r="Q13" s="71"/>
      <c r="R13" s="71"/>
      <c r="S13" s="71"/>
      <c r="T13" s="71"/>
      <c r="U13" s="71"/>
    </row>
    <row r="14" spans="1:21" ht="15.75">
      <c r="A14" s="584"/>
      <c r="B14" s="581"/>
      <c r="C14" s="341"/>
      <c r="D14" s="341"/>
      <c r="E14" s="71"/>
      <c r="F14" s="71"/>
      <c r="G14" s="207"/>
      <c r="H14" s="208"/>
      <c r="I14" s="207"/>
      <c r="J14" s="208"/>
      <c r="K14" s="207"/>
      <c r="L14" s="208"/>
      <c r="M14" s="207"/>
      <c r="N14" s="208"/>
      <c r="O14" s="71"/>
      <c r="P14" s="235"/>
      <c r="Q14" s="71"/>
      <c r="R14" s="71"/>
      <c r="S14" s="71"/>
      <c r="T14" s="71"/>
      <c r="U14" s="71"/>
    </row>
    <row r="15" spans="1:21" ht="15.75">
      <c r="A15" s="584"/>
      <c r="B15" s="581"/>
      <c r="C15" s="341"/>
      <c r="D15" s="341"/>
      <c r="E15" s="71"/>
      <c r="F15" s="71"/>
      <c r="G15" s="207"/>
      <c r="H15" s="208"/>
      <c r="I15" s="207"/>
      <c r="J15" s="208"/>
      <c r="K15" s="207"/>
      <c r="L15" s="208"/>
      <c r="M15" s="207"/>
      <c r="N15" s="208"/>
      <c r="O15" s="71"/>
      <c r="P15" s="235"/>
      <c r="Q15" s="71"/>
      <c r="R15" s="71"/>
      <c r="S15" s="71"/>
      <c r="T15" s="71"/>
      <c r="U15" s="71"/>
    </row>
    <row r="16" spans="1:21" ht="15.75">
      <c r="A16" s="584"/>
      <c r="B16" s="581"/>
      <c r="C16" s="341"/>
      <c r="D16" s="341"/>
      <c r="E16" s="71"/>
      <c r="F16" s="71"/>
      <c r="G16" s="207"/>
      <c r="H16" s="208"/>
      <c r="I16" s="207"/>
      <c r="J16" s="208"/>
      <c r="K16" s="207"/>
      <c r="L16" s="208"/>
      <c r="M16" s="207"/>
      <c r="N16" s="208"/>
      <c r="O16" s="71"/>
      <c r="P16" s="235"/>
      <c r="Q16" s="209"/>
      <c r="R16" s="71"/>
      <c r="S16" s="71"/>
      <c r="T16" s="71"/>
      <c r="U16" s="71"/>
    </row>
    <row r="17" spans="1:21" ht="15.75">
      <c r="A17" s="585"/>
      <c r="B17" s="582"/>
      <c r="C17" s="341"/>
      <c r="D17" s="341"/>
      <c r="E17" s="71"/>
      <c r="F17" s="71"/>
      <c r="G17" s="207"/>
      <c r="H17" s="208"/>
      <c r="I17" s="207"/>
      <c r="J17" s="208"/>
      <c r="K17" s="207"/>
      <c r="L17" s="208"/>
      <c r="M17" s="207"/>
      <c r="N17" s="208"/>
      <c r="O17" s="71"/>
      <c r="P17" s="235"/>
      <c r="Q17" s="209"/>
      <c r="R17" s="71"/>
      <c r="S17" s="71"/>
      <c r="T17" s="71"/>
      <c r="U17" s="71"/>
    </row>
    <row r="18" spans="1:21" ht="15.75">
      <c r="A18" s="577" t="s">
        <v>1391</v>
      </c>
      <c r="B18" s="577" t="s">
        <v>1390</v>
      </c>
      <c r="C18" s="379"/>
      <c r="D18" s="341"/>
      <c r="E18" s="71"/>
      <c r="F18" s="71"/>
      <c r="G18" s="71"/>
      <c r="H18" s="380"/>
      <c r="I18" s="71"/>
      <c r="J18" s="71"/>
      <c r="K18" s="71"/>
      <c r="L18" s="380"/>
      <c r="M18" s="71"/>
      <c r="N18" s="71"/>
      <c r="O18" s="71"/>
      <c r="P18" s="235"/>
      <c r="Q18" s="71"/>
      <c r="R18" s="71"/>
      <c r="S18" s="71"/>
      <c r="T18" s="71"/>
      <c r="U18" s="71"/>
    </row>
    <row r="19" spans="1:21" ht="15.75">
      <c r="A19" s="578"/>
      <c r="B19" s="578"/>
      <c r="C19" s="379"/>
      <c r="D19" s="341"/>
      <c r="E19" s="71"/>
      <c r="F19" s="71"/>
      <c r="G19" s="71"/>
      <c r="H19" s="380"/>
      <c r="I19" s="71"/>
      <c r="J19" s="71"/>
      <c r="K19" s="71"/>
      <c r="L19" s="380"/>
      <c r="M19" s="71"/>
      <c r="N19" s="71"/>
      <c r="O19" s="71"/>
      <c r="P19" s="235"/>
      <c r="Q19" s="71"/>
      <c r="R19" s="71"/>
      <c r="S19" s="71"/>
      <c r="T19" s="71"/>
      <c r="U19" s="71"/>
    </row>
    <row r="20" spans="1:21" ht="15.75">
      <c r="A20" s="578"/>
      <c r="B20" s="578"/>
      <c r="C20" s="379"/>
      <c r="D20" s="341"/>
      <c r="E20" s="71"/>
      <c r="F20" s="71"/>
      <c r="G20" s="71"/>
      <c r="H20" s="380"/>
      <c r="I20" s="71"/>
      <c r="J20" s="71"/>
      <c r="K20" s="71"/>
      <c r="L20" s="380"/>
      <c r="M20" s="71"/>
      <c r="N20" s="71"/>
      <c r="O20" s="71"/>
      <c r="P20" s="235"/>
      <c r="Q20" s="71"/>
      <c r="R20" s="71"/>
      <c r="S20" s="71"/>
      <c r="T20" s="71"/>
      <c r="U20" s="71"/>
    </row>
    <row r="21" spans="1:21" ht="15.75">
      <c r="A21" s="578"/>
      <c r="B21" s="578"/>
      <c r="C21" s="379"/>
      <c r="D21" s="341"/>
      <c r="E21" s="71"/>
      <c r="F21" s="71"/>
      <c r="G21" s="71"/>
      <c r="H21" s="380"/>
      <c r="I21" s="71"/>
      <c r="J21" s="71"/>
      <c r="K21" s="71"/>
      <c r="L21" s="380"/>
      <c r="M21" s="71"/>
      <c r="N21" s="71"/>
      <c r="O21" s="71"/>
      <c r="P21" s="235"/>
      <c r="Q21" s="71"/>
      <c r="R21" s="71"/>
      <c r="S21" s="71"/>
      <c r="T21" s="71"/>
      <c r="U21" s="71"/>
    </row>
    <row r="22" spans="1:21" ht="15.75">
      <c r="A22" s="578"/>
      <c r="B22" s="578"/>
      <c r="C22" s="379"/>
      <c r="D22" s="341"/>
      <c r="E22" s="71"/>
      <c r="F22" s="71"/>
      <c r="G22" s="71"/>
      <c r="H22" s="380"/>
      <c r="I22" s="71"/>
      <c r="J22" s="71"/>
      <c r="K22" s="71"/>
      <c r="L22" s="380"/>
      <c r="M22" s="71"/>
      <c r="N22" s="71"/>
      <c r="O22" s="71"/>
      <c r="P22" s="235"/>
      <c r="Q22" s="71"/>
      <c r="R22" s="71"/>
      <c r="S22" s="71"/>
      <c r="T22" s="71"/>
      <c r="U22" s="71"/>
    </row>
    <row r="23" spans="1:21" ht="15.75">
      <c r="A23" s="578"/>
      <c r="B23" s="578"/>
      <c r="C23" s="379"/>
      <c r="D23" s="341"/>
      <c r="E23" s="71"/>
      <c r="F23" s="71"/>
      <c r="G23" s="71"/>
      <c r="H23" s="380"/>
      <c r="I23" s="71"/>
      <c r="J23" s="71"/>
      <c r="K23" s="71"/>
      <c r="L23" s="380"/>
      <c r="M23" s="71"/>
      <c r="N23" s="71"/>
      <c r="O23" s="71"/>
      <c r="P23" s="235"/>
      <c r="Q23" s="71"/>
      <c r="R23" s="71"/>
      <c r="S23" s="71"/>
      <c r="T23" s="71"/>
      <c r="U23" s="71"/>
    </row>
    <row r="24" spans="1:21" ht="15.75">
      <c r="A24" s="578"/>
      <c r="B24" s="578"/>
      <c r="C24" s="379"/>
      <c r="D24" s="341"/>
      <c r="E24" s="71"/>
      <c r="F24" s="71"/>
      <c r="G24" s="207"/>
      <c r="H24" s="71"/>
      <c r="I24" s="71"/>
      <c r="J24" s="71"/>
      <c r="K24" s="71"/>
      <c r="L24" s="71"/>
      <c r="M24" s="71"/>
      <c r="N24" s="71"/>
      <c r="O24" s="71"/>
      <c r="P24" s="235"/>
      <c r="Q24" s="71"/>
      <c r="R24" s="71"/>
      <c r="S24" s="71"/>
      <c r="T24" s="71"/>
      <c r="U24" s="71"/>
    </row>
    <row r="25" spans="1:21" ht="15.75">
      <c r="A25" s="578"/>
      <c r="B25" s="578"/>
      <c r="C25" s="379"/>
      <c r="D25" s="379"/>
      <c r="E25" s="71"/>
      <c r="F25" s="71"/>
      <c r="G25" s="71"/>
      <c r="H25" s="71"/>
      <c r="I25" s="71"/>
      <c r="J25" s="71"/>
      <c r="K25" s="71"/>
      <c r="L25" s="71"/>
      <c r="M25" s="71"/>
      <c r="N25" s="71"/>
      <c r="O25" s="71"/>
      <c r="P25" s="235"/>
      <c r="Q25" s="71"/>
      <c r="R25" s="71"/>
      <c r="S25" s="71"/>
      <c r="T25" s="71"/>
      <c r="U25" s="71"/>
    </row>
    <row r="26" spans="1:21" ht="15.75">
      <c r="A26" s="579"/>
      <c r="B26" s="579"/>
      <c r="C26" s="379"/>
      <c r="D26" s="379"/>
      <c r="E26" s="71"/>
      <c r="F26" s="71"/>
      <c r="G26" s="71"/>
      <c r="H26" s="71"/>
      <c r="I26" s="71"/>
      <c r="J26" s="71"/>
      <c r="K26" s="71"/>
      <c r="L26" s="71"/>
      <c r="M26" s="71"/>
      <c r="N26" s="71"/>
      <c r="O26" s="71"/>
      <c r="P26" s="235"/>
      <c r="Q26" s="71"/>
      <c r="R26" s="71"/>
      <c r="S26" s="71"/>
      <c r="T26" s="71"/>
      <c r="U26" s="72"/>
    </row>
    <row r="27" spans="1:21" ht="15.6" customHeight="1">
      <c r="A27" s="304"/>
      <c r="B27" s="305"/>
      <c r="C27" s="304" t="s">
        <v>1366</v>
      </c>
      <c r="D27" s="305"/>
      <c r="E27" s="305"/>
      <c r="F27" s="306"/>
      <c r="G27" s="236">
        <f t="shared" ref="G27:P27" si="0">SUM(G8:G26)</f>
        <v>0</v>
      </c>
      <c r="H27" s="236">
        <f t="shared" si="0"/>
        <v>0</v>
      </c>
      <c r="I27" s="236">
        <f t="shared" si="0"/>
        <v>0</v>
      </c>
      <c r="J27" s="236">
        <f t="shared" si="0"/>
        <v>0</v>
      </c>
      <c r="K27" s="236">
        <f t="shared" si="0"/>
        <v>0</v>
      </c>
      <c r="L27" s="236">
        <f t="shared" si="0"/>
        <v>0</v>
      </c>
      <c r="M27" s="236">
        <f t="shared" si="0"/>
        <v>0</v>
      </c>
      <c r="N27" s="236">
        <f t="shared" si="0"/>
        <v>0</v>
      </c>
      <c r="O27" s="236">
        <f t="shared" si="0"/>
        <v>0</v>
      </c>
      <c r="P27" s="236">
        <f t="shared" si="0"/>
        <v>0</v>
      </c>
      <c r="Q27" s="211"/>
      <c r="R27" s="211"/>
      <c r="S27" s="211"/>
      <c r="T27" s="211"/>
      <c r="U27" s="214"/>
    </row>
    <row r="28" spans="1:21">
      <c r="E28" s="87"/>
    </row>
    <row r="29" spans="1:21">
      <c r="E29" s="87"/>
    </row>
    <row r="30" spans="1:21">
      <c r="E30" s="87"/>
    </row>
    <row r="31" spans="1:21">
      <c r="E31" s="87"/>
    </row>
    <row r="32" spans="1:21">
      <c r="E32" s="87"/>
    </row>
    <row r="33" spans="5:5">
      <c r="E33" s="87"/>
    </row>
    <row r="34" spans="5:5">
      <c r="E34" s="87"/>
    </row>
    <row r="35" spans="5:5">
      <c r="E35" s="87"/>
    </row>
    <row r="36" spans="5:5">
      <c r="E36" s="87"/>
    </row>
    <row r="37" spans="5:5">
      <c r="E37" s="87"/>
    </row>
    <row r="38" spans="5:5">
      <c r="E38" s="87"/>
    </row>
    <row r="39" spans="5:5">
      <c r="E39" s="87"/>
    </row>
    <row r="40" spans="5:5">
      <c r="E40" s="87"/>
    </row>
    <row r="41" spans="5:5">
      <c r="E41" s="87"/>
    </row>
    <row r="42" spans="5:5">
      <c r="E42" s="87"/>
    </row>
    <row r="43" spans="5:5">
      <c r="E43" s="87"/>
    </row>
    <row r="44" spans="5:5">
      <c r="E44" s="87"/>
    </row>
    <row r="45" spans="5:5">
      <c r="E45" s="87"/>
    </row>
    <row r="46" spans="5:5">
      <c r="E46" s="87"/>
    </row>
    <row r="47" spans="5:5">
      <c r="E47" s="87"/>
    </row>
    <row r="48" spans="5:5">
      <c r="E48" s="87"/>
    </row>
    <row r="49" spans="5:5">
      <c r="E49" s="87"/>
    </row>
    <row r="50" spans="5:5">
      <c r="E50" s="87"/>
    </row>
    <row r="51" spans="5:5">
      <c r="E51" s="87"/>
    </row>
    <row r="52" spans="5:5">
      <c r="E52" s="87"/>
    </row>
    <row r="53" spans="5:5">
      <c r="E53" s="87"/>
    </row>
    <row r="54" spans="5:5">
      <c r="E54" s="87"/>
    </row>
    <row r="55" spans="5:5">
      <c r="E55" s="87"/>
    </row>
    <row r="56" spans="5:5">
      <c r="E56" s="87"/>
    </row>
    <row r="57" spans="5:5">
      <c r="E57" s="87"/>
    </row>
    <row r="58" spans="5:5">
      <c r="E58" s="87"/>
    </row>
    <row r="59" spans="5:5">
      <c r="E59" s="87"/>
    </row>
    <row r="60" spans="5:5">
      <c r="E60" s="87"/>
    </row>
    <row r="61" spans="5:5">
      <c r="E61" s="87"/>
    </row>
    <row r="62" spans="5:5">
      <c r="E62" s="87"/>
    </row>
    <row r="63" spans="5:5">
      <c r="E63" s="87"/>
    </row>
    <row r="64" spans="5:5">
      <c r="E64" s="87"/>
    </row>
    <row r="65" spans="5:5">
      <c r="E65" s="87"/>
    </row>
    <row r="66" spans="5:5">
      <c r="E66" s="87"/>
    </row>
    <row r="67" spans="5:5">
      <c r="E67" s="87"/>
    </row>
    <row r="68" spans="5:5">
      <c r="E68" s="87"/>
    </row>
    <row r="69" spans="5:5">
      <c r="E69" s="87"/>
    </row>
    <row r="70" spans="5:5">
      <c r="E70" s="87"/>
    </row>
    <row r="71" spans="5:5">
      <c r="E71" s="87"/>
    </row>
    <row r="72" spans="5:5">
      <c r="E72" s="87"/>
    </row>
    <row r="73" spans="5:5">
      <c r="E73" s="87"/>
    </row>
    <row r="74" spans="5:5">
      <c r="E74" s="87"/>
    </row>
    <row r="75" spans="5:5">
      <c r="E75" s="87"/>
    </row>
    <row r="76" spans="5:5">
      <c r="E76" s="87"/>
    </row>
    <row r="77" spans="5:5">
      <c r="E77" s="87"/>
    </row>
    <row r="78" spans="5:5">
      <c r="E78" s="87"/>
    </row>
    <row r="79" spans="5:5">
      <c r="E79" s="87"/>
    </row>
    <row r="80" spans="5:5">
      <c r="E80" s="87"/>
    </row>
    <row r="81" spans="5:5">
      <c r="E81" s="87"/>
    </row>
    <row r="82" spans="5:5">
      <c r="E82" s="87"/>
    </row>
    <row r="83" spans="5:5">
      <c r="E83" s="87"/>
    </row>
    <row r="84" spans="5:5">
      <c r="E84" s="87"/>
    </row>
    <row r="85" spans="5:5">
      <c r="E85" s="87"/>
    </row>
    <row r="86" spans="5:5">
      <c r="E86" s="87"/>
    </row>
    <row r="87" spans="5:5">
      <c r="E87" s="87"/>
    </row>
    <row r="88" spans="5:5">
      <c r="E88" s="87"/>
    </row>
    <row r="89" spans="5:5">
      <c r="E89" s="87"/>
    </row>
    <row r="90" spans="5:5">
      <c r="E90" s="87"/>
    </row>
  </sheetData>
  <mergeCells count="21">
    <mergeCell ref="A5:A7"/>
    <mergeCell ref="B5:B7"/>
    <mergeCell ref="B18:B26"/>
    <mergeCell ref="B8:B17"/>
    <mergeCell ref="A8:A17"/>
    <mergeCell ref="A18:A26"/>
    <mergeCell ref="C5:C7"/>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0"/>
  <sheetViews>
    <sheetView showGridLines="0" workbookViewId="0">
      <pane ySplit="6" topLeftCell="A7" activePane="bottomLeft" state="frozen"/>
      <selection sqref="A1:V1"/>
      <selection pane="bottomLeft" activeCell="B7" sqref="B7:B12"/>
    </sheetView>
  </sheetViews>
  <sheetFormatPr baseColWidth="10" defaultColWidth="12.5703125" defaultRowHeight="12"/>
  <cols>
    <col min="1" max="1" width="35.140625" style="269" customWidth="1"/>
    <col min="2" max="2" width="48.140625" style="261" customWidth="1"/>
    <col min="3" max="3" width="32.42578125" style="261" customWidth="1"/>
    <col min="4" max="4" width="32.7109375" style="261" customWidth="1"/>
    <col min="5" max="5" width="27.42578125" style="270" customWidth="1"/>
    <col min="6" max="6" width="36.42578125" style="261" customWidth="1"/>
    <col min="7" max="7" width="15.28515625" style="261" customWidth="1"/>
    <col min="8" max="8" width="15.85546875" style="261" customWidth="1"/>
    <col min="9" max="9" width="15.28515625" style="261" customWidth="1"/>
    <col min="10" max="10" width="15.42578125" style="261" customWidth="1"/>
    <col min="11" max="11" width="15.28515625" style="261" customWidth="1"/>
    <col min="12" max="12" width="14.85546875" style="261" customWidth="1"/>
    <col min="13" max="13" width="15.28515625" style="261" customWidth="1"/>
    <col min="14" max="14" width="17.5703125" style="261" customWidth="1"/>
    <col min="15" max="15" width="15.28515625" style="261" customWidth="1"/>
    <col min="16" max="16" width="16.28515625" style="261" bestFit="1" customWidth="1"/>
    <col min="17" max="17" width="14.28515625" style="261" hidden="1" customWidth="1"/>
    <col min="18" max="20" width="14.28515625" style="261" customWidth="1"/>
    <col min="21" max="21" width="15.7109375" style="261" customWidth="1"/>
    <col min="22" max="16384" width="12.5703125" style="261"/>
  </cols>
  <sheetData>
    <row r="1" spans="1:21" s="253" customFormat="1" ht="18.75">
      <c r="B1" s="298"/>
      <c r="C1" s="298"/>
      <c r="D1" s="298"/>
      <c r="E1" s="298"/>
      <c r="F1" s="298"/>
      <c r="G1" s="298" t="s">
        <v>1395</v>
      </c>
      <c r="H1" s="298"/>
      <c r="I1" s="298"/>
      <c r="J1" s="298"/>
      <c r="K1" s="298"/>
      <c r="L1" s="298"/>
      <c r="M1" s="298"/>
      <c r="N1" s="298"/>
      <c r="O1" s="298"/>
      <c r="P1" s="298"/>
      <c r="Q1" s="298"/>
      <c r="R1" s="298"/>
      <c r="S1" s="298"/>
      <c r="T1" s="298"/>
      <c r="U1" s="298"/>
    </row>
    <row r="2" spans="1:21" s="253" customFormat="1" ht="18.75">
      <c r="A2" s="327" t="s">
        <v>1357</v>
      </c>
      <c r="B2" s="298"/>
      <c r="C2" s="298"/>
      <c r="D2" s="298"/>
      <c r="E2" s="298"/>
      <c r="F2" s="298"/>
      <c r="G2" s="298"/>
      <c r="H2" s="298"/>
      <c r="I2" s="298"/>
      <c r="J2" s="298"/>
      <c r="K2" s="298"/>
      <c r="L2" s="298"/>
      <c r="M2" s="298"/>
      <c r="N2" s="298"/>
      <c r="O2" s="298"/>
      <c r="P2" s="298"/>
      <c r="Q2" s="298"/>
      <c r="R2" s="298"/>
      <c r="S2" s="298"/>
      <c r="T2" s="298"/>
      <c r="U2" s="298"/>
    </row>
    <row r="3" spans="1:21" s="253" customFormat="1" ht="21" customHeight="1">
      <c r="A3" s="254" t="s">
        <v>1392</v>
      </c>
      <c r="B3" s="255"/>
      <c r="C3" s="255"/>
      <c r="D3" s="255"/>
      <c r="E3" s="256"/>
      <c r="F3" s="255"/>
      <c r="G3" s="255"/>
      <c r="H3" s="255"/>
      <c r="I3" s="255"/>
      <c r="J3" s="255"/>
      <c r="K3" s="255"/>
      <c r="L3" s="255"/>
      <c r="M3" s="255"/>
      <c r="N3" s="255"/>
      <c r="O3" s="255"/>
      <c r="P3" s="255"/>
      <c r="Q3" s="255"/>
      <c r="R3" s="255"/>
      <c r="S3" s="255"/>
      <c r="T3" s="255"/>
      <c r="U3" s="255"/>
    </row>
    <row r="4" spans="1:21" s="67" customFormat="1" ht="23.25" customHeight="1">
      <c r="A4" s="561" t="s">
        <v>100</v>
      </c>
      <c r="B4" s="561" t="s">
        <v>115</v>
      </c>
      <c r="C4" s="573" t="s">
        <v>89</v>
      </c>
      <c r="D4" s="573" t="s">
        <v>90</v>
      </c>
      <c r="E4" s="564" t="s">
        <v>402</v>
      </c>
      <c r="F4" s="573" t="s">
        <v>91</v>
      </c>
      <c r="G4" s="567" t="s">
        <v>103</v>
      </c>
      <c r="H4" s="576"/>
      <c r="I4" s="576"/>
      <c r="J4" s="576"/>
      <c r="K4" s="576"/>
      <c r="L4" s="576"/>
      <c r="M4" s="576"/>
      <c r="N4" s="568"/>
      <c r="O4" s="569" t="s">
        <v>104</v>
      </c>
      <c r="P4" s="570"/>
      <c r="Q4" s="561" t="s">
        <v>105</v>
      </c>
      <c r="R4" s="561" t="s">
        <v>106</v>
      </c>
      <c r="S4" s="561" t="s">
        <v>113</v>
      </c>
      <c r="T4" s="561" t="s">
        <v>112</v>
      </c>
      <c r="U4" s="558" t="s">
        <v>92</v>
      </c>
    </row>
    <row r="5" spans="1:21" s="67" customFormat="1" ht="15" customHeight="1">
      <c r="A5" s="562"/>
      <c r="B5" s="562"/>
      <c r="C5" s="574"/>
      <c r="D5" s="574"/>
      <c r="E5" s="565"/>
      <c r="F5" s="574"/>
      <c r="G5" s="567" t="s">
        <v>107</v>
      </c>
      <c r="H5" s="568"/>
      <c r="I5" s="567" t="s">
        <v>108</v>
      </c>
      <c r="J5" s="568"/>
      <c r="K5" s="567" t="s">
        <v>109</v>
      </c>
      <c r="L5" s="568"/>
      <c r="M5" s="567" t="s">
        <v>110</v>
      </c>
      <c r="N5" s="568"/>
      <c r="O5" s="571"/>
      <c r="P5" s="572"/>
      <c r="Q5" s="562"/>
      <c r="R5" s="562"/>
      <c r="S5" s="562"/>
      <c r="T5" s="562"/>
      <c r="U5" s="559"/>
    </row>
    <row r="6" spans="1:21" s="67" customFormat="1" ht="24" customHeight="1">
      <c r="A6" s="563"/>
      <c r="B6" s="563"/>
      <c r="C6" s="575"/>
      <c r="D6" s="575"/>
      <c r="E6" s="566"/>
      <c r="F6" s="575"/>
      <c r="G6" s="250" t="s">
        <v>111</v>
      </c>
      <c r="H6" s="250" t="s">
        <v>12</v>
      </c>
      <c r="I6" s="250" t="s">
        <v>111</v>
      </c>
      <c r="J6" s="250" t="s">
        <v>12</v>
      </c>
      <c r="K6" s="250" t="s">
        <v>111</v>
      </c>
      <c r="L6" s="250" t="s">
        <v>12</v>
      </c>
      <c r="M6" s="250" t="s">
        <v>111</v>
      </c>
      <c r="N6" s="250" t="s">
        <v>12</v>
      </c>
      <c r="O6" s="250" t="s">
        <v>111</v>
      </c>
      <c r="P6" s="250" t="s">
        <v>12</v>
      </c>
      <c r="Q6" s="563"/>
      <c r="R6" s="563"/>
      <c r="S6" s="563"/>
      <c r="T6" s="563"/>
      <c r="U6" s="560"/>
    </row>
    <row r="7" spans="1:21" ht="15.75">
      <c r="A7" s="586" t="s">
        <v>1393</v>
      </c>
      <c r="B7" s="586" t="s">
        <v>1476</v>
      </c>
      <c r="C7" s="323"/>
      <c r="D7" s="323"/>
      <c r="E7" s="323"/>
      <c r="F7" s="323"/>
      <c r="G7" s="258"/>
      <c r="H7" s="258"/>
      <c r="I7" s="259"/>
      <c r="J7" s="260"/>
      <c r="K7" s="258"/>
      <c r="L7" s="235"/>
      <c r="M7" s="259"/>
      <c r="N7" s="235"/>
      <c r="O7" s="258"/>
      <c r="P7" s="235"/>
      <c r="Q7" s="258"/>
      <c r="R7" s="258"/>
      <c r="S7" s="258"/>
      <c r="T7" s="258"/>
      <c r="U7" s="323"/>
    </row>
    <row r="8" spans="1:21" ht="15.75">
      <c r="A8" s="587"/>
      <c r="B8" s="587"/>
      <c r="C8" s="323"/>
      <c r="D8" s="323"/>
      <c r="E8" s="323"/>
      <c r="F8" s="323"/>
      <c r="G8" s="258"/>
      <c r="H8" s="258"/>
      <c r="I8" s="259"/>
      <c r="J8" s="260"/>
      <c r="K8" s="258"/>
      <c r="L8" s="235"/>
      <c r="M8" s="259"/>
      <c r="N8" s="235"/>
      <c r="O8" s="258"/>
      <c r="P8" s="235"/>
      <c r="Q8" s="258"/>
      <c r="R8" s="258"/>
      <c r="S8" s="258"/>
      <c r="T8" s="258"/>
      <c r="U8" s="323"/>
    </row>
    <row r="9" spans="1:21" ht="15.75">
      <c r="A9" s="587"/>
      <c r="B9" s="587"/>
      <c r="C9" s="323"/>
      <c r="D9" s="323"/>
      <c r="E9" s="323"/>
      <c r="F9" s="323"/>
      <c r="G9" s="258"/>
      <c r="H9" s="258"/>
      <c r="I9" s="259"/>
      <c r="J9" s="260"/>
      <c r="K9" s="258"/>
      <c r="L9" s="235"/>
      <c r="M9" s="259"/>
      <c r="N9" s="235"/>
      <c r="O9" s="258"/>
      <c r="P9" s="235"/>
      <c r="Q9" s="258"/>
      <c r="R9" s="258"/>
      <c r="S9" s="258"/>
      <c r="T9" s="258"/>
      <c r="U9" s="323"/>
    </row>
    <row r="10" spans="1:21" ht="15.75">
      <c r="A10" s="587"/>
      <c r="B10" s="587"/>
      <c r="C10" s="323"/>
      <c r="D10" s="323"/>
      <c r="E10" s="323"/>
      <c r="F10" s="323"/>
      <c r="G10" s="258"/>
      <c r="H10" s="258"/>
      <c r="I10" s="259"/>
      <c r="J10" s="260"/>
      <c r="K10" s="258"/>
      <c r="L10" s="235"/>
      <c r="M10" s="259"/>
      <c r="N10" s="235"/>
      <c r="O10" s="258"/>
      <c r="P10" s="235"/>
      <c r="Q10" s="258"/>
      <c r="R10" s="258"/>
      <c r="S10" s="258"/>
      <c r="T10" s="258"/>
      <c r="U10" s="323"/>
    </row>
    <row r="11" spans="1:21" ht="15.75">
      <c r="A11" s="587"/>
      <c r="B11" s="587"/>
      <c r="C11" s="323"/>
      <c r="D11" s="323"/>
      <c r="E11" s="323"/>
      <c r="F11" s="323"/>
      <c r="G11" s="258"/>
      <c r="H11" s="258"/>
      <c r="I11" s="259"/>
      <c r="J11" s="260"/>
      <c r="K11" s="258"/>
      <c r="L11" s="235"/>
      <c r="M11" s="259"/>
      <c r="N11" s="235"/>
      <c r="O11" s="258"/>
      <c r="P11" s="235"/>
      <c r="Q11" s="258"/>
      <c r="R11" s="258"/>
      <c r="S11" s="258"/>
      <c r="T11" s="258"/>
      <c r="U11" s="323"/>
    </row>
    <row r="12" spans="1:21" ht="15.75">
      <c r="A12" s="587"/>
      <c r="B12" s="588"/>
      <c r="C12" s="323"/>
      <c r="D12" s="323"/>
      <c r="E12" s="323"/>
      <c r="F12" s="323"/>
      <c r="G12" s="258"/>
      <c r="H12" s="258"/>
      <c r="I12" s="259"/>
      <c r="J12" s="260"/>
      <c r="K12" s="258"/>
      <c r="L12" s="235"/>
      <c r="M12" s="259"/>
      <c r="N12" s="235"/>
      <c r="O12" s="258"/>
      <c r="P12" s="235"/>
      <c r="Q12" s="258"/>
      <c r="R12" s="258"/>
      <c r="S12" s="258"/>
      <c r="T12" s="258"/>
      <c r="U12" s="323"/>
    </row>
    <row r="13" spans="1:21" ht="15.75">
      <c r="A13" s="587"/>
      <c r="B13" s="586" t="s">
        <v>1477</v>
      </c>
      <c r="C13" s="323"/>
      <c r="D13" s="323"/>
      <c r="E13" s="323"/>
      <c r="F13" s="323"/>
      <c r="G13" s="258"/>
      <c r="H13" s="258"/>
      <c r="I13" s="259"/>
      <c r="J13" s="260"/>
      <c r="K13" s="258"/>
      <c r="L13" s="235"/>
      <c r="M13" s="259"/>
      <c r="N13" s="235"/>
      <c r="O13" s="258"/>
      <c r="P13" s="235"/>
      <c r="Q13" s="258"/>
      <c r="R13" s="258"/>
      <c r="S13" s="258"/>
      <c r="T13" s="258"/>
      <c r="U13" s="323"/>
    </row>
    <row r="14" spans="1:21" ht="15.75">
      <c r="A14" s="587"/>
      <c r="B14" s="587"/>
      <c r="C14" s="323"/>
      <c r="D14" s="323"/>
      <c r="E14" s="323"/>
      <c r="F14" s="323"/>
      <c r="G14" s="258"/>
      <c r="H14" s="258"/>
      <c r="I14" s="259"/>
      <c r="J14" s="260"/>
      <c r="K14" s="258"/>
      <c r="L14" s="235"/>
      <c r="M14" s="259"/>
      <c r="N14" s="235"/>
      <c r="O14" s="258"/>
      <c r="P14" s="235"/>
      <c r="Q14" s="258"/>
      <c r="R14" s="258"/>
      <c r="S14" s="258"/>
      <c r="T14" s="258"/>
      <c r="U14" s="323"/>
    </row>
    <row r="15" spans="1:21" ht="15.75">
      <c r="A15" s="587"/>
      <c r="B15" s="587"/>
      <c r="C15" s="323"/>
      <c r="D15" s="323"/>
      <c r="E15" s="323"/>
      <c r="F15" s="323"/>
      <c r="G15" s="258"/>
      <c r="H15" s="258"/>
      <c r="I15" s="259"/>
      <c r="J15" s="260"/>
      <c r="K15" s="258"/>
      <c r="L15" s="235"/>
      <c r="M15" s="259"/>
      <c r="N15" s="235"/>
      <c r="O15" s="258"/>
      <c r="P15" s="235"/>
      <c r="Q15" s="258"/>
      <c r="R15" s="258"/>
      <c r="S15" s="258"/>
      <c r="T15" s="258"/>
      <c r="U15" s="323"/>
    </row>
    <row r="16" spans="1:21" ht="15.75">
      <c r="A16" s="587"/>
      <c r="B16" s="587"/>
      <c r="C16" s="323"/>
      <c r="D16" s="323"/>
      <c r="E16" s="323"/>
      <c r="F16" s="381"/>
      <c r="G16" s="258"/>
      <c r="H16" s="258"/>
      <c r="I16" s="258"/>
      <c r="J16" s="258"/>
      <c r="K16" s="258"/>
      <c r="L16" s="235"/>
      <c r="M16" s="258"/>
      <c r="N16" s="235"/>
      <c r="O16" s="258"/>
      <c r="P16" s="235"/>
      <c r="Q16" s="263"/>
      <c r="R16" s="263"/>
      <c r="S16" s="263"/>
      <c r="T16" s="263"/>
      <c r="U16" s="323"/>
    </row>
    <row r="17" spans="1:21" ht="15.75">
      <c r="A17" s="587"/>
      <c r="B17" s="587"/>
      <c r="C17" s="323"/>
      <c r="D17" s="323"/>
      <c r="E17" s="323"/>
      <c r="F17" s="381"/>
      <c r="G17" s="258"/>
      <c r="H17" s="258"/>
      <c r="I17" s="258"/>
      <c r="J17" s="258"/>
      <c r="K17" s="258"/>
      <c r="L17" s="235"/>
      <c r="M17" s="258"/>
      <c r="N17" s="235"/>
      <c r="O17" s="258"/>
      <c r="P17" s="235"/>
      <c r="Q17" s="263"/>
      <c r="R17" s="263"/>
      <c r="S17" s="263"/>
      <c r="T17" s="263"/>
      <c r="U17" s="323"/>
    </row>
    <row r="18" spans="1:21" ht="15.75">
      <c r="A18" s="587"/>
      <c r="B18" s="588"/>
      <c r="C18" s="323"/>
      <c r="D18" s="323"/>
      <c r="E18" s="323"/>
      <c r="F18" s="323"/>
      <c r="G18" s="258"/>
      <c r="H18" s="382"/>
      <c r="I18" s="258"/>
      <c r="J18" s="382"/>
      <c r="K18" s="258"/>
      <c r="L18" s="235"/>
      <c r="M18" s="258"/>
      <c r="N18" s="235"/>
      <c r="O18" s="258"/>
      <c r="P18" s="235"/>
      <c r="Q18" s="258"/>
      <c r="R18" s="258"/>
      <c r="S18" s="258"/>
      <c r="T18" s="258"/>
      <c r="U18" s="323"/>
    </row>
    <row r="19" spans="1:21" ht="15.75">
      <c r="A19" s="587"/>
      <c r="B19" s="586" t="s">
        <v>1478</v>
      </c>
      <c r="C19" s="323"/>
      <c r="D19" s="323"/>
      <c r="E19" s="323"/>
      <c r="F19" s="323"/>
      <c r="G19" s="258"/>
      <c r="H19" s="382"/>
      <c r="I19" s="258"/>
      <c r="J19" s="382"/>
      <c r="K19" s="258"/>
      <c r="L19" s="235"/>
      <c r="M19" s="258"/>
      <c r="N19" s="235"/>
      <c r="O19" s="258"/>
      <c r="P19" s="235"/>
      <c r="Q19" s="258"/>
      <c r="R19" s="258"/>
      <c r="S19" s="258"/>
      <c r="T19" s="258"/>
      <c r="U19" s="323"/>
    </row>
    <row r="20" spans="1:21" ht="15.75">
      <c r="A20" s="587"/>
      <c r="B20" s="587"/>
      <c r="C20" s="323"/>
      <c r="D20" s="323"/>
      <c r="E20" s="323"/>
      <c r="F20" s="258"/>
      <c r="G20" s="259"/>
      <c r="H20" s="258"/>
      <c r="I20" s="259"/>
      <c r="J20" s="258"/>
      <c r="K20" s="259"/>
      <c r="L20" s="235"/>
      <c r="M20" s="259"/>
      <c r="N20" s="235"/>
      <c r="O20" s="259"/>
      <c r="P20" s="235"/>
      <c r="Q20" s="258"/>
      <c r="R20" s="258"/>
      <c r="S20" s="258"/>
      <c r="T20" s="258"/>
      <c r="U20" s="258"/>
    </row>
    <row r="21" spans="1:21" ht="15.75">
      <c r="A21" s="587"/>
      <c r="B21" s="587"/>
      <c r="C21" s="323"/>
      <c r="D21" s="323"/>
      <c r="E21" s="323"/>
      <c r="F21" s="258"/>
      <c r="G21" s="259"/>
      <c r="H21" s="258"/>
      <c r="I21" s="259"/>
      <c r="J21" s="258"/>
      <c r="K21" s="259"/>
      <c r="L21" s="235"/>
      <c r="M21" s="259"/>
      <c r="N21" s="235"/>
      <c r="O21" s="259"/>
      <c r="P21" s="235"/>
      <c r="Q21" s="258"/>
      <c r="R21" s="258"/>
      <c r="S21" s="258"/>
      <c r="T21" s="258"/>
      <c r="U21" s="258"/>
    </row>
    <row r="22" spans="1:21" ht="15.75">
      <c r="A22" s="587"/>
      <c r="B22" s="587"/>
      <c r="C22" s="323"/>
      <c r="D22" s="323"/>
      <c r="E22" s="323"/>
      <c r="F22" s="258"/>
      <c r="G22" s="259"/>
      <c r="H22" s="258"/>
      <c r="I22" s="259"/>
      <c r="J22" s="258"/>
      <c r="K22" s="259"/>
      <c r="L22" s="235"/>
      <c r="M22" s="259"/>
      <c r="N22" s="235"/>
      <c r="O22" s="259"/>
      <c r="P22" s="235"/>
      <c r="Q22" s="258"/>
      <c r="R22" s="258"/>
      <c r="S22" s="258"/>
      <c r="T22" s="258"/>
      <c r="U22" s="258"/>
    </row>
    <row r="23" spans="1:21" ht="15.75">
      <c r="A23" s="587"/>
      <c r="B23" s="587"/>
      <c r="C23" s="323"/>
      <c r="D23" s="323"/>
      <c r="E23" s="323"/>
      <c r="F23" s="258"/>
      <c r="G23" s="259"/>
      <c r="H23" s="258"/>
      <c r="I23" s="259"/>
      <c r="J23" s="258"/>
      <c r="K23" s="259"/>
      <c r="L23" s="235"/>
      <c r="M23" s="259"/>
      <c r="N23" s="235"/>
      <c r="O23" s="259"/>
      <c r="P23" s="235"/>
      <c r="Q23" s="258"/>
      <c r="R23" s="258"/>
      <c r="S23" s="258"/>
      <c r="T23" s="258"/>
      <c r="U23" s="258"/>
    </row>
    <row r="24" spans="1:21" ht="15.75">
      <c r="A24" s="587"/>
      <c r="B24" s="587"/>
      <c r="C24" s="323"/>
      <c r="D24" s="323"/>
      <c r="E24" s="323"/>
      <c r="F24" s="258"/>
      <c r="G24" s="259"/>
      <c r="H24" s="258"/>
      <c r="I24" s="259"/>
      <c r="J24" s="258"/>
      <c r="K24" s="259"/>
      <c r="L24" s="235"/>
      <c r="M24" s="259"/>
      <c r="N24" s="235"/>
      <c r="O24" s="259"/>
      <c r="P24" s="235"/>
      <c r="Q24" s="258"/>
      <c r="R24" s="258"/>
      <c r="S24" s="258"/>
      <c r="T24" s="258"/>
      <c r="U24" s="258"/>
    </row>
    <row r="25" spans="1:21" ht="15.75">
      <c r="A25" s="587"/>
      <c r="B25" s="587"/>
      <c r="C25" s="257"/>
      <c r="D25" s="323"/>
      <c r="E25" s="323"/>
      <c r="F25" s="323"/>
      <c r="G25" s="259"/>
      <c r="H25" s="262"/>
      <c r="I25" s="259"/>
      <c r="J25" s="262"/>
      <c r="K25" s="259"/>
      <c r="L25" s="235"/>
      <c r="M25" s="259"/>
      <c r="N25" s="235"/>
      <c r="O25" s="258"/>
      <c r="P25" s="235"/>
      <c r="Q25" s="258"/>
      <c r="R25" s="258"/>
      <c r="S25" s="258"/>
      <c r="T25" s="258"/>
      <c r="U25" s="323"/>
    </row>
    <row r="26" spans="1:21" ht="15.75">
      <c r="A26" s="587"/>
      <c r="B26" s="588"/>
      <c r="C26" s="257"/>
      <c r="D26" s="323"/>
      <c r="E26" s="323"/>
      <c r="F26" s="286"/>
      <c r="G26" s="259"/>
      <c r="H26" s="258"/>
      <c r="I26" s="259"/>
      <c r="J26" s="258"/>
      <c r="K26" s="259"/>
      <c r="L26" s="235"/>
      <c r="M26" s="259"/>
      <c r="N26" s="235"/>
      <c r="O26" s="259"/>
      <c r="P26" s="235"/>
      <c r="Q26" s="258"/>
      <c r="R26" s="258"/>
      <c r="S26" s="258"/>
      <c r="T26" s="258"/>
      <c r="U26" s="323"/>
    </row>
    <row r="27" spans="1:21" ht="15.75" customHeight="1">
      <c r="A27" s="587"/>
      <c r="B27" s="589" t="s">
        <v>1479</v>
      </c>
      <c r="C27" s="257"/>
      <c r="D27" s="323"/>
      <c r="E27" s="323"/>
      <c r="F27" s="323"/>
      <c r="G27" s="258"/>
      <c r="H27" s="258"/>
      <c r="I27" s="210"/>
      <c r="J27" s="258"/>
      <c r="K27" s="258"/>
      <c r="L27" s="235"/>
      <c r="M27" s="258"/>
      <c r="N27" s="235"/>
      <c r="O27" s="210"/>
      <c r="P27" s="235"/>
      <c r="Q27" s="258"/>
      <c r="R27" s="258"/>
      <c r="S27" s="258"/>
      <c r="T27" s="258"/>
      <c r="U27" s="323"/>
    </row>
    <row r="28" spans="1:21" ht="15.75">
      <c r="A28" s="587"/>
      <c r="B28" s="589"/>
      <c r="C28" s="257"/>
      <c r="D28" s="323"/>
      <c r="E28" s="323"/>
      <c r="F28" s="323"/>
      <c r="G28" s="258"/>
      <c r="H28" s="258"/>
      <c r="I28" s="210"/>
      <c r="J28" s="258"/>
      <c r="K28" s="258"/>
      <c r="L28" s="235"/>
      <c r="M28" s="258"/>
      <c r="N28" s="235"/>
      <c r="O28" s="210"/>
      <c r="P28" s="235"/>
      <c r="Q28" s="258"/>
      <c r="R28" s="258"/>
      <c r="S28" s="258"/>
      <c r="T28" s="258"/>
      <c r="U28" s="323"/>
    </row>
    <row r="29" spans="1:21" ht="15.75">
      <c r="A29" s="587"/>
      <c r="B29" s="589"/>
      <c r="C29" s="257"/>
      <c r="D29" s="323"/>
      <c r="E29" s="323"/>
      <c r="F29" s="323"/>
      <c r="G29" s="258"/>
      <c r="H29" s="258"/>
      <c r="I29" s="210"/>
      <c r="J29" s="258"/>
      <c r="K29" s="258"/>
      <c r="L29" s="235"/>
      <c r="M29" s="258"/>
      <c r="N29" s="235"/>
      <c r="O29" s="210"/>
      <c r="P29" s="235"/>
      <c r="Q29" s="258"/>
      <c r="R29" s="258"/>
      <c r="S29" s="258"/>
      <c r="T29" s="258"/>
      <c r="U29" s="323"/>
    </row>
    <row r="30" spans="1:21" ht="15.75">
      <c r="A30" s="587"/>
      <c r="B30" s="589"/>
      <c r="C30" s="257"/>
      <c r="D30" s="323"/>
      <c r="E30" s="323"/>
      <c r="F30" s="323"/>
      <c r="G30" s="258"/>
      <c r="H30" s="258"/>
      <c r="I30" s="210"/>
      <c r="J30" s="258"/>
      <c r="K30" s="258"/>
      <c r="L30" s="235"/>
      <c r="M30" s="258"/>
      <c r="N30" s="235"/>
      <c r="O30" s="210"/>
      <c r="P30" s="235"/>
      <c r="Q30" s="258"/>
      <c r="R30" s="258"/>
      <c r="S30" s="258"/>
      <c r="T30" s="258"/>
      <c r="U30" s="323"/>
    </row>
    <row r="31" spans="1:21" ht="15.75">
      <c r="A31" s="587"/>
      <c r="B31" s="589"/>
      <c r="C31" s="257"/>
      <c r="D31" s="323"/>
      <c r="E31" s="323"/>
      <c r="F31" s="323"/>
      <c r="G31" s="258"/>
      <c r="H31" s="258"/>
      <c r="I31" s="210"/>
      <c r="J31" s="258"/>
      <c r="K31" s="258"/>
      <c r="L31" s="235"/>
      <c r="M31" s="258"/>
      <c r="N31" s="235"/>
      <c r="O31" s="210"/>
      <c r="P31" s="235"/>
      <c r="Q31" s="258"/>
      <c r="R31" s="258"/>
      <c r="S31" s="258"/>
      <c r="T31" s="258"/>
      <c r="U31" s="323"/>
    </row>
    <row r="32" spans="1:21" ht="15.75">
      <c r="A32" s="587"/>
      <c r="B32" s="589"/>
      <c r="C32" s="257"/>
      <c r="D32" s="323"/>
      <c r="E32" s="323"/>
      <c r="F32" s="323"/>
      <c r="G32" s="258"/>
      <c r="H32" s="258"/>
      <c r="I32" s="210"/>
      <c r="J32" s="258"/>
      <c r="K32" s="258"/>
      <c r="L32" s="235"/>
      <c r="M32" s="258"/>
      <c r="N32" s="235"/>
      <c r="O32" s="210"/>
      <c r="P32" s="235"/>
      <c r="Q32" s="258"/>
      <c r="R32" s="258"/>
      <c r="S32" s="258"/>
      <c r="T32" s="258"/>
      <c r="U32" s="323"/>
    </row>
    <row r="33" spans="1:21" ht="15.75">
      <c r="A33" s="587"/>
      <c r="B33" s="589"/>
      <c r="C33" s="257"/>
      <c r="D33" s="323"/>
      <c r="E33" s="323"/>
      <c r="F33" s="323"/>
      <c r="G33" s="258"/>
      <c r="H33" s="258"/>
      <c r="I33" s="210"/>
      <c r="J33" s="258"/>
      <c r="K33" s="258"/>
      <c r="L33" s="235"/>
      <c r="M33" s="258"/>
      <c r="N33" s="235"/>
      <c r="O33" s="210"/>
      <c r="P33" s="235"/>
      <c r="Q33" s="258"/>
      <c r="R33" s="258"/>
      <c r="S33" s="258"/>
      <c r="T33" s="258"/>
      <c r="U33" s="323"/>
    </row>
    <row r="34" spans="1:21" ht="15.75">
      <c r="A34" s="587"/>
      <c r="B34" s="589"/>
      <c r="C34" s="257"/>
      <c r="D34" s="323"/>
      <c r="E34" s="323"/>
      <c r="F34" s="323"/>
      <c r="G34" s="258"/>
      <c r="H34" s="258"/>
      <c r="I34" s="210"/>
      <c r="J34" s="258"/>
      <c r="K34" s="258"/>
      <c r="L34" s="235"/>
      <c r="M34" s="258"/>
      <c r="N34" s="235"/>
      <c r="O34" s="210"/>
      <c r="P34" s="235"/>
      <c r="Q34" s="258"/>
      <c r="R34" s="258"/>
      <c r="S34" s="258"/>
      <c r="T34" s="258"/>
      <c r="U34" s="323"/>
    </row>
    <row r="35" spans="1:21" ht="15.75">
      <c r="A35" s="587"/>
      <c r="B35" s="589"/>
      <c r="C35" s="257"/>
      <c r="D35" s="323"/>
      <c r="E35" s="323"/>
      <c r="F35" s="323"/>
      <c r="G35" s="258"/>
      <c r="H35" s="258"/>
      <c r="I35" s="210"/>
      <c r="J35" s="258"/>
      <c r="K35" s="258"/>
      <c r="L35" s="235"/>
      <c r="M35" s="258"/>
      <c r="N35" s="235"/>
      <c r="O35" s="210"/>
      <c r="P35" s="235"/>
      <c r="Q35" s="258"/>
      <c r="R35" s="258"/>
      <c r="S35" s="258"/>
      <c r="T35" s="258"/>
      <c r="U35" s="323"/>
    </row>
    <row r="36" spans="1:21" ht="15.75">
      <c r="A36" s="587"/>
      <c r="B36" s="589" t="s">
        <v>1480</v>
      </c>
      <c r="C36" s="257"/>
      <c r="D36" s="323"/>
      <c r="E36" s="323"/>
      <c r="F36" s="323"/>
      <c r="G36" s="258"/>
      <c r="H36" s="258"/>
      <c r="I36" s="210"/>
      <c r="J36" s="258"/>
      <c r="K36" s="258"/>
      <c r="L36" s="235"/>
      <c r="M36" s="258"/>
      <c r="N36" s="235"/>
      <c r="O36" s="210"/>
      <c r="P36" s="235"/>
      <c r="Q36" s="258"/>
      <c r="R36" s="258"/>
      <c r="S36" s="258"/>
      <c r="T36" s="258"/>
      <c r="U36" s="323"/>
    </row>
    <row r="37" spans="1:21" ht="15.75">
      <c r="A37" s="587"/>
      <c r="B37" s="589"/>
      <c r="C37" s="323"/>
      <c r="D37" s="323"/>
      <c r="E37" s="323"/>
      <c r="F37" s="323"/>
      <c r="G37" s="258"/>
      <c r="H37" s="258"/>
      <c r="I37" s="210"/>
      <c r="J37" s="258"/>
      <c r="K37" s="258"/>
      <c r="L37" s="235"/>
      <c r="M37" s="258"/>
      <c r="N37" s="235"/>
      <c r="O37" s="210"/>
      <c r="P37" s="235"/>
      <c r="Q37" s="258"/>
      <c r="R37" s="258"/>
      <c r="S37" s="258"/>
      <c r="T37" s="258"/>
      <c r="U37" s="323"/>
    </row>
    <row r="38" spans="1:21" ht="15.75">
      <c r="A38" s="587"/>
      <c r="B38" s="589"/>
      <c r="C38" s="323"/>
      <c r="D38" s="323"/>
      <c r="E38" s="323"/>
      <c r="F38" s="323"/>
      <c r="G38" s="258"/>
      <c r="H38" s="258"/>
      <c r="I38" s="210"/>
      <c r="J38" s="258"/>
      <c r="K38" s="258"/>
      <c r="L38" s="235"/>
      <c r="M38" s="258"/>
      <c r="N38" s="235"/>
      <c r="O38" s="210"/>
      <c r="P38" s="235"/>
      <c r="Q38" s="258"/>
      <c r="R38" s="258"/>
      <c r="S38" s="258"/>
      <c r="T38" s="258"/>
      <c r="U38" s="323"/>
    </row>
    <row r="39" spans="1:21" ht="15.75">
      <c r="A39" s="587"/>
      <c r="B39" s="589"/>
      <c r="C39" s="323"/>
      <c r="D39" s="323"/>
      <c r="E39" s="323"/>
      <c r="F39" s="323"/>
      <c r="G39" s="258"/>
      <c r="H39" s="258"/>
      <c r="I39" s="210"/>
      <c r="J39" s="258"/>
      <c r="K39" s="258"/>
      <c r="L39" s="235"/>
      <c r="M39" s="258"/>
      <c r="N39" s="235"/>
      <c r="O39" s="210"/>
      <c r="P39" s="235"/>
      <c r="Q39" s="258"/>
      <c r="R39" s="258"/>
      <c r="S39" s="258"/>
      <c r="T39" s="258"/>
      <c r="U39" s="323"/>
    </row>
    <row r="40" spans="1:21" ht="15.75">
      <c r="A40" s="587"/>
      <c r="B40" s="589"/>
      <c r="C40" s="323"/>
      <c r="D40" s="323"/>
      <c r="E40" s="323"/>
      <c r="F40" s="323"/>
      <c r="G40" s="258"/>
      <c r="H40" s="258"/>
      <c r="I40" s="210"/>
      <c r="J40" s="258"/>
      <c r="K40" s="258"/>
      <c r="L40" s="235"/>
      <c r="M40" s="258"/>
      <c r="N40" s="235"/>
      <c r="O40" s="210"/>
      <c r="P40" s="235"/>
      <c r="Q40" s="258"/>
      <c r="R40" s="258"/>
      <c r="S40" s="258"/>
      <c r="T40" s="258"/>
      <c r="U40" s="323"/>
    </row>
    <row r="41" spans="1:21" ht="15.75">
      <c r="A41" s="587"/>
      <c r="B41" s="589"/>
      <c r="C41" s="323"/>
      <c r="D41" s="323"/>
      <c r="E41" s="323"/>
      <c r="F41" s="323"/>
      <c r="G41" s="258"/>
      <c r="H41" s="258"/>
      <c r="I41" s="210"/>
      <c r="J41" s="258"/>
      <c r="K41" s="258"/>
      <c r="L41" s="235"/>
      <c r="M41" s="258"/>
      <c r="N41" s="235"/>
      <c r="O41" s="210"/>
      <c r="P41" s="235"/>
      <c r="Q41" s="258"/>
      <c r="R41" s="258"/>
      <c r="S41" s="258"/>
      <c r="T41" s="258"/>
      <c r="U41" s="323"/>
    </row>
    <row r="42" spans="1:21" ht="15.75">
      <c r="A42" s="587"/>
      <c r="B42" s="589"/>
      <c r="C42" s="323"/>
      <c r="D42" s="323"/>
      <c r="E42" s="323"/>
      <c r="F42" s="323"/>
      <c r="G42" s="258"/>
      <c r="H42" s="258"/>
      <c r="I42" s="210"/>
      <c r="J42" s="258"/>
      <c r="K42" s="258"/>
      <c r="L42" s="235"/>
      <c r="M42" s="258"/>
      <c r="N42" s="235"/>
      <c r="O42" s="210"/>
      <c r="P42" s="235"/>
      <c r="Q42" s="258"/>
      <c r="R42" s="258"/>
      <c r="S42" s="258"/>
      <c r="T42" s="258"/>
      <c r="U42" s="323"/>
    </row>
    <row r="43" spans="1:21" ht="15.75">
      <c r="A43" s="587"/>
      <c r="B43" s="589"/>
      <c r="C43" s="323"/>
      <c r="D43" s="323"/>
      <c r="E43" s="323"/>
      <c r="F43" s="323"/>
      <c r="G43" s="258"/>
      <c r="H43" s="258"/>
      <c r="I43" s="210"/>
      <c r="J43" s="258"/>
      <c r="K43" s="258"/>
      <c r="L43" s="235"/>
      <c r="M43" s="258"/>
      <c r="N43" s="235"/>
      <c r="O43" s="210"/>
      <c r="P43" s="235"/>
      <c r="Q43" s="258"/>
      <c r="R43" s="258"/>
      <c r="S43" s="258"/>
      <c r="T43" s="258"/>
      <c r="U43" s="323"/>
    </row>
    <row r="44" spans="1:21" ht="15.75">
      <c r="A44" s="301"/>
      <c r="B44" s="302"/>
      <c r="C44" s="301" t="s">
        <v>1394</v>
      </c>
      <c r="D44" s="302"/>
      <c r="E44" s="302"/>
      <c r="F44" s="303"/>
      <c r="G44" s="264">
        <f t="shared" ref="G44:N44" si="0">SUM(G7:G43)</f>
        <v>0</v>
      </c>
      <c r="H44" s="264">
        <f t="shared" si="0"/>
        <v>0</v>
      </c>
      <c r="I44" s="264">
        <f t="shared" si="0"/>
        <v>0</v>
      </c>
      <c r="J44" s="264">
        <f t="shared" si="0"/>
        <v>0</v>
      </c>
      <c r="K44" s="264">
        <f t="shared" si="0"/>
        <v>0</v>
      </c>
      <c r="L44" s="264">
        <f t="shared" si="0"/>
        <v>0</v>
      </c>
      <c r="M44" s="264">
        <f t="shared" si="0"/>
        <v>0</v>
      </c>
      <c r="N44" s="264">
        <f t="shared" si="0"/>
        <v>0</v>
      </c>
      <c r="O44" s="264">
        <f>SUM(O7:O43)</f>
        <v>0</v>
      </c>
      <c r="P44" s="264">
        <f>SUM(P7:P43)</f>
        <v>0</v>
      </c>
      <c r="Q44" s="265"/>
      <c r="R44" s="265"/>
      <c r="S44" s="265"/>
      <c r="T44" s="265"/>
      <c r="U44" s="265"/>
    </row>
    <row r="45" spans="1:21" ht="15.75">
      <c r="A45" s="266"/>
      <c r="B45" s="267"/>
      <c r="C45" s="267"/>
      <c r="D45" s="267"/>
      <c r="E45" s="268"/>
      <c r="F45" s="267"/>
      <c r="G45" s="267"/>
      <c r="H45" s="267"/>
      <c r="I45" s="267"/>
      <c r="J45" s="267"/>
      <c r="K45" s="267"/>
      <c r="L45" s="267"/>
      <c r="M45" s="267"/>
      <c r="N45" s="267"/>
      <c r="O45" s="267"/>
      <c r="P45" s="267"/>
      <c r="Q45" s="267"/>
      <c r="R45" s="267"/>
      <c r="S45" s="267"/>
      <c r="T45" s="267"/>
      <c r="U45" s="267"/>
    </row>
    <row r="46" spans="1:21" ht="15.75">
      <c r="A46" s="266"/>
      <c r="B46" s="267"/>
      <c r="C46" s="267"/>
      <c r="D46" s="267"/>
      <c r="E46" s="268"/>
      <c r="F46" s="267"/>
      <c r="G46" s="267"/>
      <c r="H46" s="267"/>
      <c r="I46" s="267"/>
      <c r="J46" s="267"/>
      <c r="K46" s="267"/>
      <c r="L46" s="267"/>
      <c r="M46" s="267"/>
      <c r="N46" s="267"/>
      <c r="O46" s="267"/>
      <c r="P46" s="267"/>
      <c r="Q46" s="267"/>
      <c r="R46" s="267"/>
      <c r="S46" s="267"/>
      <c r="T46" s="267"/>
      <c r="U46" s="267"/>
    </row>
    <row r="47" spans="1:21" ht="15.75">
      <c r="A47" s="266"/>
      <c r="B47" s="267"/>
      <c r="C47" s="267"/>
      <c r="D47" s="267"/>
      <c r="E47" s="268"/>
      <c r="F47" s="267"/>
      <c r="G47" s="267"/>
      <c r="H47" s="267"/>
      <c r="I47" s="267"/>
      <c r="J47" s="267"/>
      <c r="K47" s="267"/>
      <c r="L47" s="267"/>
      <c r="M47" s="267"/>
      <c r="N47" s="267"/>
      <c r="O47" s="267"/>
      <c r="P47" s="267"/>
      <c r="Q47" s="267"/>
      <c r="R47" s="267"/>
      <c r="S47" s="267"/>
      <c r="T47" s="267"/>
      <c r="U47" s="267"/>
    </row>
    <row r="48" spans="1:21" ht="15.75">
      <c r="A48" s="266"/>
      <c r="B48" s="267"/>
      <c r="C48" s="267"/>
      <c r="D48" s="267"/>
      <c r="E48" s="268"/>
      <c r="F48" s="267"/>
      <c r="G48" s="267"/>
      <c r="H48" s="267"/>
      <c r="I48" s="267"/>
      <c r="J48" s="267"/>
      <c r="K48" s="267"/>
      <c r="L48" s="267"/>
      <c r="M48" s="267"/>
      <c r="N48" s="267"/>
      <c r="O48" s="267"/>
      <c r="P48" s="267"/>
      <c r="Q48" s="267"/>
      <c r="R48" s="267"/>
      <c r="S48" s="267"/>
      <c r="T48" s="267"/>
      <c r="U48" s="267"/>
    </row>
    <row r="49" spans="1:21" ht="15.75">
      <c r="A49" s="266"/>
      <c r="B49" s="267"/>
      <c r="C49" s="267"/>
      <c r="D49" s="267"/>
      <c r="E49" s="268"/>
      <c r="F49" s="267"/>
      <c r="G49" s="267"/>
      <c r="H49" s="267"/>
      <c r="I49" s="267"/>
      <c r="J49" s="267"/>
      <c r="K49" s="267"/>
      <c r="L49" s="267"/>
      <c r="M49" s="267"/>
      <c r="N49" s="267"/>
      <c r="O49" s="267"/>
      <c r="P49" s="267"/>
      <c r="Q49" s="267"/>
      <c r="R49" s="267"/>
      <c r="S49" s="267"/>
      <c r="T49" s="267"/>
      <c r="U49" s="267"/>
    </row>
    <row r="50" spans="1:21" ht="15.75">
      <c r="A50" s="266"/>
      <c r="B50" s="267"/>
      <c r="C50" s="267"/>
      <c r="D50" s="267"/>
      <c r="E50" s="268"/>
      <c r="F50" s="267"/>
      <c r="G50" s="267"/>
      <c r="H50" s="267"/>
      <c r="I50" s="267"/>
      <c r="J50" s="267"/>
      <c r="K50" s="267"/>
      <c r="L50" s="267"/>
      <c r="M50" s="267"/>
      <c r="N50" s="267"/>
      <c r="O50" s="267"/>
      <c r="P50" s="267"/>
      <c r="Q50" s="267"/>
      <c r="R50" s="267"/>
      <c r="S50" s="267"/>
      <c r="T50" s="267"/>
      <c r="U50" s="267"/>
    </row>
    <row r="51" spans="1:21" ht="15.75">
      <c r="A51" s="266"/>
      <c r="B51" s="267"/>
      <c r="C51" s="267"/>
      <c r="D51" s="267"/>
      <c r="E51" s="268"/>
      <c r="F51" s="267"/>
      <c r="G51" s="267"/>
      <c r="H51" s="267"/>
      <c r="I51" s="267"/>
      <c r="J51" s="267"/>
      <c r="K51" s="267"/>
      <c r="L51" s="267"/>
      <c r="M51" s="267"/>
      <c r="N51" s="267"/>
      <c r="O51" s="267"/>
      <c r="P51" s="267"/>
      <c r="Q51" s="267"/>
      <c r="R51" s="267"/>
      <c r="S51" s="267"/>
      <c r="T51" s="267"/>
      <c r="U51" s="267"/>
    </row>
    <row r="52" spans="1:21" ht="15.75">
      <c r="A52" s="266"/>
      <c r="B52" s="267"/>
      <c r="C52" s="267"/>
      <c r="D52" s="267"/>
      <c r="E52" s="268"/>
      <c r="F52" s="267"/>
      <c r="G52" s="267"/>
      <c r="H52" s="267"/>
      <c r="I52" s="267"/>
      <c r="J52" s="267"/>
      <c r="K52" s="267"/>
      <c r="L52" s="267"/>
      <c r="M52" s="267"/>
      <c r="N52" s="267"/>
      <c r="O52" s="267"/>
      <c r="P52" s="267"/>
      <c r="Q52" s="267"/>
      <c r="R52" s="267"/>
      <c r="S52" s="267"/>
      <c r="T52" s="267"/>
      <c r="U52" s="267"/>
    </row>
    <row r="53" spans="1:21" ht="15.75">
      <c r="A53" s="266"/>
      <c r="B53" s="267"/>
      <c r="C53" s="267"/>
      <c r="D53" s="267"/>
      <c r="E53" s="268"/>
      <c r="F53" s="267"/>
      <c r="G53" s="267"/>
      <c r="H53" s="267"/>
      <c r="I53" s="267"/>
      <c r="J53" s="267"/>
      <c r="K53" s="267"/>
      <c r="L53" s="267"/>
      <c r="M53" s="267"/>
      <c r="N53" s="267"/>
      <c r="O53" s="267"/>
      <c r="P53" s="267"/>
      <c r="Q53" s="267"/>
      <c r="R53" s="267"/>
      <c r="S53" s="267"/>
      <c r="T53" s="267"/>
      <c r="U53" s="267"/>
    </row>
    <row r="54" spans="1:21" ht="15.75">
      <c r="A54" s="266"/>
      <c r="B54" s="267"/>
      <c r="C54" s="267"/>
      <c r="D54" s="267"/>
      <c r="E54" s="268"/>
      <c r="F54" s="267"/>
      <c r="G54" s="267"/>
      <c r="H54" s="267"/>
      <c r="I54" s="267"/>
      <c r="J54" s="267"/>
      <c r="K54" s="267"/>
      <c r="L54" s="267"/>
      <c r="M54" s="267"/>
      <c r="N54" s="267"/>
      <c r="O54" s="267"/>
      <c r="P54" s="267"/>
      <c r="Q54" s="267"/>
      <c r="R54" s="267"/>
      <c r="S54" s="267"/>
      <c r="T54" s="267"/>
      <c r="U54" s="267"/>
    </row>
    <row r="55" spans="1:21" ht="15.75">
      <c r="A55" s="266"/>
      <c r="B55" s="267"/>
      <c r="C55" s="267"/>
      <c r="D55" s="267"/>
      <c r="E55" s="268"/>
      <c r="F55" s="267"/>
      <c r="G55" s="267"/>
      <c r="H55" s="267"/>
      <c r="I55" s="267"/>
      <c r="J55" s="267"/>
      <c r="K55" s="267"/>
      <c r="L55" s="267"/>
      <c r="M55" s="267"/>
      <c r="N55" s="267"/>
      <c r="O55" s="267"/>
      <c r="P55" s="267"/>
      <c r="Q55" s="267"/>
      <c r="R55" s="267"/>
      <c r="S55" s="267"/>
      <c r="T55" s="267"/>
      <c r="U55" s="267"/>
    </row>
    <row r="56" spans="1:21" ht="15.75">
      <c r="A56" s="266"/>
      <c r="B56" s="267"/>
      <c r="C56" s="267"/>
      <c r="D56" s="267"/>
      <c r="E56" s="268"/>
      <c r="F56" s="267"/>
      <c r="G56" s="267"/>
      <c r="H56" s="267"/>
      <c r="I56" s="267"/>
      <c r="J56" s="267"/>
      <c r="K56" s="267"/>
      <c r="L56" s="267"/>
      <c r="M56" s="267"/>
      <c r="N56" s="267"/>
      <c r="O56" s="267"/>
      <c r="P56" s="267"/>
      <c r="Q56" s="267"/>
      <c r="R56" s="267"/>
      <c r="S56" s="267"/>
      <c r="T56" s="267"/>
      <c r="U56" s="267"/>
    </row>
    <row r="57" spans="1:21" ht="15.75">
      <c r="A57" s="266"/>
      <c r="B57" s="267"/>
      <c r="C57" s="267"/>
      <c r="D57" s="267"/>
      <c r="E57" s="268"/>
      <c r="F57" s="267"/>
      <c r="G57" s="267"/>
      <c r="H57" s="267"/>
      <c r="I57" s="267"/>
      <c r="J57" s="267"/>
      <c r="K57" s="267"/>
      <c r="L57" s="267"/>
      <c r="M57" s="267"/>
      <c r="N57" s="267"/>
      <c r="O57" s="267"/>
      <c r="P57" s="267"/>
      <c r="Q57" s="267"/>
      <c r="R57" s="267"/>
      <c r="S57" s="267"/>
      <c r="T57" s="267"/>
      <c r="U57" s="267"/>
    </row>
    <row r="58" spans="1:21" ht="15.75">
      <c r="A58" s="266"/>
      <c r="B58" s="267"/>
      <c r="C58" s="267"/>
      <c r="D58" s="267"/>
      <c r="E58" s="268"/>
      <c r="F58" s="267"/>
      <c r="G58" s="267"/>
      <c r="H58" s="267"/>
      <c r="I58" s="267"/>
      <c r="J58" s="267"/>
      <c r="K58" s="267"/>
      <c r="L58" s="267"/>
      <c r="M58" s="267"/>
      <c r="N58" s="267"/>
      <c r="O58" s="267"/>
      <c r="P58" s="267"/>
      <c r="Q58" s="267"/>
      <c r="R58" s="267"/>
      <c r="S58" s="267"/>
      <c r="T58" s="267"/>
      <c r="U58" s="267"/>
    </row>
    <row r="59" spans="1:21" ht="15.75">
      <c r="A59" s="266"/>
      <c r="B59" s="267"/>
      <c r="C59" s="267"/>
      <c r="D59" s="267"/>
      <c r="E59" s="268"/>
      <c r="F59" s="267"/>
      <c r="G59" s="267"/>
      <c r="H59" s="267"/>
      <c r="I59" s="267"/>
      <c r="J59" s="267"/>
      <c r="K59" s="267"/>
      <c r="L59" s="267"/>
      <c r="M59" s="267"/>
      <c r="N59" s="267"/>
      <c r="O59" s="267"/>
      <c r="P59" s="267"/>
      <c r="Q59" s="267"/>
      <c r="R59" s="267"/>
      <c r="S59" s="267"/>
      <c r="T59" s="267"/>
      <c r="U59" s="267"/>
    </row>
    <row r="60" spans="1:21" ht="15.75">
      <c r="A60" s="266"/>
      <c r="B60" s="267"/>
      <c r="C60" s="267"/>
      <c r="D60" s="267"/>
      <c r="E60" s="268"/>
      <c r="F60" s="267"/>
      <c r="G60" s="267"/>
      <c r="H60" s="267"/>
      <c r="I60" s="267"/>
      <c r="J60" s="267"/>
      <c r="K60" s="267"/>
      <c r="L60" s="267"/>
      <c r="M60" s="267"/>
      <c r="N60" s="267"/>
      <c r="O60" s="267"/>
      <c r="P60" s="267"/>
      <c r="Q60" s="267"/>
      <c r="R60" s="267"/>
      <c r="S60" s="267"/>
      <c r="T60" s="267"/>
      <c r="U60" s="267"/>
    </row>
    <row r="61" spans="1:21" ht="15.75">
      <c r="A61" s="266"/>
      <c r="B61" s="267"/>
      <c r="C61" s="267"/>
      <c r="D61" s="267"/>
      <c r="E61" s="268"/>
      <c r="F61" s="267"/>
      <c r="G61" s="267"/>
      <c r="H61" s="267"/>
      <c r="I61" s="267"/>
      <c r="J61" s="267"/>
      <c r="K61" s="267"/>
      <c r="L61" s="267"/>
      <c r="M61" s="267"/>
      <c r="N61" s="267"/>
      <c r="O61" s="267"/>
      <c r="P61" s="267"/>
      <c r="Q61" s="267"/>
      <c r="R61" s="267"/>
      <c r="S61" s="267"/>
      <c r="T61" s="267"/>
      <c r="U61" s="267"/>
    </row>
    <row r="62" spans="1:21" ht="15.75">
      <c r="A62" s="266"/>
      <c r="B62" s="267"/>
      <c r="C62" s="267"/>
      <c r="D62" s="267"/>
      <c r="E62" s="268"/>
      <c r="F62" s="267"/>
      <c r="G62" s="267"/>
      <c r="H62" s="267"/>
      <c r="I62" s="267"/>
      <c r="J62" s="267"/>
      <c r="K62" s="267"/>
      <c r="L62" s="267"/>
      <c r="M62" s="267"/>
      <c r="N62" s="267"/>
      <c r="O62" s="267"/>
      <c r="P62" s="267"/>
      <c r="Q62" s="267"/>
      <c r="R62" s="267"/>
      <c r="S62" s="267"/>
      <c r="T62" s="267"/>
      <c r="U62" s="267"/>
    </row>
    <row r="63" spans="1:21" ht="15.75">
      <c r="A63" s="266"/>
      <c r="B63" s="267"/>
      <c r="C63" s="267"/>
      <c r="D63" s="267"/>
      <c r="E63" s="268"/>
      <c r="F63" s="267"/>
      <c r="G63" s="267"/>
      <c r="H63" s="267"/>
      <c r="I63" s="267"/>
      <c r="J63" s="267"/>
      <c r="K63" s="267"/>
      <c r="L63" s="267"/>
      <c r="M63" s="267"/>
      <c r="N63" s="267"/>
      <c r="O63" s="267"/>
      <c r="P63" s="267"/>
      <c r="Q63" s="267"/>
      <c r="R63" s="267"/>
      <c r="S63" s="267"/>
      <c r="T63" s="267"/>
      <c r="U63" s="267"/>
    </row>
    <row r="64" spans="1:21" ht="15.75">
      <c r="A64" s="266"/>
      <c r="B64" s="267"/>
      <c r="C64" s="267"/>
      <c r="D64" s="267"/>
      <c r="E64" s="268"/>
      <c r="F64" s="267"/>
      <c r="G64" s="267"/>
      <c r="H64" s="267"/>
      <c r="I64" s="267"/>
      <c r="J64" s="267"/>
      <c r="K64" s="267"/>
      <c r="L64" s="267"/>
      <c r="M64" s="267"/>
      <c r="N64" s="267"/>
      <c r="O64" s="267"/>
      <c r="P64" s="267"/>
      <c r="Q64" s="267"/>
      <c r="R64" s="267"/>
      <c r="S64" s="267"/>
      <c r="T64" s="267"/>
      <c r="U64" s="267"/>
    </row>
    <row r="65" spans="1:21" ht="15.75">
      <c r="A65" s="266"/>
      <c r="B65" s="267"/>
      <c r="C65" s="267"/>
      <c r="D65" s="267"/>
      <c r="E65" s="268"/>
      <c r="F65" s="267"/>
      <c r="G65" s="267"/>
      <c r="H65" s="267"/>
      <c r="I65" s="267"/>
      <c r="J65" s="267"/>
      <c r="K65" s="267"/>
      <c r="L65" s="267"/>
      <c r="M65" s="267"/>
      <c r="N65" s="267"/>
      <c r="O65" s="267"/>
      <c r="P65" s="267"/>
      <c r="Q65" s="267"/>
      <c r="R65" s="267"/>
      <c r="S65" s="267"/>
      <c r="T65" s="267"/>
      <c r="U65" s="267"/>
    </row>
    <row r="66" spans="1:21" ht="15.75">
      <c r="A66" s="266"/>
      <c r="B66" s="267"/>
      <c r="C66" s="267"/>
      <c r="D66" s="267"/>
      <c r="E66" s="268"/>
      <c r="F66" s="267"/>
      <c r="G66" s="267"/>
      <c r="H66" s="267"/>
      <c r="I66" s="267"/>
      <c r="J66" s="267"/>
      <c r="K66" s="267"/>
      <c r="L66" s="267"/>
      <c r="M66" s="267"/>
      <c r="N66" s="267"/>
      <c r="O66" s="267"/>
      <c r="P66" s="267"/>
      <c r="Q66" s="267"/>
      <c r="R66" s="267"/>
      <c r="S66" s="267"/>
      <c r="T66" s="267"/>
      <c r="U66" s="267"/>
    </row>
    <row r="67" spans="1:21" ht="15.75">
      <c r="A67" s="266"/>
      <c r="B67" s="267"/>
      <c r="C67" s="267"/>
      <c r="D67" s="267"/>
      <c r="E67" s="268"/>
      <c r="F67" s="267"/>
      <c r="G67" s="267"/>
      <c r="H67" s="267"/>
      <c r="I67" s="267"/>
      <c r="J67" s="267"/>
      <c r="K67" s="267"/>
      <c r="L67" s="267"/>
      <c r="M67" s="267"/>
      <c r="N67" s="267"/>
      <c r="O67" s="267"/>
      <c r="P67" s="267"/>
      <c r="Q67" s="267"/>
      <c r="R67" s="267"/>
      <c r="S67" s="267"/>
      <c r="T67" s="267"/>
      <c r="U67" s="267"/>
    </row>
    <row r="68" spans="1:21" ht="15.75">
      <c r="A68" s="266"/>
      <c r="B68" s="267"/>
      <c r="C68" s="267"/>
      <c r="D68" s="267"/>
      <c r="E68" s="268"/>
      <c r="F68" s="267"/>
      <c r="G68" s="267"/>
      <c r="H68" s="267"/>
      <c r="I68" s="267"/>
      <c r="J68" s="267"/>
      <c r="K68" s="267"/>
      <c r="L68" s="267"/>
      <c r="M68" s="267"/>
      <c r="N68" s="267"/>
      <c r="O68" s="267"/>
      <c r="P68" s="267"/>
      <c r="Q68" s="267"/>
      <c r="R68" s="267"/>
      <c r="S68" s="267"/>
      <c r="T68" s="267"/>
      <c r="U68" s="267"/>
    </row>
    <row r="69" spans="1:21" ht="15.75">
      <c r="A69" s="266"/>
      <c r="B69" s="267"/>
      <c r="C69" s="267"/>
      <c r="D69" s="267"/>
      <c r="E69" s="268"/>
      <c r="F69" s="267"/>
      <c r="G69" s="267"/>
      <c r="H69" s="267"/>
      <c r="I69" s="267"/>
      <c r="J69" s="267"/>
      <c r="K69" s="267"/>
      <c r="L69" s="267"/>
      <c r="M69" s="267"/>
      <c r="N69" s="267"/>
      <c r="O69" s="267"/>
      <c r="P69" s="267"/>
      <c r="Q69" s="267"/>
      <c r="R69" s="267"/>
      <c r="S69" s="267"/>
      <c r="T69" s="267"/>
      <c r="U69" s="267"/>
    </row>
    <row r="70" spans="1:21" ht="15.75">
      <c r="A70" s="266"/>
      <c r="B70" s="267"/>
      <c r="C70" s="267"/>
      <c r="D70" s="267"/>
      <c r="E70" s="268"/>
      <c r="F70" s="267"/>
      <c r="G70" s="267"/>
      <c r="H70" s="267"/>
      <c r="I70" s="267"/>
      <c r="J70" s="267"/>
      <c r="K70" s="267"/>
      <c r="L70" s="267"/>
      <c r="M70" s="267"/>
      <c r="N70" s="267"/>
      <c r="O70" s="267"/>
      <c r="P70" s="267"/>
      <c r="Q70" s="267"/>
      <c r="R70" s="267"/>
      <c r="S70" s="267"/>
      <c r="T70" s="267"/>
      <c r="U70" s="267"/>
    </row>
    <row r="71" spans="1:21" ht="15.75">
      <c r="A71" s="266"/>
      <c r="B71" s="267"/>
      <c r="C71" s="267"/>
      <c r="D71" s="267"/>
      <c r="E71" s="268"/>
      <c r="F71" s="267"/>
      <c r="G71" s="267"/>
      <c r="H71" s="267"/>
      <c r="I71" s="267"/>
      <c r="J71" s="267"/>
      <c r="K71" s="267"/>
      <c r="L71" s="267"/>
      <c r="M71" s="267"/>
      <c r="N71" s="267"/>
      <c r="O71" s="267"/>
      <c r="P71" s="267"/>
      <c r="Q71" s="267"/>
      <c r="R71" s="267"/>
      <c r="S71" s="267"/>
      <c r="T71" s="267"/>
      <c r="U71" s="267"/>
    </row>
    <row r="72" spans="1:21" ht="15.75">
      <c r="A72" s="266"/>
      <c r="B72" s="267"/>
      <c r="C72" s="267"/>
      <c r="D72" s="267"/>
      <c r="E72" s="268"/>
      <c r="F72" s="267"/>
      <c r="G72" s="267"/>
      <c r="H72" s="267"/>
      <c r="I72" s="267"/>
      <c r="J72" s="267"/>
      <c r="K72" s="267"/>
      <c r="L72" s="267"/>
      <c r="M72" s="267"/>
      <c r="N72" s="267"/>
      <c r="O72" s="267"/>
      <c r="P72" s="267"/>
      <c r="Q72" s="267"/>
      <c r="R72" s="267"/>
      <c r="S72" s="267"/>
      <c r="T72" s="267"/>
      <c r="U72" s="267"/>
    </row>
    <row r="73" spans="1:21" ht="15.75">
      <c r="A73" s="266"/>
      <c r="B73" s="267"/>
      <c r="C73" s="267"/>
      <c r="D73" s="267"/>
      <c r="E73" s="268"/>
      <c r="F73" s="267"/>
      <c r="G73" s="267"/>
      <c r="H73" s="267"/>
      <c r="I73" s="267"/>
      <c r="J73" s="267"/>
      <c r="K73" s="267"/>
      <c r="L73" s="267"/>
      <c r="M73" s="267"/>
      <c r="N73" s="267"/>
      <c r="O73" s="267"/>
      <c r="P73" s="267"/>
      <c r="Q73" s="267"/>
      <c r="R73" s="267"/>
      <c r="S73" s="267"/>
      <c r="T73" s="267"/>
      <c r="U73" s="267"/>
    </row>
    <row r="74" spans="1:21" ht="15.75">
      <c r="A74" s="266"/>
      <c r="B74" s="267"/>
      <c r="C74" s="267"/>
      <c r="D74" s="267"/>
      <c r="E74" s="268"/>
      <c r="F74" s="267"/>
      <c r="G74" s="267"/>
      <c r="H74" s="267"/>
      <c r="I74" s="267"/>
      <c r="J74" s="267"/>
      <c r="K74" s="267"/>
      <c r="L74" s="267"/>
      <c r="M74" s="267"/>
      <c r="N74" s="267"/>
      <c r="O74" s="267"/>
      <c r="P74" s="267"/>
      <c r="Q74" s="267"/>
      <c r="R74" s="267"/>
      <c r="S74" s="267"/>
      <c r="T74" s="267"/>
      <c r="U74" s="267"/>
    </row>
    <row r="75" spans="1:21" ht="15.75">
      <c r="A75" s="266"/>
      <c r="B75" s="267"/>
      <c r="C75" s="267"/>
      <c r="D75" s="267"/>
      <c r="E75" s="268"/>
      <c r="F75" s="267"/>
      <c r="G75" s="267"/>
      <c r="H75" s="267"/>
      <c r="I75" s="267"/>
      <c r="J75" s="267"/>
      <c r="K75" s="267"/>
      <c r="L75" s="267"/>
      <c r="M75" s="267"/>
      <c r="N75" s="267"/>
      <c r="O75" s="267"/>
      <c r="P75" s="267"/>
      <c r="Q75" s="267"/>
      <c r="R75" s="267"/>
      <c r="S75" s="267"/>
      <c r="T75" s="267"/>
      <c r="U75" s="267"/>
    </row>
    <row r="76" spans="1:21" ht="15.75">
      <c r="A76" s="266"/>
      <c r="B76" s="267"/>
      <c r="C76" s="267"/>
      <c r="D76" s="267"/>
      <c r="E76" s="268"/>
      <c r="F76" s="267"/>
      <c r="G76" s="267"/>
      <c r="H76" s="267"/>
      <c r="I76" s="267"/>
      <c r="J76" s="267"/>
      <c r="K76" s="267"/>
      <c r="L76" s="267"/>
      <c r="M76" s="267"/>
      <c r="N76" s="267"/>
      <c r="O76" s="267"/>
      <c r="P76" s="267"/>
      <c r="Q76" s="267"/>
      <c r="R76" s="267"/>
      <c r="S76" s="267"/>
      <c r="T76" s="267"/>
      <c r="U76" s="267"/>
    </row>
    <row r="92" spans="1:5">
      <c r="A92" s="261"/>
      <c r="E92" s="261"/>
    </row>
    <row r="93" spans="1:5">
      <c r="A93" s="261"/>
      <c r="E93" s="261"/>
    </row>
    <row r="94" spans="1:5">
      <c r="A94" s="261"/>
      <c r="E94" s="261"/>
    </row>
    <row r="95" spans="1:5">
      <c r="A95" s="261"/>
      <c r="E95" s="261"/>
    </row>
    <row r="96" spans="1:5">
      <c r="A96" s="261"/>
      <c r="E96" s="261"/>
    </row>
    <row r="97" spans="1:5">
      <c r="A97" s="261"/>
      <c r="E97" s="261"/>
    </row>
    <row r="98" spans="1:5">
      <c r="A98" s="261"/>
      <c r="E98" s="261"/>
    </row>
    <row r="99" spans="1:5">
      <c r="A99" s="261"/>
      <c r="E99" s="261"/>
    </row>
    <row r="100" spans="1:5">
      <c r="A100" s="261"/>
      <c r="E100" s="261"/>
    </row>
    <row r="101" spans="1:5">
      <c r="A101" s="261"/>
      <c r="E101" s="261"/>
    </row>
    <row r="102" spans="1:5">
      <c r="A102" s="261"/>
      <c r="E102" s="261"/>
    </row>
    <row r="103" spans="1:5">
      <c r="A103" s="261"/>
      <c r="E103" s="261"/>
    </row>
    <row r="104" spans="1:5">
      <c r="A104" s="261"/>
      <c r="E104" s="261"/>
    </row>
    <row r="105" spans="1:5">
      <c r="A105" s="261"/>
      <c r="E105" s="261"/>
    </row>
    <row r="106" spans="1:5">
      <c r="A106" s="261"/>
      <c r="E106" s="261"/>
    </row>
    <row r="107" spans="1:5">
      <c r="A107" s="261"/>
      <c r="E107" s="261"/>
    </row>
    <row r="108" spans="1:5">
      <c r="A108" s="261"/>
      <c r="E108" s="261"/>
    </row>
    <row r="109" spans="1:5">
      <c r="A109" s="261"/>
      <c r="E109" s="261"/>
    </row>
    <row r="110" spans="1:5">
      <c r="A110" s="261"/>
      <c r="E110" s="261"/>
    </row>
    <row r="111" spans="1:5">
      <c r="A111" s="261"/>
      <c r="E111" s="261"/>
    </row>
    <row r="112" spans="1:5">
      <c r="A112" s="261"/>
      <c r="E112" s="261"/>
    </row>
    <row r="113" spans="1:5">
      <c r="A113" s="261"/>
      <c r="E113" s="261"/>
    </row>
    <row r="114" spans="1:5">
      <c r="A114" s="261"/>
      <c r="E114" s="261"/>
    </row>
    <row r="115" spans="1:5">
      <c r="A115" s="261"/>
      <c r="E115" s="261"/>
    </row>
    <row r="116" spans="1:5">
      <c r="A116" s="261"/>
      <c r="E116" s="261"/>
    </row>
    <row r="117" spans="1:5">
      <c r="A117" s="261"/>
      <c r="E117" s="261"/>
    </row>
    <row r="118" spans="1:5">
      <c r="A118" s="261"/>
      <c r="E118" s="261"/>
    </row>
    <row r="119" spans="1:5">
      <c r="A119" s="261"/>
      <c r="E119" s="261"/>
    </row>
    <row r="120" spans="1:5">
      <c r="A120" s="261"/>
      <c r="E120" s="261"/>
    </row>
    <row r="121" spans="1:5">
      <c r="A121" s="261"/>
      <c r="E121" s="261"/>
    </row>
    <row r="122" spans="1:5">
      <c r="A122" s="261"/>
      <c r="E122" s="261"/>
    </row>
    <row r="123" spans="1:5">
      <c r="A123" s="261"/>
      <c r="E123" s="261"/>
    </row>
    <row r="124" spans="1:5">
      <c r="A124" s="261"/>
      <c r="E124" s="261"/>
    </row>
    <row r="125" spans="1:5">
      <c r="A125" s="261"/>
      <c r="E125" s="261"/>
    </row>
    <row r="126" spans="1:5">
      <c r="A126" s="261"/>
      <c r="E126" s="261"/>
    </row>
    <row r="127" spans="1:5">
      <c r="A127" s="261"/>
      <c r="E127" s="261"/>
    </row>
    <row r="128" spans="1:5">
      <c r="A128" s="261"/>
      <c r="E128" s="261"/>
    </row>
    <row r="129" spans="1:5">
      <c r="A129" s="261"/>
      <c r="E129" s="261"/>
    </row>
    <row r="130" spans="1:5">
      <c r="A130" s="261"/>
      <c r="E130" s="261"/>
    </row>
    <row r="131" spans="1:5">
      <c r="A131" s="261"/>
      <c r="E131" s="261"/>
    </row>
    <row r="132" spans="1:5">
      <c r="A132" s="261"/>
      <c r="E132" s="261"/>
    </row>
    <row r="133" spans="1:5">
      <c r="A133" s="261"/>
      <c r="E133" s="261"/>
    </row>
    <row r="134" spans="1:5">
      <c r="A134" s="261"/>
      <c r="E134" s="261"/>
    </row>
    <row r="135" spans="1:5">
      <c r="A135" s="261"/>
      <c r="E135" s="261"/>
    </row>
    <row r="136" spans="1:5">
      <c r="A136" s="261"/>
      <c r="E136" s="261"/>
    </row>
    <row r="137" spans="1:5">
      <c r="A137" s="261"/>
      <c r="E137" s="261"/>
    </row>
    <row r="138" spans="1:5">
      <c r="A138" s="261"/>
      <c r="E138" s="261"/>
    </row>
    <row r="139" spans="1:5">
      <c r="A139" s="261"/>
      <c r="E139" s="261"/>
    </row>
    <row r="140" spans="1:5">
      <c r="A140" s="261"/>
      <c r="E140" s="261"/>
    </row>
    <row r="141" spans="1:5">
      <c r="A141" s="261"/>
      <c r="E141" s="261"/>
    </row>
    <row r="142" spans="1:5">
      <c r="A142" s="261"/>
      <c r="E142" s="261"/>
    </row>
    <row r="143" spans="1:5">
      <c r="A143" s="261"/>
      <c r="E143" s="261"/>
    </row>
    <row r="144" spans="1:5">
      <c r="A144" s="261"/>
      <c r="E144" s="261"/>
    </row>
    <row r="145" spans="1:5">
      <c r="A145" s="261"/>
      <c r="E145" s="261"/>
    </row>
    <row r="146" spans="1:5">
      <c r="A146" s="261"/>
      <c r="E146" s="261"/>
    </row>
    <row r="147" spans="1:5">
      <c r="A147" s="261"/>
      <c r="E147" s="261"/>
    </row>
    <row r="148" spans="1:5">
      <c r="A148" s="261"/>
      <c r="E148" s="261"/>
    </row>
    <row r="149" spans="1:5">
      <c r="A149" s="261"/>
      <c r="E149" s="261"/>
    </row>
    <row r="150" spans="1:5">
      <c r="A150" s="261"/>
      <c r="E150" s="261"/>
    </row>
    <row r="151" spans="1:5">
      <c r="A151" s="261"/>
      <c r="E151" s="261"/>
    </row>
    <row r="152" spans="1:5">
      <c r="A152" s="261"/>
      <c r="E152" s="261"/>
    </row>
    <row r="153" spans="1:5">
      <c r="A153" s="261"/>
      <c r="E153" s="261"/>
    </row>
    <row r="154" spans="1:5">
      <c r="A154" s="261"/>
      <c r="E154" s="261"/>
    </row>
    <row r="155" spans="1:5">
      <c r="A155" s="261"/>
      <c r="E155" s="261"/>
    </row>
    <row r="156" spans="1:5">
      <c r="A156" s="261"/>
      <c r="E156" s="261"/>
    </row>
    <row r="157" spans="1:5">
      <c r="A157" s="261"/>
      <c r="E157" s="261"/>
    </row>
    <row r="158" spans="1:5">
      <c r="A158" s="261"/>
      <c r="E158" s="261"/>
    </row>
    <row r="159" spans="1:5">
      <c r="A159" s="261"/>
      <c r="E159" s="261"/>
    </row>
    <row r="160" spans="1:5">
      <c r="A160" s="261"/>
      <c r="E160" s="261"/>
    </row>
  </sheetData>
  <mergeCells count="23">
    <mergeCell ref="A7:A43"/>
    <mergeCell ref="B13:B18"/>
    <mergeCell ref="C4:C6"/>
    <mergeCell ref="B7:B12"/>
    <mergeCell ref="B19:B26"/>
    <mergeCell ref="B27:B35"/>
    <mergeCell ref="B36:B43"/>
    <mergeCell ref="E4:E6"/>
    <mergeCell ref="A4:A6"/>
    <mergeCell ref="D4:D6"/>
    <mergeCell ref="F4:F6"/>
    <mergeCell ref="B4:B6"/>
    <mergeCell ref="I5:J5"/>
    <mergeCell ref="K5:L5"/>
    <mergeCell ref="M5:N5"/>
    <mergeCell ref="U4:U6"/>
    <mergeCell ref="G4:N4"/>
    <mergeCell ref="S4:S6"/>
    <mergeCell ref="T4:T6"/>
    <mergeCell ref="O4:P5"/>
    <mergeCell ref="Q4:Q6"/>
    <mergeCell ref="R4:R6"/>
    <mergeCell ref="G5:H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93"/>
  <sheetViews>
    <sheetView showGridLines="0" workbookViewId="0">
      <pane ySplit="7" topLeftCell="A8" activePane="bottomLeft" state="frozen"/>
      <selection activeCell="A7" sqref="A7"/>
      <selection pane="bottomLeft" activeCell="G74" sqref="G74"/>
    </sheetView>
  </sheetViews>
  <sheetFormatPr baseColWidth="10" defaultColWidth="11.42578125" defaultRowHeight="12.75"/>
  <cols>
    <col min="1" max="1" width="25.5703125" style="271" customWidth="1"/>
    <col min="2" max="2" width="38.5703125" style="271" customWidth="1"/>
    <col min="3" max="4" width="27.42578125" style="271" customWidth="1"/>
    <col min="5" max="5" width="27.42578125" style="270" customWidth="1"/>
    <col min="6" max="6" width="27.42578125" style="271" customWidth="1"/>
    <col min="7" max="7" width="15.28515625" style="271" customWidth="1"/>
    <col min="8" max="8" width="16" style="271" customWidth="1"/>
    <col min="9" max="9" width="15.28515625" style="271" customWidth="1"/>
    <col min="10" max="10" width="18.5703125" style="271" customWidth="1"/>
    <col min="11" max="11" width="15.28515625" style="271" customWidth="1"/>
    <col min="12" max="12" width="15.85546875" style="271" customWidth="1"/>
    <col min="13" max="13" width="15.28515625" style="271" customWidth="1"/>
    <col min="14" max="14" width="15" style="271" customWidth="1"/>
    <col min="15" max="15" width="15.28515625" style="271" customWidth="1"/>
    <col min="16" max="16" width="17" style="271" bestFit="1" customWidth="1"/>
    <col min="17" max="17" width="14.28515625" style="271" hidden="1" customWidth="1"/>
    <col min="18" max="18" width="14.28515625" style="271" customWidth="1"/>
    <col min="19" max="20" width="14.28515625" style="269" customWidth="1"/>
    <col min="21" max="21" width="17" style="271" customWidth="1"/>
    <col min="22" max="16384" width="11.42578125" style="271"/>
  </cols>
  <sheetData>
    <row r="1" spans="1:27" ht="18.75" customHeight="1">
      <c r="E1" s="298"/>
      <c r="G1" s="293" t="s">
        <v>94</v>
      </c>
      <c r="I1" s="293"/>
      <c r="J1" s="293"/>
      <c r="K1" s="293"/>
      <c r="L1" s="293"/>
      <c r="M1" s="293"/>
      <c r="N1" s="293"/>
      <c r="O1" s="293"/>
      <c r="P1" s="293"/>
      <c r="Q1" s="293"/>
      <c r="R1" s="293"/>
      <c r="S1" s="293"/>
      <c r="T1" s="293"/>
      <c r="U1" s="293"/>
      <c r="V1" s="293"/>
      <c r="W1" s="293"/>
      <c r="X1" s="293"/>
      <c r="Y1" s="293"/>
      <c r="Z1" s="293"/>
      <c r="AA1" s="293"/>
    </row>
    <row r="2" spans="1:27" ht="18.75">
      <c r="A2" s="277" t="s">
        <v>1363</v>
      </c>
      <c r="E2" s="298"/>
      <c r="G2" s="293"/>
      <c r="I2" s="293"/>
      <c r="J2" s="293"/>
      <c r="K2" s="293"/>
      <c r="L2" s="293"/>
      <c r="M2" s="293"/>
      <c r="N2" s="293"/>
      <c r="O2" s="293"/>
      <c r="P2" s="293"/>
      <c r="Q2" s="293"/>
      <c r="R2" s="293"/>
      <c r="S2" s="293"/>
      <c r="T2" s="293"/>
      <c r="U2" s="293"/>
      <c r="V2" s="293"/>
      <c r="W2" s="293"/>
      <c r="X2" s="293"/>
      <c r="Y2" s="293"/>
      <c r="Z2" s="293"/>
      <c r="AA2" s="293"/>
    </row>
    <row r="3" spans="1:27" ht="18.75">
      <c r="A3" s="334" t="s">
        <v>1497</v>
      </c>
      <c r="E3" s="298"/>
      <c r="G3" s="293"/>
      <c r="I3" s="293"/>
      <c r="J3" s="293"/>
      <c r="K3" s="293"/>
      <c r="L3" s="293"/>
      <c r="M3" s="293"/>
      <c r="N3" s="293"/>
      <c r="O3" s="293"/>
      <c r="P3" s="293"/>
      <c r="Q3" s="293"/>
      <c r="R3" s="293"/>
      <c r="S3" s="293"/>
      <c r="T3" s="293"/>
      <c r="U3" s="293"/>
      <c r="V3" s="293"/>
      <c r="W3" s="293"/>
      <c r="X3" s="293"/>
      <c r="Y3" s="293"/>
      <c r="Z3" s="293"/>
      <c r="AA3" s="293"/>
    </row>
    <row r="4" spans="1:27" ht="15">
      <c r="A4" s="423" t="s">
        <v>1498</v>
      </c>
      <c r="B4" s="277"/>
      <c r="C4" s="277"/>
      <c r="D4" s="277"/>
      <c r="E4" s="256"/>
      <c r="F4" s="277"/>
      <c r="G4" s="277"/>
      <c r="H4" s="277"/>
      <c r="I4" s="277"/>
      <c r="J4" s="277"/>
      <c r="K4" s="277"/>
      <c r="L4" s="277"/>
      <c r="M4" s="277"/>
      <c r="N4" s="277"/>
      <c r="O4" s="277"/>
      <c r="P4" s="277"/>
      <c r="Q4" s="277"/>
      <c r="R4" s="277"/>
      <c r="S4" s="277"/>
      <c r="T4" s="277"/>
      <c r="U4" s="277"/>
    </row>
    <row r="5" spans="1:27" s="66" customFormat="1" ht="23.25" customHeight="1">
      <c r="A5" s="590" t="s">
        <v>100</v>
      </c>
      <c r="B5" s="561" t="s">
        <v>115</v>
      </c>
      <c r="C5" s="573" t="s">
        <v>89</v>
      </c>
      <c r="D5" s="573" t="s">
        <v>90</v>
      </c>
      <c r="E5" s="564" t="s">
        <v>402</v>
      </c>
      <c r="F5" s="573" t="s">
        <v>91</v>
      </c>
      <c r="G5" s="590" t="s">
        <v>103</v>
      </c>
      <c r="H5" s="590"/>
      <c r="I5" s="590"/>
      <c r="J5" s="590"/>
      <c r="K5" s="590"/>
      <c r="L5" s="590"/>
      <c r="M5" s="590"/>
      <c r="N5" s="590"/>
      <c r="O5" s="598" t="s">
        <v>104</v>
      </c>
      <c r="P5" s="598"/>
      <c r="Q5" s="561" t="s">
        <v>105</v>
      </c>
      <c r="R5" s="561" t="s">
        <v>106</v>
      </c>
      <c r="S5" s="561" t="s">
        <v>113</v>
      </c>
      <c r="T5" s="561" t="s">
        <v>112</v>
      </c>
      <c r="U5" s="558" t="s">
        <v>92</v>
      </c>
    </row>
    <row r="6" spans="1:27" s="66" customFormat="1" ht="15" customHeight="1">
      <c r="A6" s="590"/>
      <c r="B6" s="562"/>
      <c r="C6" s="574"/>
      <c r="D6" s="574"/>
      <c r="E6" s="565"/>
      <c r="F6" s="574"/>
      <c r="G6" s="590" t="s">
        <v>107</v>
      </c>
      <c r="H6" s="590"/>
      <c r="I6" s="590" t="s">
        <v>108</v>
      </c>
      <c r="J6" s="590"/>
      <c r="K6" s="590" t="s">
        <v>109</v>
      </c>
      <c r="L6" s="590"/>
      <c r="M6" s="590" t="s">
        <v>110</v>
      </c>
      <c r="N6" s="590"/>
      <c r="O6" s="598"/>
      <c r="P6" s="598"/>
      <c r="Q6" s="562"/>
      <c r="R6" s="562"/>
      <c r="S6" s="562"/>
      <c r="T6" s="562"/>
      <c r="U6" s="559"/>
    </row>
    <row r="7" spans="1:27" s="66" customFormat="1" ht="24" customHeight="1">
      <c r="A7" s="590"/>
      <c r="B7" s="563"/>
      <c r="C7" s="575"/>
      <c r="D7" s="575"/>
      <c r="E7" s="566"/>
      <c r="F7" s="575"/>
      <c r="G7" s="342" t="s">
        <v>111</v>
      </c>
      <c r="H7" s="342" t="s">
        <v>12</v>
      </c>
      <c r="I7" s="342" t="s">
        <v>111</v>
      </c>
      <c r="J7" s="342" t="s">
        <v>12</v>
      </c>
      <c r="K7" s="342" t="s">
        <v>111</v>
      </c>
      <c r="L7" s="342" t="s">
        <v>12</v>
      </c>
      <c r="M7" s="342" t="s">
        <v>111</v>
      </c>
      <c r="N7" s="342" t="s">
        <v>12</v>
      </c>
      <c r="O7" s="342" t="s">
        <v>111</v>
      </c>
      <c r="P7" s="342" t="s">
        <v>12</v>
      </c>
      <c r="Q7" s="563"/>
      <c r="R7" s="563"/>
      <c r="S7" s="563"/>
      <c r="T7" s="563"/>
      <c r="U7" s="560"/>
    </row>
    <row r="8" spans="1:27" ht="15.75" customHeight="1">
      <c r="A8" s="315"/>
      <c r="B8" s="316"/>
      <c r="C8" s="316"/>
      <c r="D8" s="316"/>
      <c r="E8" s="316"/>
      <c r="F8" s="316"/>
      <c r="G8" s="316"/>
      <c r="H8" s="316"/>
      <c r="I8" s="315" t="s">
        <v>114</v>
      </c>
      <c r="J8" s="316"/>
      <c r="K8" s="316"/>
      <c r="L8" s="316"/>
      <c r="M8" s="316"/>
      <c r="N8" s="316"/>
      <c r="O8" s="316"/>
      <c r="P8" s="316"/>
      <c r="Q8" s="316"/>
      <c r="R8" s="316"/>
      <c r="S8" s="316"/>
      <c r="T8" s="316"/>
      <c r="U8" s="317"/>
    </row>
    <row r="9" spans="1:27" ht="15.75">
      <c r="A9" s="591" t="s">
        <v>1483</v>
      </c>
      <c r="B9" s="589" t="s">
        <v>1481</v>
      </c>
      <c r="C9" s="323"/>
      <c r="D9" s="258"/>
      <c r="E9" s="323"/>
      <c r="F9" s="323"/>
      <c r="G9" s="259"/>
      <c r="H9" s="385"/>
      <c r="I9" s="388"/>
      <c r="J9" s="385"/>
      <c r="K9" s="388"/>
      <c r="L9" s="385"/>
      <c r="M9" s="388"/>
      <c r="N9" s="385"/>
      <c r="O9" s="385"/>
      <c r="P9" s="386"/>
      <c r="Q9" s="385"/>
      <c r="R9" s="385"/>
      <c r="S9" s="258"/>
      <c r="T9" s="258"/>
      <c r="U9" s="258"/>
    </row>
    <row r="10" spans="1:27" ht="15.75">
      <c r="A10" s="592"/>
      <c r="B10" s="589"/>
      <c r="C10" s="323"/>
      <c r="D10" s="258"/>
      <c r="E10" s="323"/>
      <c r="F10" s="323"/>
      <c r="G10" s="259"/>
      <c r="H10" s="385"/>
      <c r="I10" s="388"/>
      <c r="J10" s="385"/>
      <c r="K10" s="388"/>
      <c r="L10" s="385"/>
      <c r="M10" s="388"/>
      <c r="N10" s="385"/>
      <c r="O10" s="385"/>
      <c r="P10" s="386"/>
      <c r="Q10" s="385"/>
      <c r="R10" s="385"/>
      <c r="S10" s="258"/>
      <c r="T10" s="258"/>
      <c r="U10" s="258"/>
    </row>
    <row r="11" spans="1:27" ht="15.75">
      <c r="A11" s="592"/>
      <c r="B11" s="589"/>
      <c r="C11" s="323"/>
      <c r="D11" s="258"/>
      <c r="E11" s="323"/>
      <c r="F11" s="323"/>
      <c r="G11" s="259"/>
      <c r="H11" s="385"/>
      <c r="I11" s="388"/>
      <c r="J11" s="385"/>
      <c r="K11" s="388"/>
      <c r="L11" s="385"/>
      <c r="M11" s="388"/>
      <c r="N11" s="385"/>
      <c r="O11" s="385"/>
      <c r="P11" s="386"/>
      <c r="Q11" s="385"/>
      <c r="R11" s="385"/>
      <c r="S11" s="258"/>
      <c r="T11" s="258"/>
      <c r="U11" s="258"/>
    </row>
    <row r="12" spans="1:27" ht="15.75">
      <c r="A12" s="592"/>
      <c r="B12" s="589"/>
      <c r="C12" s="323"/>
      <c r="D12" s="258"/>
      <c r="E12" s="323"/>
      <c r="F12" s="323"/>
      <c r="G12" s="259"/>
      <c r="H12" s="385"/>
      <c r="I12" s="388"/>
      <c r="J12" s="385"/>
      <c r="K12" s="388"/>
      <c r="L12" s="385"/>
      <c r="M12" s="388"/>
      <c r="N12" s="385"/>
      <c r="O12" s="385"/>
      <c r="P12" s="386"/>
      <c r="Q12" s="385"/>
      <c r="R12" s="385"/>
      <c r="S12" s="258"/>
      <c r="T12" s="258"/>
      <c r="U12" s="258"/>
    </row>
    <row r="13" spans="1:27" ht="15.75">
      <c r="A13" s="592"/>
      <c r="B13" s="589"/>
      <c r="C13" s="323"/>
      <c r="D13" s="258"/>
      <c r="E13" s="323"/>
      <c r="F13" s="323"/>
      <c r="G13" s="259"/>
      <c r="H13" s="385"/>
      <c r="I13" s="388"/>
      <c r="J13" s="385"/>
      <c r="K13" s="388"/>
      <c r="L13" s="385"/>
      <c r="M13" s="388"/>
      <c r="N13" s="385"/>
      <c r="O13" s="385"/>
      <c r="P13" s="386"/>
      <c r="Q13" s="385"/>
      <c r="R13" s="385"/>
      <c r="S13" s="258"/>
      <c r="T13" s="258"/>
      <c r="U13" s="258"/>
    </row>
    <row r="14" spans="1:27" ht="15.75">
      <c r="A14" s="592"/>
      <c r="B14" s="589"/>
      <c r="C14" s="323"/>
      <c r="D14" s="258"/>
      <c r="E14" s="323"/>
      <c r="F14" s="323"/>
      <c r="G14" s="259"/>
      <c r="H14" s="385"/>
      <c r="I14" s="388"/>
      <c r="J14" s="385"/>
      <c r="K14" s="388"/>
      <c r="L14" s="385"/>
      <c r="M14" s="388"/>
      <c r="N14" s="385"/>
      <c r="O14" s="385"/>
      <c r="P14" s="386"/>
      <c r="Q14" s="385"/>
      <c r="R14" s="385"/>
      <c r="S14" s="258"/>
      <c r="T14" s="258"/>
      <c r="U14" s="258"/>
    </row>
    <row r="15" spans="1:27" ht="15.75">
      <c r="A15" s="592"/>
      <c r="B15" s="589"/>
      <c r="C15" s="323"/>
      <c r="D15" s="258"/>
      <c r="E15" s="323"/>
      <c r="F15" s="323"/>
      <c r="G15" s="259"/>
      <c r="H15" s="385"/>
      <c r="I15" s="388"/>
      <c r="J15" s="385"/>
      <c r="K15" s="388"/>
      <c r="L15" s="385"/>
      <c r="M15" s="388"/>
      <c r="N15" s="385"/>
      <c r="O15" s="385"/>
      <c r="P15" s="386"/>
      <c r="Q15" s="385"/>
      <c r="R15" s="385"/>
      <c r="S15" s="258"/>
      <c r="T15" s="258"/>
      <c r="U15" s="258"/>
    </row>
    <row r="16" spans="1:27" ht="15.75">
      <c r="A16" s="593"/>
      <c r="B16" s="589"/>
      <c r="C16" s="323"/>
      <c r="D16" s="258"/>
      <c r="E16" s="323"/>
      <c r="F16" s="323"/>
      <c r="G16" s="259"/>
      <c r="H16" s="385"/>
      <c r="I16" s="388"/>
      <c r="J16" s="385"/>
      <c r="K16" s="388"/>
      <c r="L16" s="385"/>
      <c r="M16" s="388"/>
      <c r="N16" s="385"/>
      <c r="O16" s="385"/>
      <c r="P16" s="386"/>
      <c r="Q16" s="385"/>
      <c r="R16" s="385"/>
      <c r="S16" s="258"/>
      <c r="T16" s="258"/>
      <c r="U16" s="258"/>
    </row>
    <row r="17" spans="1:21" ht="15.75" customHeight="1">
      <c r="A17" s="586" t="s">
        <v>1482</v>
      </c>
      <c r="B17" s="586" t="s">
        <v>1484</v>
      </c>
      <c r="C17" s="323"/>
      <c r="D17" s="258"/>
      <c r="E17" s="323"/>
      <c r="F17" s="323"/>
      <c r="G17" s="258"/>
      <c r="H17" s="385"/>
      <c r="I17" s="385"/>
      <c r="J17" s="385"/>
      <c r="K17" s="385"/>
      <c r="L17" s="385"/>
      <c r="M17" s="385"/>
      <c r="N17" s="385"/>
      <c r="O17" s="385"/>
      <c r="P17" s="386"/>
      <c r="Q17" s="385"/>
      <c r="R17" s="385"/>
      <c r="S17" s="258"/>
      <c r="T17" s="258"/>
      <c r="U17" s="258"/>
    </row>
    <row r="18" spans="1:21" ht="15.75">
      <c r="A18" s="587"/>
      <c r="B18" s="587"/>
      <c r="C18" s="323"/>
      <c r="D18" s="258"/>
      <c r="E18" s="323"/>
      <c r="F18" s="323"/>
      <c r="G18" s="258"/>
      <c r="H18" s="385"/>
      <c r="I18" s="385"/>
      <c r="J18" s="385"/>
      <c r="K18" s="385"/>
      <c r="L18" s="385"/>
      <c r="M18" s="385"/>
      <c r="N18" s="385"/>
      <c r="O18" s="385"/>
      <c r="P18" s="386"/>
      <c r="Q18" s="385"/>
      <c r="R18" s="385"/>
      <c r="S18" s="258"/>
      <c r="T18" s="258"/>
      <c r="U18" s="258"/>
    </row>
    <row r="19" spans="1:21" ht="15.75">
      <c r="A19" s="587"/>
      <c r="B19" s="587"/>
      <c r="C19" s="323"/>
      <c r="D19" s="258"/>
      <c r="E19" s="323"/>
      <c r="F19" s="323"/>
      <c r="G19" s="258"/>
      <c r="H19" s="385"/>
      <c r="I19" s="385"/>
      <c r="J19" s="385"/>
      <c r="K19" s="385"/>
      <c r="L19" s="385"/>
      <c r="M19" s="385"/>
      <c r="N19" s="385"/>
      <c r="O19" s="385"/>
      <c r="P19" s="386"/>
      <c r="Q19" s="385"/>
      <c r="R19" s="385"/>
      <c r="S19" s="258"/>
      <c r="T19" s="258"/>
      <c r="U19" s="258"/>
    </row>
    <row r="20" spans="1:21" ht="15.75">
      <c r="A20" s="587"/>
      <c r="B20" s="587"/>
      <c r="C20" s="323"/>
      <c r="D20" s="258"/>
      <c r="E20" s="323"/>
      <c r="F20" s="323"/>
      <c r="G20" s="258"/>
      <c r="H20" s="385"/>
      <c r="I20" s="385"/>
      <c r="J20" s="385"/>
      <c r="K20" s="385"/>
      <c r="L20" s="385"/>
      <c r="M20" s="385"/>
      <c r="N20" s="385"/>
      <c r="O20" s="385"/>
      <c r="P20" s="386"/>
      <c r="Q20" s="385"/>
      <c r="R20" s="385"/>
      <c r="S20" s="258"/>
      <c r="T20" s="258"/>
      <c r="U20" s="258"/>
    </row>
    <row r="21" spans="1:21" ht="15.75">
      <c r="A21" s="587"/>
      <c r="B21" s="587"/>
      <c r="C21" s="323"/>
      <c r="D21" s="258"/>
      <c r="E21" s="323"/>
      <c r="F21" s="323"/>
      <c r="G21" s="258"/>
      <c r="H21" s="385"/>
      <c r="I21" s="385"/>
      <c r="J21" s="385"/>
      <c r="K21" s="385"/>
      <c r="L21" s="385"/>
      <c r="M21" s="385"/>
      <c r="N21" s="385"/>
      <c r="O21" s="385"/>
      <c r="P21" s="386"/>
      <c r="Q21" s="385"/>
      <c r="R21" s="385"/>
      <c r="S21" s="258"/>
      <c r="T21" s="258"/>
      <c r="U21" s="258"/>
    </row>
    <row r="22" spans="1:21" ht="15.75">
      <c r="A22" s="587"/>
      <c r="B22" s="588"/>
      <c r="C22" s="323"/>
      <c r="D22" s="258"/>
      <c r="E22" s="323"/>
      <c r="F22" s="323"/>
      <c r="G22" s="258"/>
      <c r="H22" s="385"/>
      <c r="I22" s="385"/>
      <c r="J22" s="385"/>
      <c r="K22" s="385"/>
      <c r="L22" s="385"/>
      <c r="M22" s="385"/>
      <c r="N22" s="385"/>
      <c r="O22" s="385"/>
      <c r="P22" s="386"/>
      <c r="Q22" s="385"/>
      <c r="R22" s="385"/>
      <c r="S22" s="258"/>
      <c r="T22" s="258"/>
      <c r="U22" s="258"/>
    </row>
    <row r="23" spans="1:21" ht="15.75" customHeight="1">
      <c r="A23" s="587"/>
      <c r="B23" s="586" t="s">
        <v>1485</v>
      </c>
      <c r="C23" s="323"/>
      <c r="D23" s="258"/>
      <c r="E23" s="323"/>
      <c r="F23" s="323"/>
      <c r="G23" s="259"/>
      <c r="H23" s="387"/>
      <c r="I23" s="388"/>
      <c r="J23" s="387"/>
      <c r="K23" s="388"/>
      <c r="L23" s="387"/>
      <c r="M23" s="388"/>
      <c r="N23" s="387"/>
      <c r="O23" s="385"/>
      <c r="P23" s="389"/>
      <c r="Q23" s="384"/>
      <c r="R23" s="384"/>
      <c r="S23" s="258"/>
      <c r="T23" s="258"/>
      <c r="U23" s="258"/>
    </row>
    <row r="24" spans="1:21" ht="15.75">
      <c r="A24" s="587"/>
      <c r="B24" s="587"/>
      <c r="C24" s="323"/>
      <c r="D24" s="258"/>
      <c r="E24" s="323"/>
      <c r="F24" s="323"/>
      <c r="G24" s="259"/>
      <c r="H24" s="387"/>
      <c r="I24" s="388"/>
      <c r="J24" s="387"/>
      <c r="K24" s="388"/>
      <c r="L24" s="387"/>
      <c r="M24" s="388"/>
      <c r="N24" s="387"/>
      <c r="O24" s="385"/>
      <c r="P24" s="389"/>
      <c r="Q24" s="384"/>
      <c r="R24" s="384"/>
      <c r="S24" s="258"/>
      <c r="T24" s="258"/>
      <c r="U24" s="258"/>
    </row>
    <row r="25" spans="1:21" ht="15.75">
      <c r="A25" s="587"/>
      <c r="B25" s="587"/>
      <c r="C25" s="323"/>
      <c r="D25" s="258"/>
      <c r="E25" s="323"/>
      <c r="F25" s="323"/>
      <c r="G25" s="259"/>
      <c r="H25" s="387"/>
      <c r="I25" s="388"/>
      <c r="J25" s="387"/>
      <c r="K25" s="388"/>
      <c r="L25" s="387"/>
      <c r="M25" s="388"/>
      <c r="N25" s="387"/>
      <c r="O25" s="385"/>
      <c r="P25" s="389"/>
      <c r="Q25" s="384"/>
      <c r="R25" s="384"/>
      <c r="S25" s="258"/>
      <c r="T25" s="258"/>
      <c r="U25" s="258"/>
    </row>
    <row r="26" spans="1:21" ht="15.75">
      <c r="A26" s="587"/>
      <c r="B26" s="587"/>
      <c r="C26" s="323"/>
      <c r="D26" s="258"/>
      <c r="E26" s="323"/>
      <c r="F26" s="323"/>
      <c r="G26" s="258"/>
      <c r="H26" s="387"/>
      <c r="I26" s="385"/>
      <c r="J26" s="385"/>
      <c r="K26" s="385"/>
      <c r="L26" s="385"/>
      <c r="M26" s="385"/>
      <c r="N26" s="385"/>
      <c r="O26" s="385"/>
      <c r="P26" s="386"/>
      <c r="Q26" s="258"/>
      <c r="R26" s="258"/>
      <c r="S26" s="258"/>
      <c r="T26" s="258"/>
      <c r="U26" s="258"/>
    </row>
    <row r="27" spans="1:21" ht="15.75">
      <c r="A27" s="587"/>
      <c r="B27" s="587"/>
      <c r="C27" s="323"/>
      <c r="D27" s="258"/>
      <c r="E27" s="323"/>
      <c r="F27" s="323"/>
      <c r="G27" s="258"/>
      <c r="H27" s="387"/>
      <c r="I27" s="385"/>
      <c r="J27" s="385"/>
      <c r="K27" s="385"/>
      <c r="L27" s="385"/>
      <c r="M27" s="385"/>
      <c r="N27" s="385"/>
      <c r="O27" s="385"/>
      <c r="P27" s="386"/>
      <c r="Q27" s="258"/>
      <c r="R27" s="258"/>
      <c r="S27" s="258"/>
      <c r="T27" s="258"/>
      <c r="U27" s="258"/>
    </row>
    <row r="28" spans="1:21" ht="15.75">
      <c r="A28" s="587"/>
      <c r="B28" s="587"/>
      <c r="C28" s="323"/>
      <c r="D28" s="258"/>
      <c r="E28" s="323"/>
      <c r="F28" s="323"/>
      <c r="G28" s="258"/>
      <c r="H28" s="387"/>
      <c r="I28" s="385"/>
      <c r="J28" s="385"/>
      <c r="K28" s="385"/>
      <c r="L28" s="385"/>
      <c r="M28" s="385"/>
      <c r="N28" s="385"/>
      <c r="O28" s="385"/>
      <c r="P28" s="386"/>
      <c r="Q28" s="258"/>
      <c r="R28" s="258"/>
      <c r="S28" s="258"/>
      <c r="T28" s="258"/>
      <c r="U28" s="258"/>
    </row>
    <row r="29" spans="1:21" ht="15.75">
      <c r="A29" s="587"/>
      <c r="B29" s="589" t="s">
        <v>1486</v>
      </c>
      <c r="C29" s="323"/>
      <c r="D29" s="258"/>
      <c r="E29" s="323"/>
      <c r="F29" s="323"/>
      <c r="G29" s="258"/>
      <c r="H29" s="387"/>
      <c r="I29" s="385"/>
      <c r="J29" s="385"/>
      <c r="K29" s="385"/>
      <c r="L29" s="385"/>
      <c r="M29" s="385"/>
      <c r="N29" s="385"/>
      <c r="O29" s="385"/>
      <c r="P29" s="386"/>
      <c r="Q29" s="258"/>
      <c r="R29" s="258"/>
      <c r="S29" s="258"/>
      <c r="T29" s="258"/>
      <c r="U29" s="258"/>
    </row>
    <row r="30" spans="1:21" ht="15.75">
      <c r="A30" s="587"/>
      <c r="B30" s="589"/>
      <c r="C30" s="323"/>
      <c r="D30" s="258"/>
      <c r="E30" s="323"/>
      <c r="F30" s="323"/>
      <c r="G30" s="258"/>
      <c r="H30" s="387"/>
      <c r="I30" s="385"/>
      <c r="J30" s="385"/>
      <c r="K30" s="385"/>
      <c r="L30" s="385"/>
      <c r="M30" s="385"/>
      <c r="N30" s="385"/>
      <c r="O30" s="385"/>
      <c r="P30" s="386"/>
      <c r="Q30" s="258"/>
      <c r="R30" s="258"/>
      <c r="S30" s="258"/>
      <c r="T30" s="258"/>
      <c r="U30" s="258"/>
    </row>
    <row r="31" spans="1:21" ht="15.75">
      <c r="A31" s="587"/>
      <c r="B31" s="589"/>
      <c r="C31" s="323"/>
      <c r="D31" s="258"/>
      <c r="E31" s="323"/>
      <c r="F31" s="323"/>
      <c r="G31" s="258"/>
      <c r="H31" s="387"/>
      <c r="I31" s="385"/>
      <c r="J31" s="385"/>
      <c r="K31" s="385"/>
      <c r="L31" s="385"/>
      <c r="M31" s="385"/>
      <c r="N31" s="385"/>
      <c r="O31" s="385"/>
      <c r="P31" s="386"/>
      <c r="Q31" s="258"/>
      <c r="R31" s="258"/>
      <c r="S31" s="258"/>
      <c r="T31" s="258"/>
      <c r="U31" s="258"/>
    </row>
    <row r="32" spans="1:21" ht="15.75">
      <c r="A32" s="587"/>
      <c r="B32" s="589"/>
      <c r="C32" s="323"/>
      <c r="D32" s="258"/>
      <c r="E32" s="323"/>
      <c r="F32" s="323"/>
      <c r="G32" s="258"/>
      <c r="H32" s="387"/>
      <c r="I32" s="385"/>
      <c r="J32" s="385"/>
      <c r="K32" s="385"/>
      <c r="L32" s="385"/>
      <c r="M32" s="385"/>
      <c r="N32" s="385"/>
      <c r="O32" s="385"/>
      <c r="P32" s="386"/>
      <c r="Q32" s="258"/>
      <c r="R32" s="258"/>
      <c r="S32" s="258"/>
      <c r="T32" s="258"/>
      <c r="U32" s="258"/>
    </row>
    <row r="33" spans="1:21" ht="15.75">
      <c r="A33" s="587"/>
      <c r="B33" s="589"/>
      <c r="C33" s="323"/>
      <c r="D33" s="258"/>
      <c r="E33" s="323"/>
      <c r="F33" s="323"/>
      <c r="G33" s="258"/>
      <c r="H33" s="387"/>
      <c r="I33" s="385"/>
      <c r="J33" s="385"/>
      <c r="K33" s="385"/>
      <c r="L33" s="385"/>
      <c r="M33" s="385"/>
      <c r="N33" s="385"/>
      <c r="O33" s="385"/>
      <c r="P33" s="386"/>
      <c r="Q33" s="258"/>
      <c r="R33" s="258"/>
      <c r="S33" s="258"/>
      <c r="T33" s="258"/>
      <c r="U33" s="258"/>
    </row>
    <row r="34" spans="1:21" ht="15.75">
      <c r="A34" s="587"/>
      <c r="B34" s="589" t="s">
        <v>1487</v>
      </c>
      <c r="C34" s="323"/>
      <c r="D34" s="258"/>
      <c r="E34" s="323"/>
      <c r="F34" s="323"/>
      <c r="G34" s="258"/>
      <c r="H34" s="387"/>
      <c r="I34" s="385"/>
      <c r="J34" s="385"/>
      <c r="K34" s="385"/>
      <c r="L34" s="385"/>
      <c r="M34" s="385"/>
      <c r="N34" s="385"/>
      <c r="O34" s="385"/>
      <c r="P34" s="386"/>
      <c r="Q34" s="258"/>
      <c r="R34" s="258"/>
      <c r="S34" s="258"/>
      <c r="T34" s="258"/>
      <c r="U34" s="258"/>
    </row>
    <row r="35" spans="1:21" ht="15.75">
      <c r="A35" s="587"/>
      <c r="B35" s="589"/>
      <c r="C35" s="323"/>
      <c r="D35" s="258"/>
      <c r="E35" s="323"/>
      <c r="F35" s="323"/>
      <c r="G35" s="258"/>
      <c r="H35" s="387"/>
      <c r="I35" s="385"/>
      <c r="J35" s="385"/>
      <c r="K35" s="385"/>
      <c r="L35" s="385"/>
      <c r="M35" s="385"/>
      <c r="N35" s="385"/>
      <c r="O35" s="385"/>
      <c r="P35" s="386"/>
      <c r="Q35" s="258"/>
      <c r="R35" s="258"/>
      <c r="S35" s="258"/>
      <c r="T35" s="258"/>
      <c r="U35" s="258"/>
    </row>
    <row r="36" spans="1:21" ht="15.75">
      <c r="A36" s="587"/>
      <c r="B36" s="589"/>
      <c r="C36" s="323"/>
      <c r="D36" s="258"/>
      <c r="E36" s="323"/>
      <c r="F36" s="323"/>
      <c r="G36" s="258"/>
      <c r="H36" s="387"/>
      <c r="I36" s="385"/>
      <c r="J36" s="385"/>
      <c r="K36" s="385"/>
      <c r="L36" s="385"/>
      <c r="M36" s="385"/>
      <c r="N36" s="385"/>
      <c r="O36" s="385"/>
      <c r="P36" s="386"/>
      <c r="Q36" s="258"/>
      <c r="R36" s="258"/>
      <c r="S36" s="258"/>
      <c r="T36" s="258"/>
      <c r="U36" s="258"/>
    </row>
    <row r="37" spans="1:21" ht="15.75">
      <c r="A37" s="587"/>
      <c r="B37" s="589"/>
      <c r="C37" s="323"/>
      <c r="D37" s="258"/>
      <c r="E37" s="323"/>
      <c r="F37" s="323"/>
      <c r="G37" s="258"/>
      <c r="H37" s="387"/>
      <c r="I37" s="385"/>
      <c r="J37" s="385"/>
      <c r="K37" s="385"/>
      <c r="L37" s="385"/>
      <c r="M37" s="385"/>
      <c r="N37" s="385"/>
      <c r="O37" s="385"/>
      <c r="P37" s="386"/>
      <c r="Q37" s="258"/>
      <c r="R37" s="258"/>
      <c r="S37" s="258"/>
      <c r="T37" s="258"/>
      <c r="U37" s="258"/>
    </row>
    <row r="38" spans="1:21" ht="15.75">
      <c r="A38" s="587"/>
      <c r="B38" s="589" t="s">
        <v>1488</v>
      </c>
      <c r="C38" s="323"/>
      <c r="D38" s="258"/>
      <c r="E38" s="323"/>
      <c r="F38" s="323"/>
      <c r="G38" s="258"/>
      <c r="H38" s="387"/>
      <c r="I38" s="385"/>
      <c r="J38" s="385"/>
      <c r="K38" s="385"/>
      <c r="L38" s="385"/>
      <c r="M38" s="385"/>
      <c r="N38" s="385"/>
      <c r="O38" s="385"/>
      <c r="P38" s="386"/>
      <c r="Q38" s="258"/>
      <c r="R38" s="258"/>
      <c r="S38" s="258"/>
      <c r="T38" s="258"/>
      <c r="U38" s="258"/>
    </row>
    <row r="39" spans="1:21" ht="15.75">
      <c r="A39" s="587"/>
      <c r="B39" s="589"/>
      <c r="C39" s="323"/>
      <c r="D39" s="258"/>
      <c r="E39" s="323"/>
      <c r="F39" s="323"/>
      <c r="G39" s="258"/>
      <c r="H39" s="387"/>
      <c r="I39" s="385"/>
      <c r="J39" s="385"/>
      <c r="K39" s="385"/>
      <c r="L39" s="385"/>
      <c r="M39" s="385"/>
      <c r="N39" s="385"/>
      <c r="O39" s="385"/>
      <c r="P39" s="386"/>
      <c r="Q39" s="258"/>
      <c r="R39" s="258"/>
      <c r="S39" s="258"/>
      <c r="T39" s="258"/>
      <c r="U39" s="258"/>
    </row>
    <row r="40" spans="1:21" ht="15.75">
      <c r="A40" s="587"/>
      <c r="B40" s="589"/>
      <c r="C40" s="323"/>
      <c r="D40" s="258"/>
      <c r="E40" s="323"/>
      <c r="F40" s="323"/>
      <c r="G40" s="258"/>
      <c r="H40" s="387"/>
      <c r="I40" s="385"/>
      <c r="J40" s="385"/>
      <c r="K40" s="385"/>
      <c r="L40" s="385"/>
      <c r="M40" s="385"/>
      <c r="N40" s="385"/>
      <c r="O40" s="385"/>
      <c r="P40" s="386"/>
      <c r="Q40" s="258"/>
      <c r="R40" s="258"/>
      <c r="S40" s="258"/>
      <c r="T40" s="258"/>
      <c r="U40" s="258"/>
    </row>
    <row r="41" spans="1:21" ht="15.75">
      <c r="A41" s="587"/>
      <c r="B41" s="589"/>
      <c r="C41" s="323"/>
      <c r="D41" s="258"/>
      <c r="E41" s="323"/>
      <c r="F41" s="323"/>
      <c r="G41" s="258"/>
      <c r="H41" s="387"/>
      <c r="I41" s="385"/>
      <c r="J41" s="385"/>
      <c r="K41" s="385"/>
      <c r="L41" s="385"/>
      <c r="M41" s="385"/>
      <c r="N41" s="385"/>
      <c r="O41" s="385"/>
      <c r="P41" s="386"/>
      <c r="Q41" s="258"/>
      <c r="R41" s="258"/>
      <c r="S41" s="258"/>
      <c r="T41" s="258"/>
      <c r="U41" s="258"/>
    </row>
    <row r="42" spans="1:21" ht="15.75">
      <c r="A42" s="587"/>
      <c r="B42" s="589"/>
      <c r="C42" s="323"/>
      <c r="D42" s="258"/>
      <c r="E42" s="323"/>
      <c r="F42" s="323"/>
      <c r="G42" s="258"/>
      <c r="H42" s="387"/>
      <c r="I42" s="385"/>
      <c r="J42" s="385"/>
      <c r="K42" s="385"/>
      <c r="L42" s="385"/>
      <c r="M42" s="385"/>
      <c r="N42" s="385"/>
      <c r="O42" s="385"/>
      <c r="P42" s="386"/>
      <c r="Q42" s="258"/>
      <c r="R42" s="258"/>
      <c r="S42" s="258"/>
      <c r="T42" s="258"/>
      <c r="U42" s="258"/>
    </row>
    <row r="43" spans="1:21" ht="15.75">
      <c r="A43" s="586" t="s">
        <v>1483</v>
      </c>
      <c r="B43" s="589" t="s">
        <v>1489</v>
      </c>
      <c r="C43" s="323"/>
      <c r="D43" s="258"/>
      <c r="E43" s="323"/>
      <c r="F43" s="323"/>
      <c r="G43" s="259"/>
      <c r="H43" s="385"/>
      <c r="I43" s="388"/>
      <c r="J43" s="385"/>
      <c r="K43" s="388"/>
      <c r="L43" s="385"/>
      <c r="M43" s="388"/>
      <c r="N43" s="385"/>
      <c r="O43" s="385"/>
      <c r="P43" s="386"/>
      <c r="Q43" s="385"/>
      <c r="R43" s="385"/>
      <c r="S43" s="258"/>
      <c r="T43" s="258"/>
      <c r="U43" s="258"/>
    </row>
    <row r="44" spans="1:21" ht="15.75">
      <c r="A44" s="587"/>
      <c r="B44" s="589"/>
      <c r="C44" s="323"/>
      <c r="D44" s="258"/>
      <c r="E44" s="323"/>
      <c r="F44" s="323"/>
      <c r="G44" s="259"/>
      <c r="H44" s="385"/>
      <c r="I44" s="388"/>
      <c r="J44" s="385"/>
      <c r="K44" s="388"/>
      <c r="L44" s="385"/>
      <c r="M44" s="388"/>
      <c r="N44" s="385"/>
      <c r="O44" s="385"/>
      <c r="P44" s="386"/>
      <c r="Q44" s="385"/>
      <c r="R44" s="385"/>
      <c r="S44" s="258"/>
      <c r="T44" s="258"/>
      <c r="U44" s="258"/>
    </row>
    <row r="45" spans="1:21" ht="15.75">
      <c r="A45" s="587"/>
      <c r="B45" s="589"/>
      <c r="C45" s="323"/>
      <c r="D45" s="258"/>
      <c r="E45" s="323"/>
      <c r="F45" s="323"/>
      <c r="G45" s="259"/>
      <c r="H45" s="385"/>
      <c r="I45" s="388"/>
      <c r="J45" s="385"/>
      <c r="K45" s="388"/>
      <c r="L45" s="385"/>
      <c r="M45" s="388"/>
      <c r="N45" s="385"/>
      <c r="O45" s="385"/>
      <c r="P45" s="386"/>
      <c r="Q45" s="385"/>
      <c r="R45" s="385"/>
      <c r="S45" s="258"/>
      <c r="T45" s="258"/>
      <c r="U45" s="258"/>
    </row>
    <row r="46" spans="1:21" ht="15.75">
      <c r="A46" s="587"/>
      <c r="B46" s="589"/>
      <c r="C46" s="323"/>
      <c r="D46" s="258"/>
      <c r="E46" s="323"/>
      <c r="F46" s="323"/>
      <c r="G46" s="259"/>
      <c r="H46" s="385"/>
      <c r="I46" s="388"/>
      <c r="J46" s="385"/>
      <c r="K46" s="388"/>
      <c r="L46" s="385"/>
      <c r="M46" s="388"/>
      <c r="N46" s="385"/>
      <c r="O46" s="385"/>
      <c r="P46" s="386"/>
      <c r="Q46" s="385"/>
      <c r="R46" s="385"/>
      <c r="S46" s="258"/>
      <c r="T46" s="258"/>
      <c r="U46" s="258"/>
    </row>
    <row r="47" spans="1:21" ht="15.75">
      <c r="A47" s="587"/>
      <c r="B47" s="589"/>
      <c r="C47" s="323"/>
      <c r="D47" s="258"/>
      <c r="E47" s="323"/>
      <c r="F47" s="323"/>
      <c r="G47" s="259"/>
      <c r="H47" s="385"/>
      <c r="I47" s="388"/>
      <c r="J47" s="385"/>
      <c r="K47" s="388"/>
      <c r="L47" s="385"/>
      <c r="M47" s="388"/>
      <c r="N47" s="385"/>
      <c r="O47" s="385"/>
      <c r="P47" s="386"/>
      <c r="Q47" s="385"/>
      <c r="R47" s="385"/>
      <c r="S47" s="258"/>
      <c r="T47" s="258"/>
      <c r="U47" s="258"/>
    </row>
    <row r="48" spans="1:21" ht="15.75">
      <c r="A48" s="587"/>
      <c r="B48" s="589"/>
      <c r="C48" s="323"/>
      <c r="D48" s="258"/>
      <c r="E48" s="323"/>
      <c r="F48" s="323"/>
      <c r="G48" s="259"/>
      <c r="H48" s="385"/>
      <c r="I48" s="388"/>
      <c r="J48" s="385"/>
      <c r="K48" s="388"/>
      <c r="L48" s="385"/>
      <c r="M48" s="388"/>
      <c r="N48" s="385"/>
      <c r="O48" s="385"/>
      <c r="P48" s="386"/>
      <c r="Q48" s="385"/>
      <c r="R48" s="385"/>
      <c r="S48" s="258"/>
      <c r="T48" s="258"/>
      <c r="U48" s="258"/>
    </row>
    <row r="49" spans="1:21" ht="15.75" customHeight="1">
      <c r="A49" s="587"/>
      <c r="B49" s="589" t="s">
        <v>1490</v>
      </c>
      <c r="C49" s="323"/>
      <c r="D49" s="258"/>
      <c r="E49" s="323"/>
      <c r="F49" s="323"/>
      <c r="G49" s="259"/>
      <c r="H49" s="385"/>
      <c r="I49" s="388"/>
      <c r="J49" s="385"/>
      <c r="K49" s="388"/>
      <c r="L49" s="385"/>
      <c r="M49" s="388"/>
      <c r="N49" s="385"/>
      <c r="O49" s="385"/>
      <c r="P49" s="386"/>
      <c r="Q49" s="385"/>
      <c r="R49" s="385"/>
      <c r="S49" s="258"/>
      <c r="T49" s="258"/>
      <c r="U49" s="258"/>
    </row>
    <row r="50" spans="1:21" ht="15.75" customHeight="1">
      <c r="A50" s="587"/>
      <c r="B50" s="589"/>
      <c r="C50" s="323"/>
      <c r="D50" s="258"/>
      <c r="E50" s="323"/>
      <c r="F50" s="323"/>
      <c r="G50" s="259"/>
      <c r="H50" s="385"/>
      <c r="I50" s="388"/>
      <c r="J50" s="385"/>
      <c r="K50" s="388"/>
      <c r="L50" s="385"/>
      <c r="M50" s="388"/>
      <c r="N50" s="385"/>
      <c r="O50" s="385"/>
      <c r="P50" s="386"/>
      <c r="Q50" s="385"/>
      <c r="R50" s="385"/>
      <c r="S50" s="258"/>
      <c r="T50" s="258"/>
      <c r="U50" s="258"/>
    </row>
    <row r="51" spans="1:21" ht="15.75" customHeight="1">
      <c r="A51" s="587"/>
      <c r="B51" s="589"/>
      <c r="C51" s="323"/>
      <c r="D51" s="258"/>
      <c r="E51" s="323"/>
      <c r="F51" s="323"/>
      <c r="G51" s="259"/>
      <c r="H51" s="385"/>
      <c r="I51" s="388"/>
      <c r="J51" s="385"/>
      <c r="K51" s="388"/>
      <c r="L51" s="385"/>
      <c r="M51" s="388"/>
      <c r="N51" s="385"/>
      <c r="O51" s="385"/>
      <c r="P51" s="386"/>
      <c r="Q51" s="385"/>
      <c r="R51" s="385"/>
      <c r="S51" s="258"/>
      <c r="T51" s="258"/>
      <c r="U51" s="258"/>
    </row>
    <row r="52" spans="1:21" ht="15.75" customHeight="1">
      <c r="A52" s="587"/>
      <c r="B52" s="589" t="s">
        <v>1491</v>
      </c>
      <c r="C52" s="323"/>
      <c r="D52" s="258"/>
      <c r="E52" s="323"/>
      <c r="F52" s="323"/>
      <c r="G52" s="259"/>
      <c r="H52" s="385"/>
      <c r="I52" s="388"/>
      <c r="J52" s="385"/>
      <c r="K52" s="388"/>
      <c r="L52" s="385"/>
      <c r="M52" s="388"/>
      <c r="N52" s="385"/>
      <c r="O52" s="385"/>
      <c r="P52" s="386"/>
      <c r="Q52" s="385"/>
      <c r="R52" s="385"/>
      <c r="S52" s="258"/>
      <c r="T52" s="258"/>
      <c r="U52" s="258"/>
    </row>
    <row r="53" spans="1:21" ht="15.75" customHeight="1">
      <c r="A53" s="587"/>
      <c r="B53" s="589"/>
      <c r="C53" s="323"/>
      <c r="D53" s="258"/>
      <c r="E53" s="323"/>
      <c r="F53" s="323"/>
      <c r="G53" s="259"/>
      <c r="H53" s="385"/>
      <c r="I53" s="388"/>
      <c r="J53" s="385"/>
      <c r="K53" s="388"/>
      <c r="L53" s="385"/>
      <c r="M53" s="388"/>
      <c r="N53" s="385"/>
      <c r="O53" s="385"/>
      <c r="P53" s="386"/>
      <c r="Q53" s="385"/>
      <c r="R53" s="385"/>
      <c r="S53" s="258"/>
      <c r="T53" s="258"/>
      <c r="U53" s="258"/>
    </row>
    <row r="54" spans="1:21" ht="15.75" customHeight="1">
      <c r="A54" s="587"/>
      <c r="B54" s="589"/>
      <c r="C54" s="323"/>
      <c r="D54" s="258"/>
      <c r="E54" s="323"/>
      <c r="F54" s="323"/>
      <c r="G54" s="259"/>
      <c r="H54" s="385"/>
      <c r="I54" s="388"/>
      <c r="J54" s="385"/>
      <c r="K54" s="388"/>
      <c r="L54" s="385"/>
      <c r="M54" s="388"/>
      <c r="N54" s="385"/>
      <c r="O54" s="385"/>
      <c r="P54" s="386"/>
      <c r="Q54" s="385"/>
      <c r="R54" s="385"/>
      <c r="S54" s="258"/>
      <c r="T54" s="258"/>
      <c r="U54" s="258"/>
    </row>
    <row r="55" spans="1:21" ht="15.75" customHeight="1">
      <c r="A55" s="587"/>
      <c r="B55" s="589"/>
      <c r="C55" s="323"/>
      <c r="D55" s="258"/>
      <c r="E55" s="323"/>
      <c r="F55" s="323"/>
      <c r="G55" s="259"/>
      <c r="H55" s="385"/>
      <c r="I55" s="388"/>
      <c r="J55" s="385"/>
      <c r="K55" s="388"/>
      <c r="L55" s="385"/>
      <c r="M55" s="388"/>
      <c r="N55" s="385"/>
      <c r="O55" s="385"/>
      <c r="P55" s="386"/>
      <c r="Q55" s="385"/>
      <c r="R55" s="385"/>
      <c r="S55" s="258"/>
      <c r="T55" s="258"/>
      <c r="U55" s="258"/>
    </row>
    <row r="56" spans="1:21" ht="15.75" customHeight="1">
      <c r="A56" s="587"/>
      <c r="B56" s="589" t="s">
        <v>1492</v>
      </c>
      <c r="C56" s="323"/>
      <c r="D56" s="258"/>
      <c r="E56" s="323"/>
      <c r="F56" s="323"/>
      <c r="G56" s="259"/>
      <c r="H56" s="385"/>
      <c r="I56" s="388"/>
      <c r="J56" s="385"/>
      <c r="K56" s="388"/>
      <c r="L56" s="385"/>
      <c r="M56" s="388"/>
      <c r="N56" s="385"/>
      <c r="O56" s="385"/>
      <c r="P56" s="386"/>
      <c r="Q56" s="385"/>
      <c r="R56" s="385"/>
      <c r="S56" s="258"/>
      <c r="T56" s="258"/>
      <c r="U56" s="258"/>
    </row>
    <row r="57" spans="1:21" ht="15.75" customHeight="1">
      <c r="A57" s="587"/>
      <c r="B57" s="589"/>
      <c r="C57" s="323"/>
      <c r="D57" s="258"/>
      <c r="E57" s="323"/>
      <c r="F57" s="323"/>
      <c r="G57" s="259"/>
      <c r="H57" s="385"/>
      <c r="I57" s="388"/>
      <c r="J57" s="385"/>
      <c r="K57" s="388"/>
      <c r="L57" s="385"/>
      <c r="M57" s="388"/>
      <c r="N57" s="385"/>
      <c r="O57" s="385"/>
      <c r="P57" s="386"/>
      <c r="Q57" s="385"/>
      <c r="R57" s="385"/>
      <c r="S57" s="258"/>
      <c r="T57" s="258"/>
      <c r="U57" s="258"/>
    </row>
    <row r="58" spans="1:21" ht="15.75" customHeight="1">
      <c r="A58" s="587"/>
      <c r="B58" s="589"/>
      <c r="C58" s="323"/>
      <c r="D58" s="258"/>
      <c r="E58" s="323"/>
      <c r="F58" s="323"/>
      <c r="G58" s="259"/>
      <c r="H58" s="385"/>
      <c r="I58" s="388"/>
      <c r="J58" s="385"/>
      <c r="K58" s="388"/>
      <c r="L58" s="385"/>
      <c r="M58" s="388"/>
      <c r="N58" s="385"/>
      <c r="O58" s="385"/>
      <c r="P58" s="386"/>
      <c r="Q58" s="385"/>
      <c r="R58" s="385"/>
      <c r="S58" s="258"/>
      <c r="T58" s="258"/>
      <c r="U58" s="258"/>
    </row>
    <row r="59" spans="1:21" ht="15.75" customHeight="1">
      <c r="A59" s="587"/>
      <c r="B59" s="589"/>
      <c r="C59" s="323"/>
      <c r="D59" s="258"/>
      <c r="E59" s="323"/>
      <c r="F59" s="323"/>
      <c r="G59" s="259"/>
      <c r="H59" s="385"/>
      <c r="I59" s="388"/>
      <c r="J59" s="385"/>
      <c r="K59" s="388"/>
      <c r="L59" s="385"/>
      <c r="M59" s="388"/>
      <c r="N59" s="385"/>
      <c r="O59" s="385"/>
      <c r="P59" s="386"/>
      <c r="Q59" s="385"/>
      <c r="R59" s="385"/>
      <c r="S59" s="258"/>
      <c r="T59" s="258"/>
      <c r="U59" s="258"/>
    </row>
    <row r="60" spans="1:21" ht="15.75">
      <c r="A60" s="587"/>
      <c r="B60" s="589" t="s">
        <v>1493</v>
      </c>
      <c r="C60" s="323"/>
      <c r="D60" s="258"/>
      <c r="E60" s="323"/>
      <c r="F60" s="323"/>
      <c r="G60" s="259"/>
      <c r="H60" s="385"/>
      <c r="I60" s="388"/>
      <c r="J60" s="385"/>
      <c r="K60" s="388"/>
      <c r="L60" s="385"/>
      <c r="M60" s="388"/>
      <c r="N60" s="385"/>
      <c r="O60" s="385"/>
      <c r="P60" s="386"/>
      <c r="Q60" s="385"/>
      <c r="R60" s="385"/>
      <c r="S60" s="258"/>
      <c r="T60" s="258"/>
      <c r="U60" s="258"/>
    </row>
    <row r="61" spans="1:21" ht="15.75">
      <c r="A61" s="587"/>
      <c r="B61" s="589"/>
      <c r="C61" s="323"/>
      <c r="D61" s="258"/>
      <c r="E61" s="323"/>
      <c r="F61" s="323"/>
      <c r="G61" s="259"/>
      <c r="H61" s="385"/>
      <c r="I61" s="388"/>
      <c r="J61" s="385"/>
      <c r="K61" s="388"/>
      <c r="L61" s="385"/>
      <c r="M61" s="388"/>
      <c r="N61" s="385"/>
      <c r="O61" s="385"/>
      <c r="P61" s="386"/>
      <c r="Q61" s="385"/>
      <c r="R61" s="385"/>
      <c r="S61" s="258"/>
      <c r="T61" s="258"/>
      <c r="U61" s="258"/>
    </row>
    <row r="62" spans="1:21" ht="15.75">
      <c r="A62" s="587"/>
      <c r="B62" s="589"/>
      <c r="C62" s="323"/>
      <c r="D62" s="258"/>
      <c r="E62" s="323"/>
      <c r="F62" s="323"/>
      <c r="G62" s="259"/>
      <c r="H62" s="385"/>
      <c r="I62" s="388"/>
      <c r="J62" s="385"/>
      <c r="K62" s="388"/>
      <c r="L62" s="385"/>
      <c r="M62" s="388"/>
      <c r="N62" s="385"/>
      <c r="O62" s="385"/>
      <c r="P62" s="386"/>
      <c r="Q62" s="385"/>
      <c r="R62" s="385"/>
      <c r="S62" s="258"/>
      <c r="T62" s="258"/>
      <c r="U62" s="258"/>
    </row>
    <row r="63" spans="1:21" ht="15.75">
      <c r="A63" s="587"/>
      <c r="B63" s="589"/>
      <c r="C63" s="323"/>
      <c r="D63" s="258"/>
      <c r="E63" s="323"/>
      <c r="F63" s="323"/>
      <c r="G63" s="259"/>
      <c r="H63" s="385"/>
      <c r="I63" s="388"/>
      <c r="J63" s="385"/>
      <c r="K63" s="388"/>
      <c r="L63" s="385"/>
      <c r="M63" s="388"/>
      <c r="N63" s="385"/>
      <c r="O63" s="385"/>
      <c r="P63" s="386"/>
      <c r="Q63" s="385"/>
      <c r="R63" s="385"/>
      <c r="S63" s="258"/>
      <c r="T63" s="258"/>
      <c r="U63" s="258"/>
    </row>
    <row r="64" spans="1:21" ht="15.75" customHeight="1">
      <c r="A64" s="587"/>
      <c r="B64" s="595" t="s">
        <v>1494</v>
      </c>
      <c r="C64" s="323"/>
      <c r="D64" s="258"/>
      <c r="E64" s="323"/>
      <c r="F64" s="323"/>
      <c r="G64" s="259"/>
      <c r="H64" s="385"/>
      <c r="I64" s="388"/>
      <c r="J64" s="385"/>
      <c r="K64" s="388"/>
      <c r="L64" s="385"/>
      <c r="M64" s="388"/>
      <c r="N64" s="385"/>
      <c r="O64" s="385"/>
      <c r="P64" s="386"/>
      <c r="Q64" s="385"/>
      <c r="R64" s="385"/>
      <c r="S64" s="258"/>
      <c r="T64" s="258"/>
      <c r="U64" s="258"/>
    </row>
    <row r="65" spans="1:21" ht="15.75" customHeight="1">
      <c r="A65" s="587"/>
      <c r="B65" s="596"/>
      <c r="C65" s="323"/>
      <c r="D65" s="258"/>
      <c r="E65" s="323"/>
      <c r="F65" s="323"/>
      <c r="G65" s="259"/>
      <c r="H65" s="385"/>
      <c r="I65" s="388"/>
      <c r="J65" s="385"/>
      <c r="K65" s="388"/>
      <c r="L65" s="385"/>
      <c r="M65" s="388"/>
      <c r="N65" s="385"/>
      <c r="O65" s="385"/>
      <c r="P65" s="386"/>
      <c r="Q65" s="385"/>
      <c r="R65" s="385"/>
      <c r="S65" s="258"/>
      <c r="T65" s="258"/>
      <c r="U65" s="258"/>
    </row>
    <row r="66" spans="1:21" ht="15.75" customHeight="1">
      <c r="A66" s="587"/>
      <c r="B66" s="596"/>
      <c r="C66" s="323"/>
      <c r="D66" s="258"/>
      <c r="E66" s="323"/>
      <c r="F66" s="323"/>
      <c r="G66" s="259"/>
      <c r="H66" s="385"/>
      <c r="I66" s="388"/>
      <c r="J66" s="385"/>
      <c r="K66" s="388"/>
      <c r="L66" s="385"/>
      <c r="M66" s="388"/>
      <c r="N66" s="385"/>
      <c r="O66" s="385"/>
      <c r="P66" s="386"/>
      <c r="Q66" s="385"/>
      <c r="R66" s="385"/>
      <c r="S66" s="258"/>
      <c r="T66" s="258"/>
      <c r="U66" s="258"/>
    </row>
    <row r="67" spans="1:21" ht="18" customHeight="1">
      <c r="A67" s="587"/>
      <c r="B67" s="597"/>
      <c r="C67" s="323"/>
      <c r="D67" s="258"/>
      <c r="E67" s="323"/>
      <c r="F67" s="323"/>
      <c r="G67" s="259"/>
      <c r="H67" s="385"/>
      <c r="I67" s="388"/>
      <c r="J67" s="385"/>
      <c r="K67" s="388"/>
      <c r="L67" s="385"/>
      <c r="M67" s="388"/>
      <c r="N67" s="385"/>
      <c r="O67" s="385"/>
      <c r="P67" s="386"/>
      <c r="Q67" s="385"/>
      <c r="R67" s="385"/>
      <c r="S67" s="258"/>
      <c r="T67" s="258"/>
      <c r="U67" s="258"/>
    </row>
    <row r="68" spans="1:21" ht="15.75">
      <c r="A68" s="587"/>
      <c r="B68" s="594" t="s">
        <v>1495</v>
      </c>
      <c r="C68" s="323"/>
      <c r="D68" s="258"/>
      <c r="E68" s="323"/>
      <c r="F68" s="323"/>
      <c r="G68" s="259"/>
      <c r="H68" s="385"/>
      <c r="I68" s="388"/>
      <c r="J68" s="385"/>
      <c r="K68" s="388"/>
      <c r="L68" s="385"/>
      <c r="M68" s="388"/>
      <c r="N68" s="385"/>
      <c r="O68" s="385"/>
      <c r="P68" s="386"/>
      <c r="Q68" s="385"/>
      <c r="R68" s="385"/>
      <c r="S68" s="258"/>
      <c r="T68" s="258"/>
      <c r="U68" s="258"/>
    </row>
    <row r="69" spans="1:21" ht="15.75">
      <c r="A69" s="587"/>
      <c r="B69" s="594"/>
      <c r="C69" s="323"/>
      <c r="D69" s="258"/>
      <c r="E69" s="323"/>
      <c r="F69" s="323"/>
      <c r="G69" s="259"/>
      <c r="H69" s="385"/>
      <c r="I69" s="388"/>
      <c r="J69" s="385"/>
      <c r="K69" s="388"/>
      <c r="L69" s="385"/>
      <c r="M69" s="388"/>
      <c r="N69" s="385"/>
      <c r="O69" s="385"/>
      <c r="P69" s="386"/>
      <c r="Q69" s="385"/>
      <c r="R69" s="385"/>
      <c r="S69" s="258"/>
      <c r="T69" s="258"/>
      <c r="U69" s="258"/>
    </row>
    <row r="70" spans="1:21" ht="15.75">
      <c r="A70" s="587"/>
      <c r="B70" s="594"/>
      <c r="C70" s="323"/>
      <c r="D70" s="258"/>
      <c r="E70" s="323"/>
      <c r="F70" s="323"/>
      <c r="G70" s="259"/>
      <c r="H70" s="385"/>
      <c r="I70" s="388"/>
      <c r="J70" s="385"/>
      <c r="K70" s="388"/>
      <c r="L70" s="385"/>
      <c r="M70" s="388"/>
      <c r="N70" s="385"/>
      <c r="O70" s="385"/>
      <c r="P70" s="386"/>
      <c r="Q70" s="385"/>
      <c r="R70" s="385"/>
      <c r="S70" s="258"/>
      <c r="T70" s="258"/>
      <c r="U70" s="258"/>
    </row>
    <row r="71" spans="1:21" ht="15.75" customHeight="1">
      <c r="A71" s="587"/>
      <c r="B71" s="595" t="s">
        <v>1496</v>
      </c>
      <c r="C71" s="323"/>
      <c r="D71" s="258"/>
      <c r="E71" s="323"/>
      <c r="F71" s="323"/>
      <c r="G71" s="259"/>
      <c r="H71" s="385"/>
      <c r="I71" s="388"/>
      <c r="J71" s="385"/>
      <c r="K71" s="388"/>
      <c r="L71" s="385"/>
      <c r="M71" s="388"/>
      <c r="N71" s="385"/>
      <c r="O71" s="385"/>
      <c r="P71" s="386"/>
      <c r="Q71" s="385"/>
      <c r="R71" s="385"/>
      <c r="S71" s="258"/>
      <c r="T71" s="258"/>
      <c r="U71" s="258"/>
    </row>
    <row r="72" spans="1:21" ht="15.75" customHeight="1">
      <c r="A72" s="587"/>
      <c r="B72" s="596"/>
      <c r="C72" s="323"/>
      <c r="D72" s="258"/>
      <c r="E72" s="323"/>
      <c r="F72" s="323"/>
      <c r="G72" s="259"/>
      <c r="H72" s="385"/>
      <c r="I72" s="388"/>
      <c r="J72" s="385"/>
      <c r="K72" s="388"/>
      <c r="L72" s="385"/>
      <c r="M72" s="388"/>
      <c r="N72" s="385"/>
      <c r="O72" s="385"/>
      <c r="P72" s="386"/>
      <c r="Q72" s="385"/>
      <c r="R72" s="385"/>
      <c r="S72" s="258"/>
      <c r="T72" s="258"/>
      <c r="U72" s="258"/>
    </row>
    <row r="73" spans="1:21" ht="15.75">
      <c r="A73" s="587"/>
      <c r="B73" s="597"/>
      <c r="C73" s="323"/>
      <c r="D73" s="258"/>
      <c r="E73" s="323"/>
      <c r="F73" s="323"/>
      <c r="G73" s="259"/>
      <c r="H73" s="385"/>
      <c r="I73" s="388"/>
      <c r="J73" s="385"/>
      <c r="K73" s="388"/>
      <c r="L73" s="385"/>
      <c r="M73" s="388"/>
      <c r="N73" s="385"/>
      <c r="O73" s="385"/>
      <c r="P73" s="386"/>
      <c r="Q73" s="385"/>
      <c r="R73" s="385"/>
      <c r="S73" s="258"/>
      <c r="T73" s="258"/>
      <c r="U73" s="258"/>
    </row>
    <row r="74" spans="1:21" s="269" customFormat="1" ht="15.75">
      <c r="A74" s="301"/>
      <c r="B74" s="302"/>
      <c r="C74" s="301" t="s">
        <v>101</v>
      </c>
      <c r="D74" s="302"/>
      <c r="E74" s="302"/>
      <c r="F74" s="303"/>
      <c r="G74" s="272">
        <f>SUM(G8:G73)</f>
        <v>0</v>
      </c>
      <c r="H74" s="272">
        <f t="shared" ref="H74:P74" si="0">SUM(H8:H73)</f>
        <v>0</v>
      </c>
      <c r="I74" s="272">
        <f t="shared" si="0"/>
        <v>0</v>
      </c>
      <c r="J74" s="272">
        <f t="shared" si="0"/>
        <v>0</v>
      </c>
      <c r="K74" s="272">
        <f t="shared" si="0"/>
        <v>0</v>
      </c>
      <c r="L74" s="272">
        <f t="shared" si="0"/>
        <v>0</v>
      </c>
      <c r="M74" s="272">
        <f t="shared" si="0"/>
        <v>0</v>
      </c>
      <c r="N74" s="272">
        <f t="shared" si="0"/>
        <v>0</v>
      </c>
      <c r="O74" s="272">
        <f t="shared" si="0"/>
        <v>0</v>
      </c>
      <c r="P74" s="272">
        <f t="shared" si="0"/>
        <v>0</v>
      </c>
      <c r="Q74" s="273"/>
      <c r="R74" s="273"/>
      <c r="S74" s="273"/>
      <c r="T74" s="273"/>
      <c r="U74" s="273"/>
    </row>
    <row r="75" spans="1:21" ht="15.75">
      <c r="A75" s="269"/>
      <c r="B75" s="269"/>
      <c r="C75" s="269"/>
      <c r="D75" s="269"/>
      <c r="E75" s="268"/>
      <c r="F75" s="269"/>
      <c r="G75" s="269"/>
      <c r="S75" s="274"/>
      <c r="T75" s="274"/>
      <c r="U75" s="275"/>
    </row>
    <row r="76" spans="1:21" ht="15.75">
      <c r="E76" s="268"/>
      <c r="S76" s="274"/>
      <c r="T76" s="274"/>
    </row>
    <row r="77" spans="1:21" ht="15.75">
      <c r="E77" s="268"/>
      <c r="S77" s="274"/>
      <c r="T77" s="274"/>
    </row>
    <row r="78" spans="1:21" ht="15.75">
      <c r="E78" s="268"/>
      <c r="S78" s="274"/>
      <c r="T78" s="274"/>
    </row>
    <row r="79" spans="1:21" ht="15.75">
      <c r="E79" s="268"/>
      <c r="S79" s="274"/>
      <c r="T79" s="274"/>
    </row>
    <row r="80" spans="1:21" ht="15.75">
      <c r="E80" s="268"/>
      <c r="S80" s="274"/>
      <c r="T80" s="274"/>
    </row>
    <row r="81" spans="5:20" ht="15.75">
      <c r="E81" s="268"/>
      <c r="S81" s="274"/>
      <c r="T81" s="274"/>
    </row>
    <row r="82" spans="5:20" ht="15.75">
      <c r="E82" s="268"/>
      <c r="S82" s="274"/>
      <c r="T82" s="274"/>
    </row>
    <row r="83" spans="5:20" ht="15.75">
      <c r="E83" s="268"/>
      <c r="S83" s="274"/>
      <c r="T83" s="274"/>
    </row>
    <row r="84" spans="5:20" ht="15.75">
      <c r="E84" s="268"/>
      <c r="S84" s="274"/>
      <c r="T84" s="274"/>
    </row>
    <row r="85" spans="5:20" ht="15.75">
      <c r="E85" s="268"/>
      <c r="S85" s="274"/>
      <c r="T85" s="274"/>
    </row>
    <row r="86" spans="5:20" ht="15.75">
      <c r="E86" s="268"/>
      <c r="S86" s="276"/>
      <c r="T86" s="276"/>
    </row>
    <row r="87" spans="5:20" ht="15.75">
      <c r="E87" s="268"/>
      <c r="S87" s="274"/>
      <c r="T87" s="274"/>
    </row>
    <row r="88" spans="5:20" ht="15.75">
      <c r="E88" s="268"/>
      <c r="S88" s="274"/>
      <c r="T88" s="274"/>
    </row>
    <row r="89" spans="5:20" ht="15.75">
      <c r="E89" s="268"/>
      <c r="S89" s="274"/>
      <c r="T89" s="274"/>
    </row>
    <row r="90" spans="5:20" ht="15.75">
      <c r="E90" s="268"/>
      <c r="S90" s="274"/>
      <c r="T90" s="274"/>
    </row>
    <row r="91" spans="5:20" ht="15.75">
      <c r="E91" s="268"/>
      <c r="S91" s="274"/>
      <c r="T91" s="274"/>
    </row>
    <row r="92" spans="5:20" ht="15.75">
      <c r="E92" s="268"/>
      <c r="S92" s="274"/>
      <c r="T92" s="274"/>
    </row>
    <row r="93" spans="5:20" ht="15.75">
      <c r="E93" s="268"/>
      <c r="S93" s="274"/>
      <c r="T93" s="274"/>
    </row>
    <row r="94" spans="5:20" ht="15.75">
      <c r="E94" s="268"/>
      <c r="S94" s="274"/>
      <c r="T94" s="274"/>
    </row>
    <row r="95" spans="5:20" ht="15.75">
      <c r="E95" s="268"/>
      <c r="S95" s="274"/>
      <c r="T95" s="274"/>
    </row>
    <row r="96" spans="5:20" ht="15.75">
      <c r="E96" s="268"/>
      <c r="S96" s="274"/>
      <c r="T96" s="274"/>
    </row>
    <row r="97" spans="5:20" ht="15.75">
      <c r="E97" s="268"/>
      <c r="S97" s="274"/>
      <c r="T97" s="274"/>
    </row>
    <row r="98" spans="5:20" ht="15.75">
      <c r="E98" s="268"/>
      <c r="S98" s="276"/>
      <c r="T98" s="276"/>
    </row>
    <row r="99" spans="5:20" ht="15.75">
      <c r="E99" s="268"/>
      <c r="S99" s="274"/>
      <c r="T99" s="274"/>
    </row>
    <row r="100" spans="5:20" ht="15.75">
      <c r="E100" s="268"/>
      <c r="S100" s="274"/>
      <c r="T100" s="274"/>
    </row>
    <row r="101" spans="5:20" ht="15.75">
      <c r="E101" s="268"/>
      <c r="S101" s="274"/>
      <c r="T101" s="274"/>
    </row>
    <row r="102" spans="5:20" ht="15.75">
      <c r="E102" s="268"/>
      <c r="S102" s="274"/>
      <c r="T102" s="274"/>
    </row>
    <row r="103" spans="5:20" ht="15.75">
      <c r="E103" s="268"/>
      <c r="S103" s="274"/>
      <c r="T103" s="274"/>
    </row>
    <row r="104" spans="5:20" ht="15.75">
      <c r="E104" s="268"/>
      <c r="S104" s="274"/>
      <c r="T104" s="274"/>
    </row>
    <row r="105" spans="5:20" ht="15.75">
      <c r="E105" s="268"/>
      <c r="S105" s="274"/>
      <c r="T105" s="274"/>
    </row>
    <row r="106" spans="5:20" ht="15.75">
      <c r="E106" s="268"/>
      <c r="S106" s="274"/>
      <c r="T106" s="274"/>
    </row>
    <row r="107" spans="5:20" ht="15.75">
      <c r="E107" s="268"/>
      <c r="S107" s="276"/>
      <c r="T107" s="276"/>
    </row>
    <row r="108" spans="5:20" ht="15.75">
      <c r="E108" s="268"/>
      <c r="S108" s="274"/>
      <c r="T108" s="274"/>
    </row>
    <row r="109" spans="5:20" ht="15.75">
      <c r="E109" s="268"/>
      <c r="S109" s="274"/>
      <c r="T109" s="274"/>
    </row>
    <row r="110" spans="5:20">
      <c r="S110" s="274"/>
      <c r="T110" s="274"/>
    </row>
    <row r="111" spans="5:20">
      <c r="S111" s="274"/>
      <c r="T111" s="274"/>
    </row>
    <row r="112" spans="5:20">
      <c r="S112" s="274"/>
      <c r="T112" s="274"/>
    </row>
    <row r="113" spans="5:20">
      <c r="S113" s="274"/>
      <c r="T113" s="274"/>
    </row>
    <row r="114" spans="5:20">
      <c r="S114" s="274"/>
      <c r="T114" s="274"/>
    </row>
    <row r="115" spans="5:20" ht="15.75">
      <c r="S115" s="276"/>
      <c r="T115" s="276"/>
    </row>
    <row r="116" spans="5:20">
      <c r="S116" s="274"/>
      <c r="T116" s="274"/>
    </row>
    <row r="117" spans="5:20">
      <c r="S117" s="274"/>
      <c r="T117" s="274"/>
    </row>
    <row r="118" spans="5:20">
      <c r="S118" s="274"/>
      <c r="T118" s="274"/>
    </row>
    <row r="119" spans="5:20">
      <c r="S119" s="274"/>
      <c r="T119" s="274"/>
    </row>
    <row r="120" spans="5:20">
      <c r="S120" s="274"/>
      <c r="T120" s="274"/>
    </row>
    <row r="121" spans="5:20">
      <c r="S121" s="274"/>
      <c r="T121" s="274"/>
    </row>
    <row r="125" spans="5:20">
      <c r="E125" s="261"/>
      <c r="S125" s="271"/>
      <c r="T125" s="271"/>
    </row>
    <row r="126" spans="5:20">
      <c r="E126" s="261"/>
      <c r="S126" s="271"/>
      <c r="T126" s="271"/>
    </row>
    <row r="127" spans="5:20">
      <c r="E127" s="261"/>
      <c r="S127" s="271"/>
      <c r="T127" s="271"/>
    </row>
    <row r="128" spans="5:20">
      <c r="E128" s="261"/>
      <c r="S128" s="271"/>
      <c r="T128" s="271"/>
    </row>
    <row r="129" spans="5:20">
      <c r="E129" s="261"/>
      <c r="S129" s="271"/>
      <c r="T129" s="271"/>
    </row>
    <row r="130" spans="5:20">
      <c r="E130" s="261"/>
      <c r="S130" s="271"/>
      <c r="T130" s="271"/>
    </row>
    <row r="131" spans="5:20">
      <c r="E131" s="261"/>
      <c r="S131" s="271"/>
      <c r="T131" s="271"/>
    </row>
    <row r="132" spans="5:20">
      <c r="E132" s="261"/>
      <c r="S132" s="271"/>
      <c r="T132" s="271"/>
    </row>
    <row r="133" spans="5:20">
      <c r="E133" s="261"/>
      <c r="S133" s="271"/>
      <c r="T133" s="271"/>
    </row>
    <row r="134" spans="5:20">
      <c r="E134" s="261"/>
      <c r="S134" s="271"/>
      <c r="T134" s="271"/>
    </row>
    <row r="135" spans="5:20">
      <c r="E135" s="261"/>
      <c r="S135" s="271"/>
      <c r="T135" s="271"/>
    </row>
    <row r="136" spans="5:20">
      <c r="E136" s="261"/>
      <c r="S136" s="271"/>
      <c r="T136" s="271"/>
    </row>
    <row r="137" spans="5:20">
      <c r="E137" s="261"/>
      <c r="S137" s="271"/>
      <c r="T137" s="271"/>
    </row>
    <row r="138" spans="5:20">
      <c r="E138" s="261"/>
      <c r="S138" s="271"/>
      <c r="T138" s="271"/>
    </row>
    <row r="139" spans="5:20">
      <c r="E139" s="261"/>
      <c r="S139" s="271"/>
      <c r="T139" s="271"/>
    </row>
    <row r="140" spans="5:20">
      <c r="E140" s="261"/>
      <c r="S140" s="271"/>
      <c r="T140" s="271"/>
    </row>
    <row r="141" spans="5:20">
      <c r="E141" s="261"/>
      <c r="S141" s="271"/>
      <c r="T141" s="271"/>
    </row>
    <row r="142" spans="5:20">
      <c r="E142" s="261"/>
      <c r="S142" s="271"/>
      <c r="T142" s="271"/>
    </row>
    <row r="143" spans="5:20">
      <c r="E143" s="261"/>
      <c r="S143" s="271"/>
      <c r="T143" s="271"/>
    </row>
    <row r="144" spans="5:20">
      <c r="E144" s="261"/>
      <c r="S144" s="271"/>
      <c r="T144" s="271"/>
    </row>
    <row r="145" spans="5:20">
      <c r="E145" s="261"/>
      <c r="S145" s="271"/>
      <c r="T145" s="271"/>
    </row>
    <row r="146" spans="5:20">
      <c r="E146" s="261"/>
      <c r="S146" s="271"/>
      <c r="T146" s="271"/>
    </row>
    <row r="147" spans="5:20">
      <c r="E147" s="261"/>
      <c r="S147" s="271"/>
      <c r="T147" s="271"/>
    </row>
    <row r="148" spans="5:20">
      <c r="E148" s="261"/>
      <c r="S148" s="271"/>
      <c r="T148" s="271"/>
    </row>
    <row r="149" spans="5:20">
      <c r="E149" s="261"/>
      <c r="S149" s="271"/>
      <c r="T149" s="271"/>
    </row>
    <row r="150" spans="5:20">
      <c r="E150" s="261"/>
      <c r="S150" s="271"/>
      <c r="T150" s="271"/>
    </row>
    <row r="151" spans="5:20">
      <c r="E151" s="261"/>
      <c r="S151" s="271"/>
      <c r="T151" s="271"/>
    </row>
    <row r="152" spans="5:20">
      <c r="E152" s="261"/>
      <c r="S152" s="271"/>
      <c r="T152" s="271"/>
    </row>
    <row r="153" spans="5:20">
      <c r="E153" s="261"/>
      <c r="S153" s="271"/>
      <c r="T153" s="271"/>
    </row>
    <row r="154" spans="5:20">
      <c r="E154" s="261"/>
    </row>
    <row r="155" spans="5:20">
      <c r="E155" s="261"/>
    </row>
    <row r="156" spans="5:20">
      <c r="E156" s="261"/>
    </row>
    <row r="157" spans="5:20">
      <c r="E157" s="261"/>
    </row>
    <row r="158" spans="5:20">
      <c r="E158" s="261"/>
    </row>
    <row r="159" spans="5:20">
      <c r="E159" s="261"/>
    </row>
    <row r="160" spans="5:20">
      <c r="E160" s="261"/>
    </row>
    <row r="161" spans="5:5">
      <c r="E161" s="261"/>
    </row>
    <row r="162" spans="5:5">
      <c r="E162" s="261"/>
    </row>
    <row r="163" spans="5:5">
      <c r="E163" s="261"/>
    </row>
    <row r="164" spans="5:5">
      <c r="E164" s="261"/>
    </row>
    <row r="165" spans="5:5">
      <c r="E165" s="261"/>
    </row>
    <row r="166" spans="5:5">
      <c r="E166" s="261"/>
    </row>
    <row r="167" spans="5:5">
      <c r="E167" s="261"/>
    </row>
    <row r="168" spans="5:5">
      <c r="E168" s="261"/>
    </row>
    <row r="169" spans="5:5">
      <c r="E169" s="261"/>
    </row>
    <row r="170" spans="5:5">
      <c r="E170" s="261"/>
    </row>
    <row r="171" spans="5:5">
      <c r="E171" s="261"/>
    </row>
    <row r="172" spans="5:5">
      <c r="E172" s="261"/>
    </row>
    <row r="173" spans="5:5">
      <c r="E173" s="261"/>
    </row>
    <row r="174" spans="5:5">
      <c r="E174" s="261"/>
    </row>
    <row r="175" spans="5:5">
      <c r="E175" s="261"/>
    </row>
    <row r="176" spans="5:5">
      <c r="E176" s="261"/>
    </row>
    <row r="177" spans="5:5">
      <c r="E177" s="261"/>
    </row>
    <row r="178" spans="5:5">
      <c r="E178" s="261"/>
    </row>
    <row r="179" spans="5:5">
      <c r="E179" s="261"/>
    </row>
    <row r="180" spans="5:5">
      <c r="E180" s="261"/>
    </row>
    <row r="181" spans="5:5">
      <c r="E181" s="261"/>
    </row>
    <row r="182" spans="5:5">
      <c r="E182" s="261"/>
    </row>
    <row r="183" spans="5:5">
      <c r="E183" s="261"/>
    </row>
    <row r="184" spans="5:5">
      <c r="E184" s="261"/>
    </row>
    <row r="185" spans="5:5">
      <c r="E185" s="261"/>
    </row>
    <row r="186" spans="5:5">
      <c r="E186" s="261"/>
    </row>
    <row r="187" spans="5:5">
      <c r="E187" s="261"/>
    </row>
    <row r="188" spans="5:5">
      <c r="E188" s="261"/>
    </row>
    <row r="189" spans="5:5">
      <c r="E189" s="261"/>
    </row>
    <row r="190" spans="5:5">
      <c r="E190" s="261"/>
    </row>
    <row r="191" spans="5:5">
      <c r="E191" s="261"/>
    </row>
    <row r="192" spans="5:5">
      <c r="E192" s="261"/>
    </row>
    <row r="193" spans="5:5">
      <c r="E193" s="261"/>
    </row>
  </sheetData>
  <mergeCells count="34">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 ref="G6:H6"/>
    <mergeCell ref="I6:J6"/>
    <mergeCell ref="B68:B70"/>
    <mergeCell ref="B64:B67"/>
    <mergeCell ref="B71:B73"/>
    <mergeCell ref="B17:B22"/>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5"/>
  <sheetViews>
    <sheetView workbookViewId="0">
      <pane ySplit="6" topLeftCell="A7" activePane="bottomLeft" state="frozen"/>
      <selection activeCell="O6" sqref="O6"/>
      <selection pane="bottomLeft" activeCell="C7" sqref="C7"/>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9" bestFit="1" customWidth="1"/>
    <col min="9" max="9" width="15.28515625" customWidth="1"/>
    <col min="10" max="10" width="18.85546875" style="239" customWidth="1"/>
    <col min="12" max="12" width="13.7109375" style="239" bestFit="1" customWidth="1"/>
    <col min="14" max="14" width="13.71093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75">
      <c r="B1" s="293"/>
      <c r="C1" s="293"/>
      <c r="D1" s="293"/>
      <c r="E1" s="293"/>
      <c r="F1" s="293"/>
      <c r="G1" s="293" t="s">
        <v>490</v>
      </c>
      <c r="I1" s="293"/>
      <c r="J1" s="293"/>
      <c r="K1" s="293"/>
      <c r="L1" s="293"/>
      <c r="M1" s="293"/>
      <c r="N1" s="293"/>
      <c r="O1" s="293"/>
      <c r="P1" s="293"/>
      <c r="Q1" s="293"/>
      <c r="R1" s="293"/>
      <c r="S1" s="293"/>
      <c r="T1" s="293"/>
      <c r="U1" s="293"/>
    </row>
    <row r="2" spans="1:21" ht="18.75">
      <c r="A2" s="335" t="s">
        <v>1362</v>
      </c>
      <c r="B2" s="293"/>
      <c r="C2" s="293"/>
      <c r="D2" s="293"/>
      <c r="E2" s="293"/>
      <c r="F2" s="293"/>
      <c r="G2" s="293"/>
      <c r="I2" s="293"/>
      <c r="J2" s="293"/>
      <c r="K2" s="293"/>
      <c r="L2" s="293"/>
      <c r="M2" s="293"/>
      <c r="N2" s="293"/>
      <c r="O2" s="293"/>
      <c r="P2" s="293"/>
      <c r="Q2" s="293"/>
      <c r="R2" s="293"/>
      <c r="S2" s="293"/>
      <c r="T2" s="293"/>
      <c r="U2" s="293"/>
    </row>
    <row r="3" spans="1:21">
      <c r="A3" s="599" t="s">
        <v>1364</v>
      </c>
      <c r="B3" s="599"/>
      <c r="C3" s="599"/>
      <c r="D3" s="599"/>
      <c r="E3" s="599"/>
      <c r="F3" s="599"/>
      <c r="G3" s="599"/>
      <c r="H3" s="599"/>
      <c r="I3" s="599"/>
      <c r="J3" s="599"/>
      <c r="K3" s="599"/>
      <c r="L3" s="599"/>
      <c r="M3" s="599"/>
      <c r="N3" s="599"/>
      <c r="O3" s="599"/>
      <c r="P3" s="599"/>
      <c r="Q3" s="599"/>
      <c r="R3" s="599"/>
      <c r="S3" s="599"/>
      <c r="T3" s="599"/>
      <c r="U3" s="599"/>
    </row>
    <row r="4" spans="1:21" ht="15" customHeight="1">
      <c r="A4" s="590" t="s">
        <v>100</v>
      </c>
      <c r="B4" s="561" t="s">
        <v>115</v>
      </c>
      <c r="C4" s="573" t="s">
        <v>89</v>
      </c>
      <c r="D4" s="573" t="s">
        <v>90</v>
      </c>
      <c r="E4" s="564" t="s">
        <v>402</v>
      </c>
      <c r="F4" s="573" t="s">
        <v>91</v>
      </c>
      <c r="G4" s="590" t="s">
        <v>103</v>
      </c>
      <c r="H4" s="590"/>
      <c r="I4" s="590"/>
      <c r="J4" s="590"/>
      <c r="K4" s="590"/>
      <c r="L4" s="590"/>
      <c r="M4" s="590"/>
      <c r="N4" s="590"/>
      <c r="O4" s="598" t="s">
        <v>104</v>
      </c>
      <c r="P4" s="598"/>
      <c r="Q4" s="561" t="s">
        <v>105</v>
      </c>
      <c r="R4" s="561" t="s">
        <v>106</v>
      </c>
      <c r="S4" s="561" t="s">
        <v>113</v>
      </c>
      <c r="T4" s="561" t="s">
        <v>112</v>
      </c>
      <c r="U4" s="558" t="s">
        <v>92</v>
      </c>
    </row>
    <row r="5" spans="1:21">
      <c r="A5" s="590"/>
      <c r="B5" s="562"/>
      <c r="C5" s="574"/>
      <c r="D5" s="574"/>
      <c r="E5" s="565"/>
      <c r="F5" s="574"/>
      <c r="G5" s="590" t="s">
        <v>107</v>
      </c>
      <c r="H5" s="590"/>
      <c r="I5" s="590" t="s">
        <v>108</v>
      </c>
      <c r="J5" s="590"/>
      <c r="K5" s="590" t="s">
        <v>109</v>
      </c>
      <c r="L5" s="590"/>
      <c r="M5" s="590" t="s">
        <v>110</v>
      </c>
      <c r="N5" s="590"/>
      <c r="O5" s="598"/>
      <c r="P5" s="598"/>
      <c r="Q5" s="562"/>
      <c r="R5" s="562"/>
      <c r="S5" s="562"/>
      <c r="T5" s="562"/>
      <c r="U5" s="559"/>
    </row>
    <row r="6" spans="1:21" ht="25.5">
      <c r="A6" s="590"/>
      <c r="B6" s="563"/>
      <c r="C6" s="575"/>
      <c r="D6" s="575"/>
      <c r="E6" s="566"/>
      <c r="F6" s="575"/>
      <c r="G6" s="250" t="s">
        <v>111</v>
      </c>
      <c r="H6" s="237" t="s">
        <v>12</v>
      </c>
      <c r="I6" s="250" t="s">
        <v>111</v>
      </c>
      <c r="J6" s="237" t="s">
        <v>12</v>
      </c>
      <c r="K6" s="250" t="s">
        <v>111</v>
      </c>
      <c r="L6" s="237" t="s">
        <v>12</v>
      </c>
      <c r="M6" s="250" t="s">
        <v>111</v>
      </c>
      <c r="N6" s="237" t="s">
        <v>12</v>
      </c>
      <c r="O6" s="250" t="s">
        <v>111</v>
      </c>
      <c r="P6" s="237" t="s">
        <v>12</v>
      </c>
      <c r="Q6" s="563"/>
      <c r="R6" s="563"/>
      <c r="S6" s="563"/>
      <c r="T6" s="563"/>
      <c r="U6" s="560"/>
    </row>
    <row r="7" spans="1:21" ht="15.75">
      <c r="A7" s="586" t="s">
        <v>1396</v>
      </c>
      <c r="B7" s="586" t="s">
        <v>1397</v>
      </c>
      <c r="C7" s="343"/>
      <c r="D7" s="343"/>
      <c r="E7" s="406"/>
      <c r="F7" s="258"/>
      <c r="G7" s="259"/>
      <c r="H7" s="235"/>
      <c r="I7" s="259"/>
      <c r="J7" s="235"/>
      <c r="K7" s="259"/>
      <c r="L7" s="235"/>
      <c r="M7" s="259"/>
      <c r="N7" s="235"/>
      <c r="O7" s="258"/>
      <c r="P7" s="235"/>
      <c r="Q7" s="258"/>
      <c r="R7" s="258"/>
      <c r="S7" s="258"/>
      <c r="T7" s="258"/>
      <c r="U7" s="258"/>
    </row>
    <row r="8" spans="1:21" ht="15.75">
      <c r="A8" s="587"/>
      <c r="B8" s="587"/>
      <c r="C8" s="343"/>
      <c r="D8" s="343"/>
      <c r="E8" s="406"/>
      <c r="F8" s="258"/>
      <c r="G8" s="259"/>
      <c r="H8" s="235"/>
      <c r="I8" s="259"/>
      <c r="J8" s="235"/>
      <c r="K8" s="259"/>
      <c r="L8" s="235"/>
      <c r="M8" s="259"/>
      <c r="N8" s="235"/>
      <c r="O8" s="258"/>
      <c r="P8" s="235"/>
      <c r="Q8" s="258"/>
      <c r="R8" s="258"/>
      <c r="S8" s="258"/>
      <c r="T8" s="258"/>
      <c r="U8" s="258"/>
    </row>
    <row r="9" spans="1:21" ht="15.75">
      <c r="A9" s="587"/>
      <c r="B9" s="587"/>
      <c r="C9" s="343"/>
      <c r="D9" s="343"/>
      <c r="E9" s="406"/>
      <c r="F9" s="258"/>
      <c r="G9" s="259"/>
      <c r="H9" s="235"/>
      <c r="I9" s="259"/>
      <c r="J9" s="235"/>
      <c r="K9" s="259"/>
      <c r="L9" s="235"/>
      <c r="M9" s="259"/>
      <c r="N9" s="235"/>
      <c r="O9" s="258"/>
      <c r="P9" s="235"/>
      <c r="Q9" s="258"/>
      <c r="R9" s="258"/>
      <c r="S9" s="258"/>
      <c r="T9" s="258"/>
      <c r="U9" s="258"/>
    </row>
    <row r="10" spans="1:21" ht="15.75">
      <c r="A10" s="587"/>
      <c r="B10" s="587"/>
      <c r="C10" s="343"/>
      <c r="D10" s="343"/>
      <c r="E10" s="406"/>
      <c r="F10" s="258"/>
      <c r="G10" s="259"/>
      <c r="H10" s="235"/>
      <c r="I10" s="259"/>
      <c r="J10" s="235"/>
      <c r="K10" s="259"/>
      <c r="L10" s="235"/>
      <c r="M10" s="259"/>
      <c r="N10" s="235"/>
      <c r="O10" s="258"/>
      <c r="P10" s="235"/>
      <c r="Q10" s="258"/>
      <c r="R10" s="258"/>
      <c r="S10" s="258"/>
      <c r="T10" s="258"/>
      <c r="U10" s="258"/>
    </row>
    <row r="11" spans="1:21" ht="15.75">
      <c r="A11" s="587"/>
      <c r="B11" s="587"/>
      <c r="C11" s="343"/>
      <c r="D11" s="343"/>
      <c r="E11" s="406"/>
      <c r="F11" s="258"/>
      <c r="G11" s="259"/>
      <c r="H11" s="235"/>
      <c r="I11" s="259"/>
      <c r="J11" s="235"/>
      <c r="K11" s="259"/>
      <c r="L11" s="235"/>
      <c r="M11" s="259"/>
      <c r="N11" s="235"/>
      <c r="O11" s="258"/>
      <c r="P11" s="235"/>
      <c r="Q11" s="258"/>
      <c r="R11" s="258"/>
      <c r="S11" s="258"/>
      <c r="T11" s="258"/>
      <c r="U11" s="258"/>
    </row>
    <row r="12" spans="1:21" ht="15.75">
      <c r="A12" s="587"/>
      <c r="B12" s="587"/>
      <c r="C12" s="343"/>
      <c r="D12" s="343"/>
      <c r="E12" s="406"/>
      <c r="F12" s="258"/>
      <c r="G12" s="259"/>
      <c r="H12" s="235"/>
      <c r="I12" s="259"/>
      <c r="J12" s="235"/>
      <c r="K12" s="259"/>
      <c r="L12" s="235"/>
      <c r="M12" s="259"/>
      <c r="N12" s="235"/>
      <c r="O12" s="258"/>
      <c r="P12" s="235"/>
      <c r="Q12" s="258"/>
      <c r="R12" s="258"/>
      <c r="S12" s="258"/>
      <c r="T12" s="258"/>
      <c r="U12" s="258"/>
    </row>
    <row r="13" spans="1:21" ht="15.75">
      <c r="A13" s="587"/>
      <c r="B13" s="587"/>
      <c r="C13" s="343"/>
      <c r="D13" s="343"/>
      <c r="E13" s="406"/>
      <c r="F13" s="258"/>
      <c r="G13" s="259"/>
      <c r="H13" s="235"/>
      <c r="I13" s="259"/>
      <c r="J13" s="235"/>
      <c r="K13" s="259"/>
      <c r="L13" s="235"/>
      <c r="M13" s="259"/>
      <c r="N13" s="235"/>
      <c r="O13" s="258"/>
      <c r="P13" s="235"/>
      <c r="Q13" s="258"/>
      <c r="R13" s="258"/>
      <c r="S13" s="258"/>
      <c r="T13" s="258"/>
      <c r="U13" s="258"/>
    </row>
    <row r="14" spans="1:21" ht="15.75">
      <c r="A14" s="587"/>
      <c r="B14" s="587"/>
      <c r="C14" s="343"/>
      <c r="D14" s="343"/>
      <c r="E14" s="406"/>
      <c r="F14" s="258"/>
      <c r="G14" s="259"/>
      <c r="H14" s="235"/>
      <c r="I14" s="259"/>
      <c r="J14" s="235"/>
      <c r="K14" s="259"/>
      <c r="L14" s="235"/>
      <c r="M14" s="259"/>
      <c r="N14" s="235"/>
      <c r="O14" s="258"/>
      <c r="P14" s="235"/>
      <c r="Q14" s="258"/>
      <c r="R14" s="258"/>
      <c r="S14" s="258"/>
      <c r="T14" s="258"/>
      <c r="U14" s="258"/>
    </row>
    <row r="15" spans="1:21" ht="15.75">
      <c r="A15" s="587"/>
      <c r="B15" s="587"/>
      <c r="C15" s="343"/>
      <c r="D15" s="343"/>
      <c r="E15" s="406"/>
      <c r="F15" s="258"/>
      <c r="G15" s="259"/>
      <c r="H15" s="235"/>
      <c r="I15" s="259"/>
      <c r="J15" s="235"/>
      <c r="K15" s="259"/>
      <c r="L15" s="235"/>
      <c r="M15" s="259"/>
      <c r="N15" s="235"/>
      <c r="O15" s="258"/>
      <c r="P15" s="235"/>
      <c r="Q15" s="258"/>
      <c r="R15" s="258"/>
      <c r="S15" s="258"/>
      <c r="T15" s="258"/>
      <c r="U15" s="258"/>
    </row>
    <row r="16" spans="1:21" ht="15.75">
      <c r="A16" s="587"/>
      <c r="B16" s="587"/>
      <c r="C16" s="343"/>
      <c r="D16" s="343"/>
      <c r="E16" s="406"/>
      <c r="F16" s="263"/>
      <c r="G16" s="263"/>
      <c r="H16" s="279"/>
      <c r="I16" s="263"/>
      <c r="J16" s="279"/>
      <c r="K16" s="263"/>
      <c r="L16" s="279"/>
      <c r="M16" s="263"/>
      <c r="N16" s="279"/>
      <c r="O16" s="263"/>
      <c r="P16" s="279"/>
      <c r="Q16" s="263"/>
      <c r="R16" s="263"/>
      <c r="S16" s="263"/>
      <c r="T16" s="263"/>
      <c r="U16" s="263"/>
    </row>
    <row r="17" spans="1:21" ht="15.75">
      <c r="A17" s="587"/>
      <c r="B17" s="587"/>
      <c r="C17" s="343"/>
      <c r="D17" s="343"/>
      <c r="E17" s="406"/>
      <c r="F17" s="258"/>
      <c r="G17" s="258"/>
      <c r="H17" s="235"/>
      <c r="I17" s="258"/>
      <c r="J17" s="235"/>
      <c r="K17" s="258"/>
      <c r="L17" s="235"/>
      <c r="M17" s="258"/>
      <c r="N17" s="235"/>
      <c r="O17" s="258"/>
      <c r="P17" s="235"/>
      <c r="Q17" s="280"/>
      <c r="R17" s="280"/>
      <c r="S17" s="280"/>
      <c r="T17" s="258"/>
      <c r="U17" s="281"/>
    </row>
    <row r="18" spans="1:21" ht="15.75">
      <c r="A18" s="587"/>
      <c r="B18" s="587"/>
      <c r="C18" s="343"/>
      <c r="D18" s="343"/>
      <c r="E18" s="406"/>
      <c r="F18" s="263"/>
      <c r="G18" s="263"/>
      <c r="H18" s="279"/>
      <c r="I18" s="263"/>
      <c r="J18" s="279"/>
      <c r="K18" s="263"/>
      <c r="L18" s="279"/>
      <c r="M18" s="263"/>
      <c r="N18" s="279"/>
      <c r="O18" s="263"/>
      <c r="P18" s="279"/>
      <c r="Q18" s="263"/>
      <c r="R18" s="263"/>
      <c r="S18" s="263"/>
      <c r="T18" s="263"/>
      <c r="U18" s="263"/>
    </row>
    <row r="19" spans="1:21" ht="15.75">
      <c r="A19" s="588"/>
      <c r="B19" s="588"/>
      <c r="C19" s="343"/>
      <c r="D19" s="343"/>
      <c r="E19" s="406"/>
      <c r="F19" s="258"/>
      <c r="G19" s="259"/>
      <c r="H19" s="235"/>
      <c r="I19" s="259"/>
      <c r="J19" s="235"/>
      <c r="K19" s="259"/>
      <c r="L19" s="235"/>
      <c r="M19" s="258"/>
      <c r="N19" s="235"/>
      <c r="O19" s="258"/>
      <c r="P19" s="235"/>
      <c r="Q19" s="258"/>
      <c r="R19" s="258"/>
      <c r="S19" s="258"/>
      <c r="T19" s="258"/>
      <c r="U19" s="258"/>
    </row>
    <row r="20" spans="1:21" ht="15.75">
      <c r="A20" s="301"/>
      <c r="B20" s="302"/>
      <c r="C20" s="301" t="s">
        <v>1398</v>
      </c>
      <c r="D20" s="302"/>
      <c r="E20" s="302"/>
      <c r="F20" s="303"/>
      <c r="G20" s="272">
        <f t="shared" ref="G20:P20" si="0">SUM(G7:G19)</f>
        <v>0</v>
      </c>
      <c r="H20" s="282">
        <f t="shared" si="0"/>
        <v>0</v>
      </c>
      <c r="I20" s="272">
        <f t="shared" si="0"/>
        <v>0</v>
      </c>
      <c r="J20" s="282">
        <f t="shared" si="0"/>
        <v>0</v>
      </c>
      <c r="K20" s="272">
        <f t="shared" si="0"/>
        <v>0</v>
      </c>
      <c r="L20" s="282">
        <f t="shared" si="0"/>
        <v>0</v>
      </c>
      <c r="M20" s="272">
        <f t="shared" si="0"/>
        <v>0</v>
      </c>
      <c r="N20" s="282">
        <f t="shared" si="0"/>
        <v>0</v>
      </c>
      <c r="O20" s="282">
        <f t="shared" si="0"/>
        <v>0</v>
      </c>
      <c r="P20" s="282">
        <f t="shared" si="0"/>
        <v>0</v>
      </c>
      <c r="Q20" s="273"/>
      <c r="R20" s="273"/>
      <c r="S20" s="273"/>
      <c r="T20" s="273"/>
      <c r="U20" s="273"/>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7:A19"/>
    <mergeCell ref="G5:H5"/>
    <mergeCell ref="B7:B19"/>
    <mergeCell ref="G4:N4"/>
    <mergeCell ref="O4:P5"/>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48"/>
  <sheetViews>
    <sheetView topLeftCell="D1" zoomScale="54" zoomScaleNormal="54" workbookViewId="0">
      <pane ySplit="8" topLeftCell="A10" activePane="bottomLeft" state="frozen"/>
      <selection activeCell="A7" sqref="A7"/>
      <selection pane="bottomLeft" activeCell="F14" sqref="F14"/>
    </sheetView>
  </sheetViews>
  <sheetFormatPr baseColWidth="10" defaultRowHeight="15"/>
  <cols>
    <col min="1" max="1" width="21.7109375" customWidth="1"/>
    <col min="2" max="2" width="41.42578125" customWidth="1"/>
    <col min="3" max="3" width="32.42578125" customWidth="1"/>
    <col min="4" max="5" width="27.42578125" customWidth="1"/>
    <col min="6" max="6" width="36.140625" customWidth="1"/>
    <col min="7" max="7" width="15.28515625" customWidth="1"/>
    <col min="8" max="8" width="13.7109375" style="239" bestFit="1" customWidth="1"/>
    <col min="9" max="9" width="15.28515625" customWidth="1"/>
    <col min="10" max="10" width="18.85546875" style="239" customWidth="1"/>
    <col min="12" max="12" width="16" style="239" customWidth="1"/>
    <col min="14" max="14" width="16.5703125" style="239" customWidth="1"/>
    <col min="15" max="15" width="15.28515625" customWidth="1"/>
    <col min="16" max="16" width="18.28515625" style="239" customWidth="1"/>
    <col min="17" max="17" width="14.140625" hidden="1" customWidth="1"/>
    <col min="18" max="18" width="27" customWidth="1"/>
    <col min="19" max="19" width="31.140625" customWidth="1"/>
    <col min="20" max="20" width="25.7109375" customWidth="1"/>
    <col min="21" max="21" width="24.140625" customWidth="1"/>
  </cols>
  <sheetData>
    <row r="1" spans="1:27" ht="18.75">
      <c r="G1" s="293" t="s">
        <v>1399</v>
      </c>
      <c r="I1" s="293"/>
      <c r="J1" s="293"/>
      <c r="K1" s="293"/>
      <c r="L1" s="293"/>
      <c r="M1" s="293"/>
      <c r="N1" s="293"/>
      <c r="O1" s="293"/>
      <c r="P1" s="293"/>
      <c r="Q1" s="293"/>
      <c r="R1" s="293"/>
      <c r="S1" s="293"/>
      <c r="T1" s="293"/>
      <c r="U1" s="293"/>
      <c r="V1" s="293"/>
      <c r="W1" s="293"/>
      <c r="X1" s="293"/>
      <c r="Y1" s="293"/>
      <c r="Z1" s="293"/>
      <c r="AA1" s="293"/>
    </row>
    <row r="2" spans="1:27" ht="18.75">
      <c r="A2" s="332" t="s">
        <v>1362</v>
      </c>
      <c r="G2" s="293"/>
      <c r="I2" s="293"/>
      <c r="J2" s="293"/>
      <c r="K2" s="293"/>
      <c r="L2" s="293"/>
      <c r="M2" s="293"/>
      <c r="N2" s="293"/>
      <c r="O2" s="293"/>
      <c r="P2" s="293"/>
      <c r="Q2" s="293"/>
      <c r="R2" s="293"/>
      <c r="S2" s="293"/>
      <c r="T2" s="293"/>
      <c r="U2" s="293"/>
      <c r="V2" s="293"/>
      <c r="W2" s="293"/>
      <c r="X2" s="293"/>
      <c r="Y2" s="293"/>
      <c r="Z2" s="293"/>
      <c r="AA2" s="293"/>
    </row>
    <row r="3" spans="1:27" ht="18.75">
      <c r="A3" s="333" t="s">
        <v>1403</v>
      </c>
      <c r="G3" s="293"/>
      <c r="I3" s="293"/>
      <c r="J3" s="293"/>
      <c r="K3" s="293"/>
      <c r="L3" s="293"/>
      <c r="M3" s="293"/>
      <c r="N3" s="293"/>
      <c r="O3" s="293"/>
      <c r="P3" s="293"/>
      <c r="Q3" s="293"/>
      <c r="R3" s="293"/>
      <c r="S3" s="293"/>
      <c r="T3" s="293"/>
      <c r="U3" s="293"/>
      <c r="V3" s="293"/>
      <c r="W3" s="293"/>
      <c r="X3" s="293"/>
      <c r="Y3" s="293"/>
      <c r="Z3" s="293"/>
      <c r="AA3" s="293"/>
    </row>
    <row r="4" spans="1:27" ht="18.75">
      <c r="A4" s="333" t="s">
        <v>1402</v>
      </c>
      <c r="G4" s="293"/>
      <c r="I4" s="293"/>
      <c r="J4" s="293"/>
      <c r="K4" s="293"/>
      <c r="L4" s="293"/>
      <c r="M4" s="293"/>
      <c r="N4" s="293"/>
      <c r="O4" s="293"/>
      <c r="P4" s="293"/>
      <c r="Q4" s="293"/>
      <c r="R4" s="293"/>
      <c r="S4" s="293"/>
      <c r="T4" s="293"/>
      <c r="U4" s="293"/>
      <c r="V4" s="293"/>
      <c r="W4" s="293"/>
      <c r="X4" s="293"/>
      <c r="Y4" s="293"/>
      <c r="Z4" s="293"/>
      <c r="AA4" s="293"/>
    </row>
    <row r="5" spans="1:27">
      <c r="A5" s="297" t="s">
        <v>1405</v>
      </c>
      <c r="B5" s="278"/>
      <c r="C5" s="278"/>
      <c r="D5" s="278"/>
      <c r="E5" s="278"/>
      <c r="F5" s="278"/>
      <c r="G5" s="278"/>
      <c r="H5" s="278"/>
      <c r="I5" s="278"/>
      <c r="J5" s="278"/>
      <c r="K5" s="278"/>
      <c r="L5" s="278"/>
      <c r="M5" s="278"/>
      <c r="N5" s="278"/>
      <c r="O5" s="278"/>
      <c r="P5" s="278"/>
      <c r="Q5" s="278"/>
      <c r="R5" s="278"/>
      <c r="S5" s="278"/>
      <c r="T5" s="278"/>
      <c r="U5" s="278"/>
    </row>
    <row r="6" spans="1:27" ht="15" customHeight="1">
      <c r="A6" s="590" t="s">
        <v>100</v>
      </c>
      <c r="B6" s="561" t="s">
        <v>115</v>
      </c>
      <c r="C6" s="573" t="s">
        <v>89</v>
      </c>
      <c r="D6" s="573" t="s">
        <v>90</v>
      </c>
      <c r="E6" s="564" t="s">
        <v>402</v>
      </c>
      <c r="F6" s="573" t="s">
        <v>91</v>
      </c>
      <c r="G6" s="590" t="s">
        <v>103</v>
      </c>
      <c r="H6" s="590"/>
      <c r="I6" s="590"/>
      <c r="J6" s="590"/>
      <c r="K6" s="590"/>
      <c r="L6" s="590"/>
      <c r="M6" s="590"/>
      <c r="N6" s="590"/>
      <c r="O6" s="598" t="s">
        <v>104</v>
      </c>
      <c r="P6" s="598"/>
      <c r="Q6" s="561" t="s">
        <v>105</v>
      </c>
      <c r="R6" s="561" t="s">
        <v>106</v>
      </c>
      <c r="S6" s="561" t="s">
        <v>113</v>
      </c>
      <c r="T6" s="561" t="s">
        <v>112</v>
      </c>
      <c r="U6" s="558" t="s">
        <v>92</v>
      </c>
    </row>
    <row r="7" spans="1:27">
      <c r="A7" s="590"/>
      <c r="B7" s="562"/>
      <c r="C7" s="574"/>
      <c r="D7" s="574"/>
      <c r="E7" s="565"/>
      <c r="F7" s="574"/>
      <c r="G7" s="590" t="s">
        <v>107</v>
      </c>
      <c r="H7" s="590"/>
      <c r="I7" s="590" t="s">
        <v>108</v>
      </c>
      <c r="J7" s="590"/>
      <c r="K7" s="590" t="s">
        <v>109</v>
      </c>
      <c r="L7" s="590"/>
      <c r="M7" s="590" t="s">
        <v>110</v>
      </c>
      <c r="N7" s="590"/>
      <c r="O7" s="598"/>
      <c r="P7" s="598"/>
      <c r="Q7" s="562"/>
      <c r="R7" s="562"/>
      <c r="S7" s="562"/>
      <c r="T7" s="562"/>
      <c r="U7" s="559"/>
    </row>
    <row r="8" spans="1:27" ht="25.5">
      <c r="A8" s="590"/>
      <c r="B8" s="563"/>
      <c r="C8" s="575"/>
      <c r="D8" s="575"/>
      <c r="E8" s="566"/>
      <c r="F8" s="575"/>
      <c r="G8" s="250" t="s">
        <v>111</v>
      </c>
      <c r="H8" s="237" t="s">
        <v>12</v>
      </c>
      <c r="I8" s="250" t="s">
        <v>111</v>
      </c>
      <c r="J8" s="237" t="s">
        <v>12</v>
      </c>
      <c r="K8" s="250" t="s">
        <v>111</v>
      </c>
      <c r="L8" s="237" t="s">
        <v>12</v>
      </c>
      <c r="M8" s="250" t="s">
        <v>111</v>
      </c>
      <c r="N8" s="237" t="s">
        <v>12</v>
      </c>
      <c r="O8" s="250" t="s">
        <v>111</v>
      </c>
      <c r="P8" s="237" t="s">
        <v>12</v>
      </c>
      <c r="Q8" s="563"/>
      <c r="R8" s="563"/>
      <c r="S8" s="563"/>
      <c r="T8" s="563"/>
      <c r="U8" s="560"/>
    </row>
    <row r="9" spans="1:27" ht="78.75">
      <c r="A9" s="586" t="s">
        <v>1400</v>
      </c>
      <c r="B9" s="586" t="s">
        <v>1526</v>
      </c>
      <c r="C9" s="258" t="s">
        <v>1527</v>
      </c>
      <c r="D9" s="258" t="s">
        <v>1528</v>
      </c>
      <c r="E9" s="258" t="s">
        <v>1539</v>
      </c>
      <c r="F9" s="263" t="s">
        <v>1529</v>
      </c>
      <c r="G9" s="492">
        <v>0.1</v>
      </c>
      <c r="H9" s="279">
        <v>5000</v>
      </c>
      <c r="I9" s="492">
        <v>0.3</v>
      </c>
      <c r="J9" s="279">
        <v>15000</v>
      </c>
      <c r="K9" s="492">
        <v>0.4</v>
      </c>
      <c r="L9" s="279">
        <v>20000</v>
      </c>
      <c r="M9" s="492">
        <v>0.2</v>
      </c>
      <c r="N9" s="279">
        <v>10000</v>
      </c>
      <c r="O9" s="496">
        <v>1</v>
      </c>
      <c r="P9" s="279">
        <f>'4. EQUIPO TECNOLÓGICOS'!D33</f>
        <v>50000</v>
      </c>
      <c r="Q9" s="263"/>
      <c r="R9" s="263" t="s">
        <v>1530</v>
      </c>
      <c r="S9" s="263" t="s">
        <v>1531</v>
      </c>
      <c r="T9" s="263" t="s">
        <v>1532</v>
      </c>
      <c r="U9" s="73" t="s">
        <v>1533</v>
      </c>
    </row>
    <row r="10" spans="1:27" ht="81" customHeight="1">
      <c r="A10" s="587"/>
      <c r="B10" s="587"/>
      <c r="C10" s="258" t="s">
        <v>1534</v>
      </c>
      <c r="D10" s="258" t="s">
        <v>1535</v>
      </c>
      <c r="E10" s="258" t="s">
        <v>1542</v>
      </c>
      <c r="F10" s="263" t="s">
        <v>1536</v>
      </c>
      <c r="G10" s="263"/>
      <c r="H10" s="279"/>
      <c r="I10" s="492">
        <v>0.3</v>
      </c>
      <c r="J10" s="279">
        <f>P10*I10</f>
        <v>4374</v>
      </c>
      <c r="K10" s="492">
        <v>0.4</v>
      </c>
      <c r="L10" s="279">
        <f>P10*K10</f>
        <v>5832</v>
      </c>
      <c r="M10" s="492">
        <v>0.3</v>
      </c>
      <c r="N10" s="279">
        <f>P10*M10</f>
        <v>4374</v>
      </c>
      <c r="O10" s="496">
        <v>1</v>
      </c>
      <c r="P10" s="279">
        <f>'1. TALLERES SEMINARIOS'!D59</f>
        <v>14580</v>
      </c>
      <c r="Q10" s="263"/>
      <c r="R10" s="263" t="s">
        <v>1537</v>
      </c>
      <c r="S10" s="263" t="s">
        <v>1538</v>
      </c>
      <c r="T10" s="263" t="s">
        <v>1532</v>
      </c>
      <c r="U10" s="73" t="s">
        <v>1533</v>
      </c>
    </row>
    <row r="11" spans="1:27" ht="33" customHeight="1">
      <c r="A11" s="587"/>
      <c r="B11" s="588"/>
      <c r="C11" s="258"/>
      <c r="D11" s="258"/>
      <c r="E11" s="258"/>
      <c r="F11" s="263"/>
      <c r="G11" s="263"/>
      <c r="H11" s="279"/>
      <c r="I11" s="263"/>
      <c r="J11" s="279"/>
      <c r="K11" s="263"/>
      <c r="L11" s="279"/>
      <c r="M11" s="263"/>
      <c r="N11" s="279"/>
      <c r="O11" s="263"/>
      <c r="P11" s="279"/>
      <c r="Q11" s="263"/>
      <c r="R11" s="263"/>
      <c r="S11" s="263"/>
      <c r="T11" s="263"/>
      <c r="U11" s="73"/>
    </row>
    <row r="12" spans="1:27" ht="145.5" customHeight="1">
      <c r="A12" s="587"/>
      <c r="B12" s="495" t="s">
        <v>1543</v>
      </c>
      <c r="C12" s="258" t="s">
        <v>1544</v>
      </c>
      <c r="D12" s="258" t="s">
        <v>1545</v>
      </c>
      <c r="E12" s="258" t="s">
        <v>1560</v>
      </c>
      <c r="F12" s="263" t="s">
        <v>1546</v>
      </c>
      <c r="G12" s="492">
        <v>0.25</v>
      </c>
      <c r="H12" s="279"/>
      <c r="I12" s="492">
        <v>0.25</v>
      </c>
      <c r="J12" s="279"/>
      <c r="K12" s="492">
        <v>0.25</v>
      </c>
      <c r="L12" s="279"/>
      <c r="M12" s="492">
        <v>0.25</v>
      </c>
      <c r="N12" s="279"/>
      <c r="O12" s="492">
        <f>G12+I12+K12+M12</f>
        <v>1</v>
      </c>
      <c r="P12" s="279"/>
      <c r="Q12" s="263"/>
      <c r="R12" s="263" t="s">
        <v>1547</v>
      </c>
      <c r="S12" s="263" t="s">
        <v>1548</v>
      </c>
      <c r="T12" s="263" t="s">
        <v>1532</v>
      </c>
      <c r="U12" s="73" t="s">
        <v>1533</v>
      </c>
    </row>
    <row r="13" spans="1:27" ht="78.75">
      <c r="A13" s="587"/>
      <c r="B13" s="495" t="s">
        <v>1549</v>
      </c>
      <c r="C13" s="258" t="s">
        <v>1550</v>
      </c>
      <c r="D13" s="258" t="s">
        <v>1551</v>
      </c>
      <c r="E13" s="258" t="s">
        <v>1561</v>
      </c>
      <c r="F13" s="263" t="s">
        <v>1552</v>
      </c>
      <c r="G13" s="263">
        <v>25</v>
      </c>
      <c r="H13" s="279"/>
      <c r="I13" s="263">
        <v>25</v>
      </c>
      <c r="J13" s="279"/>
      <c r="K13" s="263">
        <v>25</v>
      </c>
      <c r="L13" s="279"/>
      <c r="M13" s="263">
        <v>25</v>
      </c>
      <c r="N13" s="279"/>
      <c r="O13" s="263">
        <v>100</v>
      </c>
      <c r="P13" s="279"/>
      <c r="Q13" s="263"/>
      <c r="R13" s="263" t="s">
        <v>1553</v>
      </c>
      <c r="S13" s="263" t="s">
        <v>1554</v>
      </c>
      <c r="T13" s="263" t="s">
        <v>1555</v>
      </c>
      <c r="U13" s="73" t="s">
        <v>1533</v>
      </c>
    </row>
    <row r="14" spans="1:27" ht="78.75">
      <c r="A14" s="587"/>
      <c r="B14" s="494" t="s">
        <v>1556</v>
      </c>
      <c r="C14" s="258" t="s">
        <v>1557</v>
      </c>
      <c r="D14" s="258" t="s">
        <v>1551</v>
      </c>
      <c r="E14" s="258" t="s">
        <v>1562</v>
      </c>
      <c r="F14" s="263" t="s">
        <v>1558</v>
      </c>
      <c r="G14" s="263"/>
      <c r="H14" s="279"/>
      <c r="I14" s="263">
        <v>50</v>
      </c>
      <c r="J14" s="279">
        <v>10710</v>
      </c>
      <c r="K14" s="263"/>
      <c r="L14" s="279"/>
      <c r="M14" s="263">
        <v>50</v>
      </c>
      <c r="N14" s="279">
        <v>10710</v>
      </c>
      <c r="O14" s="263">
        <v>100</v>
      </c>
      <c r="P14" s="279">
        <f>'5. ACTIVIDADES ESPECIALES'!D55</f>
        <v>42275</v>
      </c>
      <c r="Q14" s="263"/>
      <c r="R14" s="263" t="s">
        <v>1559</v>
      </c>
      <c r="S14" s="263" t="s">
        <v>1554</v>
      </c>
      <c r="T14" s="263" t="s">
        <v>1555</v>
      </c>
      <c r="U14" s="73" t="s">
        <v>1533</v>
      </c>
    </row>
    <row r="15" spans="1:27" ht="15.75">
      <c r="A15" s="587"/>
      <c r="B15" s="493"/>
      <c r="C15" s="497"/>
      <c r="D15" s="497"/>
      <c r="E15" s="497"/>
      <c r="F15" s="498"/>
      <c r="G15" s="498"/>
      <c r="H15" s="499"/>
      <c r="I15" s="498"/>
      <c r="J15" s="499"/>
      <c r="K15" s="498"/>
      <c r="L15" s="499"/>
      <c r="M15" s="498"/>
      <c r="N15" s="499"/>
      <c r="O15" s="498"/>
      <c r="P15" s="499"/>
      <c r="Q15" s="498"/>
      <c r="R15" s="498"/>
      <c r="S15" s="498"/>
      <c r="T15" s="498"/>
      <c r="U15" s="500"/>
    </row>
    <row r="16" spans="1:27" ht="15.75">
      <c r="A16" s="600" t="s">
        <v>491</v>
      </c>
      <c r="B16" s="601"/>
      <c r="C16" s="601"/>
      <c r="D16" s="601"/>
      <c r="E16" s="601"/>
      <c r="F16" s="601"/>
      <c r="G16" s="601"/>
      <c r="H16" s="601"/>
      <c r="I16" s="601"/>
      <c r="J16" s="601"/>
      <c r="K16" s="601"/>
      <c r="L16" s="601"/>
      <c r="M16" s="601"/>
      <c r="N16" s="601"/>
      <c r="O16" s="601"/>
      <c r="P16" s="601"/>
      <c r="Q16" s="601"/>
      <c r="R16" s="601"/>
      <c r="S16" s="601"/>
      <c r="T16" s="601"/>
      <c r="U16" s="602"/>
    </row>
    <row r="17" spans="1:21" ht="15.75" customHeight="1">
      <c r="A17" s="586" t="s">
        <v>1406</v>
      </c>
      <c r="B17" s="589" t="s">
        <v>1407</v>
      </c>
      <c r="C17" s="258"/>
      <c r="D17" s="258"/>
      <c r="E17" s="258"/>
      <c r="F17" s="263"/>
      <c r="G17" s="258"/>
      <c r="H17" s="235"/>
      <c r="I17" s="258"/>
      <c r="J17" s="235"/>
      <c r="K17" s="258"/>
      <c r="L17" s="235"/>
      <c r="M17" s="258"/>
      <c r="N17" s="235"/>
      <c r="O17" s="258"/>
      <c r="P17" s="235"/>
      <c r="Q17" s="258"/>
      <c r="R17" s="258"/>
      <c r="S17" s="258"/>
      <c r="T17" s="258"/>
      <c r="U17" s="281"/>
    </row>
    <row r="18" spans="1:21" ht="15.75">
      <c r="A18" s="587"/>
      <c r="B18" s="589"/>
      <c r="C18" s="258"/>
      <c r="D18" s="258"/>
      <c r="E18" s="258"/>
      <c r="F18" s="263"/>
      <c r="G18" s="258"/>
      <c r="H18" s="235"/>
      <c r="I18" s="258"/>
      <c r="J18" s="235"/>
      <c r="K18" s="258"/>
      <c r="L18" s="235"/>
      <c r="M18" s="258"/>
      <c r="N18" s="235"/>
      <c r="O18" s="258"/>
      <c r="P18" s="235"/>
      <c r="Q18" s="258"/>
      <c r="R18" s="258"/>
      <c r="S18" s="258"/>
      <c r="T18" s="258"/>
      <c r="U18" s="281"/>
    </row>
    <row r="19" spans="1:21" ht="15.75">
      <c r="A19" s="587"/>
      <c r="B19" s="589"/>
      <c r="C19" s="258"/>
      <c r="D19" s="258"/>
      <c r="E19" s="258"/>
      <c r="F19" s="263"/>
      <c r="G19" s="258"/>
      <c r="H19" s="235"/>
      <c r="I19" s="258"/>
      <c r="J19" s="235"/>
      <c r="K19" s="258"/>
      <c r="L19" s="235"/>
      <c r="M19" s="258"/>
      <c r="N19" s="235"/>
      <c r="O19" s="258"/>
      <c r="P19" s="235"/>
      <c r="Q19" s="258"/>
      <c r="R19" s="258"/>
      <c r="S19" s="258"/>
      <c r="T19" s="258"/>
      <c r="U19" s="281"/>
    </row>
    <row r="20" spans="1:21" ht="15.75">
      <c r="A20" s="587"/>
      <c r="B20" s="589"/>
      <c r="C20" s="258"/>
      <c r="D20" s="258"/>
      <c r="E20" s="258"/>
      <c r="F20" s="263"/>
      <c r="G20" s="258"/>
      <c r="H20" s="235"/>
      <c r="I20" s="258"/>
      <c r="J20" s="235"/>
      <c r="K20" s="258"/>
      <c r="L20" s="235"/>
      <c r="M20" s="258"/>
      <c r="N20" s="235"/>
      <c r="O20" s="258"/>
      <c r="P20" s="235"/>
      <c r="Q20" s="258"/>
      <c r="R20" s="258"/>
      <c r="S20" s="258"/>
      <c r="T20" s="258"/>
      <c r="U20" s="281"/>
    </row>
    <row r="21" spans="1:21" ht="15.75">
      <c r="A21" s="587"/>
      <c r="B21" s="589"/>
      <c r="C21" s="258"/>
      <c r="D21" s="258"/>
      <c r="E21" s="258"/>
      <c r="F21" s="263"/>
      <c r="G21" s="258"/>
      <c r="H21" s="235"/>
      <c r="I21" s="258"/>
      <c r="J21" s="235"/>
      <c r="K21" s="258"/>
      <c r="L21" s="235"/>
      <c r="M21" s="258"/>
      <c r="N21" s="235"/>
      <c r="O21" s="258"/>
      <c r="P21" s="235"/>
      <c r="Q21" s="258"/>
      <c r="R21" s="258"/>
      <c r="S21" s="258"/>
      <c r="T21" s="258"/>
      <c r="U21" s="281"/>
    </row>
    <row r="22" spans="1:21" ht="15.75">
      <c r="A22" s="588"/>
      <c r="B22" s="589"/>
      <c r="C22" s="258"/>
      <c r="D22" s="258"/>
      <c r="E22" s="258"/>
      <c r="F22" s="263"/>
      <c r="G22" s="258"/>
      <c r="H22" s="235"/>
      <c r="I22" s="258"/>
      <c r="J22" s="235"/>
      <c r="K22" s="258"/>
      <c r="L22" s="235"/>
      <c r="M22" s="258"/>
      <c r="N22" s="235"/>
      <c r="O22" s="258"/>
      <c r="P22" s="235"/>
      <c r="Q22" s="258"/>
      <c r="R22" s="258"/>
      <c r="S22" s="258"/>
      <c r="T22" s="258"/>
      <c r="U22" s="281"/>
    </row>
    <row r="23" spans="1:21" ht="15.75">
      <c r="A23" s="589" t="s">
        <v>1404</v>
      </c>
      <c r="B23" s="589" t="s">
        <v>1408</v>
      </c>
      <c r="C23" s="258"/>
      <c r="D23" s="258"/>
      <c r="E23" s="258"/>
      <c r="F23" s="258"/>
      <c r="G23" s="258"/>
      <c r="H23" s="235"/>
      <c r="I23" s="258"/>
      <c r="J23" s="235"/>
      <c r="K23" s="259"/>
      <c r="L23" s="235"/>
      <c r="M23" s="258"/>
      <c r="N23" s="235"/>
      <c r="O23" s="210"/>
      <c r="P23" s="235"/>
      <c r="Q23" s="258"/>
      <c r="R23" s="258"/>
      <c r="S23" s="258"/>
      <c r="T23" s="258"/>
      <c r="U23" s="344"/>
    </row>
    <row r="24" spans="1:21" ht="15.75">
      <c r="A24" s="589"/>
      <c r="B24" s="589"/>
      <c r="C24" s="258"/>
      <c r="D24" s="258"/>
      <c r="E24" s="258"/>
      <c r="F24" s="258"/>
      <c r="G24" s="258"/>
      <c r="H24" s="235"/>
      <c r="I24" s="258"/>
      <c r="J24" s="235"/>
      <c r="K24" s="259"/>
      <c r="L24" s="235"/>
      <c r="M24" s="258"/>
      <c r="N24" s="235"/>
      <c r="O24" s="210"/>
      <c r="P24" s="235"/>
      <c r="Q24" s="258"/>
      <c r="R24" s="258"/>
      <c r="S24" s="258"/>
      <c r="T24" s="258"/>
      <c r="U24" s="344"/>
    </row>
    <row r="25" spans="1:21" ht="15.75">
      <c r="A25" s="589"/>
      <c r="B25" s="589"/>
      <c r="C25" s="258"/>
      <c r="D25" s="258"/>
      <c r="E25" s="258"/>
      <c r="F25" s="258"/>
      <c r="G25" s="258"/>
      <c r="H25" s="235"/>
      <c r="I25" s="258"/>
      <c r="J25" s="235"/>
      <c r="K25" s="259"/>
      <c r="L25" s="235"/>
      <c r="M25" s="258"/>
      <c r="N25" s="235"/>
      <c r="O25" s="210"/>
      <c r="P25" s="235"/>
      <c r="Q25" s="258"/>
      <c r="R25" s="258"/>
      <c r="S25" s="258"/>
      <c r="T25" s="258"/>
      <c r="U25" s="344"/>
    </row>
    <row r="26" spans="1:21" ht="15.75">
      <c r="A26" s="589"/>
      <c r="B26" s="589"/>
      <c r="C26" s="258"/>
      <c r="D26" s="258"/>
      <c r="E26" s="258"/>
      <c r="F26" s="258"/>
      <c r="G26" s="258"/>
      <c r="H26" s="235"/>
      <c r="I26" s="258"/>
      <c r="J26" s="235"/>
      <c r="K26" s="259"/>
      <c r="L26" s="235"/>
      <c r="M26" s="258"/>
      <c r="N26" s="235"/>
      <c r="O26" s="210"/>
      <c r="P26" s="235"/>
      <c r="Q26" s="258"/>
      <c r="R26" s="258"/>
      <c r="S26" s="258"/>
      <c r="T26" s="258"/>
      <c r="U26" s="344"/>
    </row>
    <row r="27" spans="1:21" ht="15.75">
      <c r="A27" s="589"/>
      <c r="B27" s="589"/>
      <c r="C27" s="258"/>
      <c r="D27" s="258"/>
      <c r="E27" s="258"/>
      <c r="F27" s="258"/>
      <c r="G27" s="258"/>
      <c r="H27" s="235"/>
      <c r="I27" s="258"/>
      <c r="J27" s="235"/>
      <c r="K27" s="259"/>
      <c r="L27" s="235"/>
      <c r="M27" s="258"/>
      <c r="N27" s="235"/>
      <c r="O27" s="210"/>
      <c r="P27" s="235"/>
      <c r="Q27" s="258"/>
      <c r="R27" s="258"/>
      <c r="S27" s="258"/>
      <c r="T27" s="258"/>
      <c r="U27" s="344"/>
    </row>
    <row r="28" spans="1:21" ht="15.75">
      <c r="A28" s="589"/>
      <c r="B28" s="589"/>
      <c r="C28" s="258"/>
      <c r="D28" s="258"/>
      <c r="E28" s="258"/>
      <c r="F28" s="258"/>
      <c r="G28" s="258"/>
      <c r="H28" s="235"/>
      <c r="I28" s="258"/>
      <c r="J28" s="235"/>
      <c r="K28" s="258"/>
      <c r="L28" s="235"/>
      <c r="M28" s="259"/>
      <c r="N28" s="235"/>
      <c r="O28" s="210"/>
      <c r="P28" s="235"/>
      <c r="Q28" s="258"/>
      <c r="R28" s="258"/>
      <c r="S28" s="258"/>
      <c r="T28" s="258"/>
      <c r="U28" s="344"/>
    </row>
    <row r="29" spans="1:21" ht="15.75">
      <c r="A29" s="301"/>
      <c r="B29" s="302"/>
      <c r="C29" s="302"/>
      <c r="D29" s="301" t="s">
        <v>1401</v>
      </c>
      <c r="E29" s="302"/>
      <c r="F29" s="303"/>
      <c r="G29" s="283">
        <f t="shared" ref="G29:P29" si="0">SUM(G9:G28)</f>
        <v>25.35</v>
      </c>
      <c r="H29" s="284">
        <f t="shared" si="0"/>
        <v>5000</v>
      </c>
      <c r="I29" s="283">
        <f t="shared" si="0"/>
        <v>75.849999999999994</v>
      </c>
      <c r="J29" s="284">
        <f t="shared" si="0"/>
        <v>30084</v>
      </c>
      <c r="K29" s="283">
        <f t="shared" si="0"/>
        <v>26.05</v>
      </c>
      <c r="L29" s="284">
        <f t="shared" si="0"/>
        <v>25832</v>
      </c>
      <c r="M29" s="283">
        <f t="shared" si="0"/>
        <v>75.75</v>
      </c>
      <c r="N29" s="284">
        <f t="shared" si="0"/>
        <v>25084</v>
      </c>
      <c r="O29" s="284">
        <f t="shared" si="0"/>
        <v>203</v>
      </c>
      <c r="P29" s="284">
        <f t="shared" si="0"/>
        <v>106855</v>
      </c>
      <c r="Q29" s="273"/>
      <c r="R29" s="273"/>
      <c r="S29" s="273"/>
      <c r="T29" s="273"/>
      <c r="U29" s="273"/>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sheetData>
  <mergeCells count="24">
    <mergeCell ref="B23:B28"/>
    <mergeCell ref="A23:A28"/>
    <mergeCell ref="A17:A22"/>
    <mergeCell ref="B9:B11"/>
    <mergeCell ref="E6:E8"/>
    <mergeCell ref="A6:A8"/>
    <mergeCell ref="A16:U16"/>
    <mergeCell ref="B17:B22"/>
    <mergeCell ref="B6:B8"/>
    <mergeCell ref="C6:C8"/>
    <mergeCell ref="D6:D8"/>
    <mergeCell ref="A9:A15"/>
    <mergeCell ref="U6:U8"/>
    <mergeCell ref="G7:H7"/>
    <mergeCell ref="I7:J7"/>
    <mergeCell ref="Q6:Q8"/>
    <mergeCell ref="O6:P7"/>
    <mergeCell ref="R6:R8"/>
    <mergeCell ref="S6:S8"/>
    <mergeCell ref="T6:T8"/>
    <mergeCell ref="K7:L7"/>
    <mergeCell ref="M7:N7"/>
    <mergeCell ref="F6:F8"/>
    <mergeCell ref="G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8"/>
  <sheetViews>
    <sheetView workbookViewId="0">
      <pane ySplit="6" topLeftCell="A7" activePane="bottomLeft" state="frozen"/>
      <selection activeCell="P6" sqref="P6"/>
      <selection pane="bottomLeft" activeCell="B4" sqref="B4:B6"/>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9" bestFit="1" customWidth="1"/>
    <col min="9" max="9" width="15.28515625" customWidth="1"/>
    <col min="10" max="10" width="12.140625" style="239" bestFit="1" customWidth="1"/>
    <col min="11" max="11" width="15.28515625" customWidth="1"/>
    <col min="12" max="12" width="12.140625" style="239" bestFit="1" customWidth="1"/>
    <col min="13" max="13" width="15.28515625" customWidth="1"/>
    <col min="14" max="14" width="11.5703125" style="239"/>
    <col min="15" max="15" width="15.28515625" customWidth="1"/>
    <col min="16" max="16" width="15.7109375" style="239" customWidth="1"/>
    <col min="17" max="17" width="14.28515625" hidden="1" customWidth="1"/>
    <col min="18" max="20" width="14.28515625" customWidth="1"/>
    <col min="21" max="21" width="17" customWidth="1"/>
  </cols>
  <sheetData>
    <row r="1" spans="1:21" s="294" customFormat="1" ht="18" customHeight="1">
      <c r="B1" s="293"/>
      <c r="C1" s="293"/>
      <c r="D1" s="293"/>
      <c r="E1" s="293"/>
      <c r="F1" s="293"/>
      <c r="G1" s="293" t="s">
        <v>119</v>
      </c>
      <c r="I1" s="293"/>
      <c r="J1" s="293"/>
      <c r="K1" s="293"/>
      <c r="L1" s="293"/>
      <c r="M1" s="293"/>
      <c r="N1" s="293"/>
      <c r="O1" s="293"/>
      <c r="P1" s="293"/>
      <c r="Q1" s="293"/>
      <c r="R1" s="293"/>
      <c r="S1" s="293"/>
      <c r="T1" s="293"/>
      <c r="U1" s="293"/>
    </row>
    <row r="2" spans="1:21" s="294" customFormat="1" ht="18" customHeight="1">
      <c r="A2" s="336" t="s">
        <v>1365</v>
      </c>
      <c r="B2" s="293"/>
      <c r="C2" s="293"/>
      <c r="D2" s="293"/>
      <c r="E2" s="293"/>
      <c r="F2" s="293"/>
      <c r="G2" s="293"/>
      <c r="I2" s="293"/>
      <c r="J2" s="293"/>
      <c r="K2" s="293"/>
      <c r="L2" s="293"/>
      <c r="M2" s="293"/>
      <c r="N2" s="293"/>
      <c r="O2" s="293"/>
      <c r="P2" s="293"/>
      <c r="Q2" s="293"/>
      <c r="R2" s="293"/>
      <c r="S2" s="293"/>
      <c r="T2" s="293"/>
      <c r="U2" s="293"/>
    </row>
    <row r="3" spans="1:21" s="294" customFormat="1" ht="18.75">
      <c r="A3" s="391" t="s">
        <v>1409</v>
      </c>
      <c r="B3" s="293"/>
      <c r="C3" s="293"/>
      <c r="D3" s="293"/>
      <c r="E3" s="293"/>
      <c r="F3" s="293"/>
      <c r="G3" s="293"/>
      <c r="I3" s="293"/>
      <c r="J3" s="293"/>
      <c r="K3" s="293"/>
      <c r="L3" s="293"/>
      <c r="M3" s="293"/>
      <c r="N3" s="293"/>
      <c r="O3" s="293"/>
      <c r="P3" s="293"/>
      <c r="Q3" s="293"/>
      <c r="R3" s="293"/>
      <c r="S3" s="293"/>
      <c r="T3" s="293"/>
      <c r="U3" s="293"/>
    </row>
    <row r="4" spans="1:21" s="66" customFormat="1" ht="15.75" customHeight="1">
      <c r="A4" s="611" t="s">
        <v>100</v>
      </c>
      <c r="B4" s="611" t="s">
        <v>115</v>
      </c>
      <c r="C4" s="573" t="s">
        <v>89</v>
      </c>
      <c r="D4" s="573" t="s">
        <v>90</v>
      </c>
      <c r="E4" s="564" t="s">
        <v>402</v>
      </c>
      <c r="F4" s="573" t="s">
        <v>91</v>
      </c>
      <c r="G4" s="603" t="s">
        <v>103</v>
      </c>
      <c r="H4" s="609"/>
      <c r="I4" s="609"/>
      <c r="J4" s="609"/>
      <c r="K4" s="609"/>
      <c r="L4" s="609"/>
      <c r="M4" s="609"/>
      <c r="N4" s="604"/>
      <c r="O4" s="605" t="s">
        <v>104</v>
      </c>
      <c r="P4" s="606"/>
      <c r="Q4" s="561" t="s">
        <v>105</v>
      </c>
      <c r="R4" s="561" t="s">
        <v>106</v>
      </c>
      <c r="S4" s="561" t="s">
        <v>113</v>
      </c>
      <c r="T4" s="561" t="s">
        <v>112</v>
      </c>
      <c r="U4" s="558" t="s">
        <v>92</v>
      </c>
    </row>
    <row r="5" spans="1:21" s="66" customFormat="1" ht="15.75">
      <c r="A5" s="612"/>
      <c r="B5" s="612"/>
      <c r="C5" s="574"/>
      <c r="D5" s="574"/>
      <c r="E5" s="565"/>
      <c r="F5" s="574"/>
      <c r="G5" s="603" t="s">
        <v>107</v>
      </c>
      <c r="H5" s="604"/>
      <c r="I5" s="603" t="s">
        <v>108</v>
      </c>
      <c r="J5" s="604"/>
      <c r="K5" s="603" t="s">
        <v>109</v>
      </c>
      <c r="L5" s="604"/>
      <c r="M5" s="603" t="s">
        <v>110</v>
      </c>
      <c r="N5" s="604"/>
      <c r="O5" s="607"/>
      <c r="P5" s="608"/>
      <c r="Q5" s="562"/>
      <c r="R5" s="562"/>
      <c r="S5" s="562"/>
      <c r="T5" s="562"/>
      <c r="U5" s="559"/>
    </row>
    <row r="6" spans="1:21" s="67" customFormat="1" ht="31.5">
      <c r="A6" s="613"/>
      <c r="B6" s="613"/>
      <c r="C6" s="575"/>
      <c r="D6" s="575"/>
      <c r="E6" s="566"/>
      <c r="F6" s="575"/>
      <c r="G6" s="394" t="s">
        <v>111</v>
      </c>
      <c r="H6" s="395" t="s">
        <v>12</v>
      </c>
      <c r="I6" s="394" t="s">
        <v>111</v>
      </c>
      <c r="J6" s="395" t="s">
        <v>12</v>
      </c>
      <c r="K6" s="394" t="s">
        <v>111</v>
      </c>
      <c r="L6" s="395" t="s">
        <v>12</v>
      </c>
      <c r="M6" s="394" t="s">
        <v>111</v>
      </c>
      <c r="N6" s="395" t="s">
        <v>12</v>
      </c>
      <c r="O6" s="394" t="s">
        <v>111</v>
      </c>
      <c r="P6" s="395" t="s">
        <v>12</v>
      </c>
      <c r="Q6" s="563"/>
      <c r="R6" s="563"/>
      <c r="S6" s="563"/>
      <c r="T6" s="563"/>
      <c r="U6" s="560"/>
    </row>
    <row r="7" spans="1:21" ht="15.75">
      <c r="A7" s="610" t="s">
        <v>1410</v>
      </c>
      <c r="B7" s="610" t="s">
        <v>116</v>
      </c>
      <c r="C7" s="344"/>
      <c r="D7" s="344"/>
      <c r="E7" s="344"/>
      <c r="F7" s="73"/>
      <c r="G7" s="390"/>
      <c r="H7" s="392"/>
      <c r="I7" s="390"/>
      <c r="J7" s="392"/>
      <c r="K7" s="390"/>
      <c r="L7" s="392"/>
      <c r="M7" s="390"/>
      <c r="N7" s="392"/>
      <c r="O7" s="393"/>
      <c r="P7" s="383"/>
      <c r="Q7" s="385"/>
      <c r="R7" s="385"/>
      <c r="S7" s="258"/>
      <c r="T7" s="258"/>
      <c r="U7" s="258"/>
    </row>
    <row r="8" spans="1:21" ht="15.75">
      <c r="A8" s="610"/>
      <c r="B8" s="610"/>
      <c r="C8" s="344"/>
      <c r="D8" s="344"/>
      <c r="E8" s="344"/>
      <c r="F8" s="73"/>
      <c r="G8" s="390"/>
      <c r="H8" s="392"/>
      <c r="I8" s="390"/>
      <c r="J8" s="392"/>
      <c r="K8" s="390"/>
      <c r="L8" s="392"/>
      <c r="M8" s="390"/>
      <c r="N8" s="392"/>
      <c r="O8" s="393"/>
      <c r="P8" s="383"/>
      <c r="Q8" s="385"/>
      <c r="R8" s="385"/>
      <c r="S8" s="258"/>
      <c r="T8" s="258"/>
      <c r="U8" s="258"/>
    </row>
    <row r="9" spans="1:21" ht="15.75">
      <c r="A9" s="610"/>
      <c r="B9" s="610"/>
      <c r="C9" s="344"/>
      <c r="D9" s="344"/>
      <c r="E9" s="344"/>
      <c r="F9" s="73"/>
      <c r="G9" s="390"/>
      <c r="H9" s="392"/>
      <c r="I9" s="390"/>
      <c r="J9" s="392"/>
      <c r="K9" s="390"/>
      <c r="L9" s="392"/>
      <c r="M9" s="390"/>
      <c r="N9" s="392"/>
      <c r="O9" s="393"/>
      <c r="P9" s="383"/>
      <c r="Q9" s="385"/>
      <c r="R9" s="385"/>
      <c r="S9" s="258"/>
      <c r="T9" s="258"/>
      <c r="U9" s="258"/>
    </row>
    <row r="10" spans="1:21" ht="15.75">
      <c r="A10" s="610"/>
      <c r="B10" s="610"/>
      <c r="C10" s="344"/>
      <c r="D10" s="344"/>
      <c r="E10" s="344"/>
      <c r="F10" s="73"/>
      <c r="G10" s="390"/>
      <c r="H10" s="392"/>
      <c r="I10" s="390"/>
      <c r="J10" s="392"/>
      <c r="K10" s="390"/>
      <c r="L10" s="392"/>
      <c r="M10" s="390"/>
      <c r="N10" s="392"/>
      <c r="O10" s="393"/>
      <c r="P10" s="383"/>
      <c r="Q10" s="385"/>
      <c r="R10" s="385"/>
      <c r="S10" s="258"/>
      <c r="T10" s="258"/>
      <c r="U10" s="258"/>
    </row>
    <row r="11" spans="1:21" ht="15.75">
      <c r="A11" s="610"/>
      <c r="B11" s="610"/>
      <c r="C11" s="344"/>
      <c r="D11" s="344"/>
      <c r="E11" s="344"/>
      <c r="F11" s="73"/>
      <c r="G11" s="390"/>
      <c r="H11" s="392"/>
      <c r="I11" s="390"/>
      <c r="J11" s="392"/>
      <c r="K11" s="390"/>
      <c r="L11" s="392"/>
      <c r="M11" s="390"/>
      <c r="N11" s="392"/>
      <c r="O11" s="393"/>
      <c r="P11" s="383"/>
      <c r="Q11" s="385"/>
      <c r="R11" s="385"/>
      <c r="S11" s="258"/>
      <c r="T11" s="258"/>
      <c r="U11" s="258"/>
    </row>
    <row r="12" spans="1:21" ht="15.75">
      <c r="A12" s="610"/>
      <c r="B12" s="610"/>
      <c r="C12" s="344"/>
      <c r="D12" s="344"/>
      <c r="E12" s="344"/>
      <c r="F12" s="73"/>
      <c r="G12" s="390"/>
      <c r="H12" s="392"/>
      <c r="I12" s="390"/>
      <c r="J12" s="392"/>
      <c r="K12" s="390"/>
      <c r="L12" s="392"/>
      <c r="M12" s="390"/>
      <c r="N12" s="392"/>
      <c r="O12" s="393"/>
      <c r="P12" s="383"/>
      <c r="Q12" s="385"/>
      <c r="R12" s="385"/>
      <c r="S12" s="258"/>
      <c r="T12" s="258"/>
      <c r="U12" s="258"/>
    </row>
    <row r="13" spans="1:21" ht="15.75">
      <c r="A13" s="610"/>
      <c r="B13" s="610" t="s">
        <v>117</v>
      </c>
      <c r="C13" s="344"/>
      <c r="D13" s="344"/>
      <c r="E13" s="344"/>
      <c r="F13" s="73"/>
      <c r="G13" s="390"/>
      <c r="H13" s="392"/>
      <c r="I13" s="390"/>
      <c r="J13" s="392"/>
      <c r="K13" s="390"/>
      <c r="L13" s="392"/>
      <c r="M13" s="390"/>
      <c r="N13" s="392"/>
      <c r="O13" s="393"/>
      <c r="P13" s="383"/>
      <c r="Q13" s="385"/>
      <c r="R13" s="385"/>
      <c r="S13" s="258"/>
      <c r="T13" s="258"/>
      <c r="U13" s="258"/>
    </row>
    <row r="14" spans="1:21" ht="15.75">
      <c r="A14" s="610"/>
      <c r="B14" s="610"/>
      <c r="C14" s="344"/>
      <c r="D14" s="344"/>
      <c r="E14" s="344"/>
      <c r="F14" s="73"/>
      <c r="G14" s="390"/>
      <c r="H14" s="392"/>
      <c r="I14" s="390"/>
      <c r="J14" s="392"/>
      <c r="K14" s="390"/>
      <c r="L14" s="392"/>
      <c r="M14" s="390"/>
      <c r="N14" s="392"/>
      <c r="O14" s="393"/>
      <c r="P14" s="383"/>
      <c r="Q14" s="385"/>
      <c r="R14" s="385"/>
      <c r="S14" s="258"/>
      <c r="T14" s="258"/>
      <c r="U14" s="258"/>
    </row>
    <row r="15" spans="1:21" ht="15.75">
      <c r="A15" s="610"/>
      <c r="B15" s="610"/>
      <c r="C15" s="344"/>
      <c r="D15" s="344"/>
      <c r="E15" s="344"/>
      <c r="F15" s="73"/>
      <c r="G15" s="390"/>
      <c r="H15" s="392"/>
      <c r="I15" s="390"/>
      <c r="J15" s="392"/>
      <c r="K15" s="390"/>
      <c r="L15" s="392"/>
      <c r="M15" s="390"/>
      <c r="N15" s="392"/>
      <c r="O15" s="393"/>
      <c r="P15" s="383"/>
      <c r="Q15" s="385"/>
      <c r="R15" s="385"/>
      <c r="S15" s="258"/>
      <c r="T15" s="258"/>
      <c r="U15" s="258"/>
    </row>
    <row r="16" spans="1:21" ht="15.75">
      <c r="A16" s="610"/>
      <c r="B16" s="610"/>
      <c r="C16" s="344"/>
      <c r="D16" s="344"/>
      <c r="E16" s="344"/>
      <c r="F16" s="73"/>
      <c r="G16" s="390"/>
      <c r="H16" s="392"/>
      <c r="I16" s="390"/>
      <c r="J16" s="392"/>
      <c r="K16" s="390"/>
      <c r="L16" s="392"/>
      <c r="M16" s="390"/>
      <c r="N16" s="392"/>
      <c r="O16" s="393"/>
      <c r="P16" s="383"/>
      <c r="Q16" s="385"/>
      <c r="R16" s="385"/>
      <c r="S16" s="258"/>
      <c r="T16" s="258"/>
      <c r="U16" s="258"/>
    </row>
    <row r="17" spans="1:21" ht="15.75">
      <c r="A17" s="610"/>
      <c r="B17" s="610"/>
      <c r="C17" s="344"/>
      <c r="D17" s="344"/>
      <c r="E17" s="344"/>
      <c r="F17" s="73"/>
      <c r="G17" s="390"/>
      <c r="H17" s="392"/>
      <c r="I17" s="390"/>
      <c r="J17" s="392"/>
      <c r="K17" s="390"/>
      <c r="L17" s="392"/>
      <c r="M17" s="390"/>
      <c r="N17" s="392"/>
      <c r="O17" s="393"/>
      <c r="P17" s="383"/>
      <c r="Q17" s="385"/>
      <c r="R17" s="385"/>
      <c r="S17" s="258"/>
      <c r="T17" s="258"/>
      <c r="U17" s="258"/>
    </row>
    <row r="18" spans="1:21" ht="15.75">
      <c r="A18" s="610"/>
      <c r="B18" s="610"/>
      <c r="C18" s="344"/>
      <c r="D18" s="344"/>
      <c r="E18" s="344"/>
      <c r="F18" s="73"/>
      <c r="G18" s="390"/>
      <c r="H18" s="392"/>
      <c r="I18" s="390"/>
      <c r="J18" s="392"/>
      <c r="K18" s="390"/>
      <c r="L18" s="392"/>
      <c r="M18" s="390"/>
      <c r="N18" s="392"/>
      <c r="O18" s="393"/>
      <c r="P18" s="383"/>
      <c r="Q18" s="385"/>
      <c r="R18" s="385"/>
      <c r="S18" s="258"/>
      <c r="T18" s="258"/>
      <c r="U18" s="258"/>
    </row>
    <row r="19" spans="1:21" ht="15.75">
      <c r="A19" s="610"/>
      <c r="B19" s="610" t="s">
        <v>1411</v>
      </c>
      <c r="C19" s="344"/>
      <c r="D19" s="344"/>
      <c r="E19" s="344"/>
      <c r="F19" s="73"/>
      <c r="G19" s="390"/>
      <c r="H19" s="392"/>
      <c r="I19" s="390"/>
      <c r="J19" s="392"/>
      <c r="K19" s="390"/>
      <c r="L19" s="392"/>
      <c r="M19" s="390"/>
      <c r="N19" s="392"/>
      <c r="O19" s="393"/>
      <c r="P19" s="383"/>
      <c r="Q19" s="385"/>
      <c r="R19" s="385"/>
      <c r="S19" s="258"/>
      <c r="T19" s="258"/>
      <c r="U19" s="258"/>
    </row>
    <row r="20" spans="1:21" ht="15.75">
      <c r="A20" s="610"/>
      <c r="B20" s="610"/>
      <c r="C20" s="344"/>
      <c r="D20" s="344"/>
      <c r="E20" s="344"/>
      <c r="F20" s="73"/>
      <c r="G20" s="390"/>
      <c r="H20" s="392"/>
      <c r="I20" s="390"/>
      <c r="J20" s="392"/>
      <c r="K20" s="390"/>
      <c r="L20" s="392"/>
      <c r="M20" s="390"/>
      <c r="N20" s="392"/>
      <c r="O20" s="393"/>
      <c r="P20" s="383"/>
      <c r="Q20" s="385"/>
      <c r="R20" s="385"/>
      <c r="S20" s="258"/>
      <c r="T20" s="258"/>
      <c r="U20" s="258"/>
    </row>
    <row r="21" spans="1:21" ht="15.75">
      <c r="A21" s="610"/>
      <c r="B21" s="610"/>
      <c r="C21" s="344"/>
      <c r="D21" s="344"/>
      <c r="E21" s="344"/>
      <c r="F21" s="73"/>
      <c r="G21" s="390"/>
      <c r="H21" s="392"/>
      <c r="I21" s="390"/>
      <c r="J21" s="392"/>
      <c r="K21" s="390"/>
      <c r="L21" s="392"/>
      <c r="M21" s="390"/>
      <c r="N21" s="392"/>
      <c r="O21" s="393"/>
      <c r="P21" s="383"/>
      <c r="Q21" s="385"/>
      <c r="R21" s="385"/>
      <c r="S21" s="258"/>
      <c r="T21" s="258"/>
      <c r="U21" s="258"/>
    </row>
    <row r="22" spans="1:21" ht="15.75">
      <c r="A22" s="610"/>
      <c r="B22" s="610"/>
      <c r="C22" s="344"/>
      <c r="D22" s="344"/>
      <c r="E22" s="344"/>
      <c r="F22" s="73"/>
      <c r="G22" s="390"/>
      <c r="H22" s="392"/>
      <c r="I22" s="390"/>
      <c r="J22" s="392"/>
      <c r="K22" s="390"/>
      <c r="L22" s="392"/>
      <c r="M22" s="390"/>
      <c r="N22" s="392"/>
      <c r="O22" s="393"/>
      <c r="P22" s="383"/>
      <c r="Q22" s="385"/>
      <c r="R22" s="385"/>
      <c r="S22" s="258"/>
      <c r="T22" s="258"/>
      <c r="U22" s="258"/>
    </row>
    <row r="23" spans="1:21" ht="15.75">
      <c r="A23" s="610"/>
      <c r="B23" s="610"/>
      <c r="C23" s="74"/>
      <c r="D23" s="344"/>
      <c r="E23" s="344"/>
      <c r="F23" s="73"/>
      <c r="G23" s="390"/>
      <c r="H23" s="392"/>
      <c r="I23" s="390"/>
      <c r="J23" s="392"/>
      <c r="K23" s="390"/>
      <c r="L23" s="392"/>
      <c r="M23" s="390"/>
      <c r="N23" s="392"/>
      <c r="O23" s="393"/>
      <c r="P23" s="383"/>
      <c r="Q23" s="385"/>
      <c r="R23" s="385"/>
      <c r="S23" s="258"/>
      <c r="T23" s="258"/>
      <c r="U23" s="258"/>
    </row>
    <row r="24" spans="1:21" ht="15.75">
      <c r="A24" s="610"/>
      <c r="B24" s="610"/>
      <c r="C24" s="74"/>
      <c r="D24" s="344"/>
      <c r="E24" s="344"/>
      <c r="F24" s="73"/>
      <c r="G24" s="390"/>
      <c r="H24" s="392"/>
      <c r="I24" s="390"/>
      <c r="J24" s="392"/>
      <c r="K24" s="390"/>
      <c r="L24" s="392"/>
      <c r="M24" s="390"/>
      <c r="N24" s="392"/>
      <c r="O24" s="393"/>
      <c r="P24" s="383"/>
      <c r="Q24" s="385"/>
      <c r="R24" s="385"/>
      <c r="S24" s="258"/>
      <c r="T24" s="258"/>
      <c r="U24" s="258"/>
    </row>
    <row r="25" spans="1:21" ht="15.75">
      <c r="A25" s="610"/>
      <c r="B25" s="610"/>
      <c r="C25" s="344"/>
      <c r="D25" s="344"/>
      <c r="E25" s="344"/>
      <c r="F25" s="73"/>
      <c r="G25" s="390"/>
      <c r="H25" s="392"/>
      <c r="I25" s="390"/>
      <c r="J25" s="392"/>
      <c r="K25" s="390"/>
      <c r="L25" s="392"/>
      <c r="M25" s="390"/>
      <c r="N25" s="392"/>
      <c r="O25" s="393"/>
      <c r="P25" s="383"/>
      <c r="Q25" s="385"/>
      <c r="R25" s="385"/>
      <c r="S25" s="258"/>
      <c r="T25" s="258"/>
      <c r="U25" s="258"/>
    </row>
    <row r="26" spans="1:21" s="295" customFormat="1" ht="15.75">
      <c r="A26" s="310"/>
      <c r="B26" s="311"/>
      <c r="C26" s="310" t="s">
        <v>118</v>
      </c>
      <c r="D26" s="311"/>
      <c r="E26" s="311"/>
      <c r="F26" s="312"/>
      <c r="G26" s="273">
        <f t="shared" ref="G26:P26" si="0">SUM(G7:G25)</f>
        <v>0</v>
      </c>
      <c r="H26" s="238">
        <f t="shared" si="0"/>
        <v>0</v>
      </c>
      <c r="I26" s="273">
        <f t="shared" si="0"/>
        <v>0</v>
      </c>
      <c r="J26" s="238">
        <f t="shared" si="0"/>
        <v>0</v>
      </c>
      <c r="K26" s="273">
        <f t="shared" si="0"/>
        <v>0</v>
      </c>
      <c r="L26" s="238">
        <f t="shared" si="0"/>
        <v>0</v>
      </c>
      <c r="M26" s="273">
        <f t="shared" si="0"/>
        <v>0</v>
      </c>
      <c r="N26" s="238">
        <f t="shared" si="0"/>
        <v>0</v>
      </c>
      <c r="O26" s="238">
        <f t="shared" si="0"/>
        <v>0</v>
      </c>
      <c r="P26" s="238">
        <f t="shared" si="0"/>
        <v>0</v>
      </c>
      <c r="Q26" s="273"/>
      <c r="R26" s="273"/>
      <c r="S26" s="273"/>
      <c r="T26" s="273"/>
      <c r="U26" s="273"/>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D4:D6"/>
    <mergeCell ref="F4:F6"/>
    <mergeCell ref="G4:N4"/>
    <mergeCell ref="A7:A25"/>
    <mergeCell ref="A4:A6"/>
    <mergeCell ref="B4:B6"/>
    <mergeCell ref="C4:C6"/>
    <mergeCell ref="B19:B25"/>
    <mergeCell ref="B7:B12"/>
    <mergeCell ref="B13:B18"/>
    <mergeCell ref="T4:T6"/>
    <mergeCell ref="U4:U6"/>
    <mergeCell ref="G5:H5"/>
    <mergeCell ref="E4:E6"/>
    <mergeCell ref="O4:P5"/>
    <mergeCell ref="Q4:Q6"/>
    <mergeCell ref="R4:R6"/>
    <mergeCell ref="S4:S6"/>
    <mergeCell ref="I5:J5"/>
    <mergeCell ref="K5:L5"/>
    <mergeCell ref="M5:N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3"/>
  <sheetViews>
    <sheetView workbookViewId="0">
      <pane ySplit="5" topLeftCell="A6" activePane="bottomLeft" state="frozen"/>
      <selection activeCell="R5" sqref="R5"/>
      <selection pane="bottomLeft" activeCell="B6" sqref="B6:B11"/>
    </sheetView>
  </sheetViews>
  <sheetFormatPr baseColWidth="10" defaultRowHeight="15"/>
  <cols>
    <col min="1" max="2" width="35.7109375" customWidth="1"/>
    <col min="3" max="6" width="27.42578125" customWidth="1"/>
    <col min="7" max="7" width="15.28515625" customWidth="1"/>
    <col min="8" max="8" width="11.5703125" style="239"/>
    <col min="9" max="9" width="15.28515625" customWidth="1"/>
    <col min="10" max="10" width="18.85546875" style="239" customWidth="1"/>
    <col min="12" max="12" width="11.5703125" style="239"/>
    <col min="14" max="14" width="11.5703125" style="239"/>
    <col min="15" max="15" width="15.28515625" customWidth="1"/>
    <col min="16" max="16" width="18.28515625" style="239" customWidth="1"/>
    <col min="17" max="17" width="14.140625" hidden="1" customWidth="1"/>
    <col min="18" max="20" width="14.140625" customWidth="1"/>
    <col min="21" max="21" width="17" customWidth="1"/>
  </cols>
  <sheetData>
    <row r="1" spans="1:21" ht="18.75">
      <c r="B1" s="293"/>
      <c r="C1" s="293"/>
      <c r="D1" s="293"/>
      <c r="E1" s="293"/>
      <c r="F1" s="293"/>
      <c r="G1" s="293" t="s">
        <v>493</v>
      </c>
      <c r="I1" s="293"/>
      <c r="J1" s="293"/>
      <c r="K1" s="293"/>
      <c r="L1" s="293"/>
      <c r="M1" s="293"/>
      <c r="N1" s="293"/>
      <c r="O1" s="293"/>
      <c r="P1" s="293"/>
      <c r="Q1" s="293"/>
      <c r="R1" s="293"/>
      <c r="S1" s="293"/>
      <c r="T1" s="293"/>
      <c r="U1" s="293"/>
    </row>
    <row r="2" spans="1:21">
      <c r="A2" s="278" t="s">
        <v>1355</v>
      </c>
      <c r="B2" s="278"/>
      <c r="C2" s="278"/>
      <c r="D2" s="278"/>
      <c r="E2" s="278"/>
      <c r="F2" s="278"/>
      <c r="G2" s="278"/>
      <c r="H2" s="278"/>
      <c r="I2" s="278"/>
      <c r="J2" s="278"/>
      <c r="K2" s="278"/>
      <c r="L2" s="278"/>
      <c r="M2" s="278"/>
      <c r="N2" s="278"/>
      <c r="O2" s="278"/>
      <c r="P2" s="278"/>
      <c r="Q2" s="278"/>
      <c r="R2" s="278"/>
      <c r="S2" s="278"/>
      <c r="T2" s="278"/>
      <c r="U2" s="278"/>
    </row>
    <row r="3" spans="1:21" ht="15" customHeight="1">
      <c r="A3" s="590" t="s">
        <v>100</v>
      </c>
      <c r="B3" s="561" t="s">
        <v>115</v>
      </c>
      <c r="C3" s="573" t="s">
        <v>89</v>
      </c>
      <c r="D3" s="573" t="s">
        <v>90</v>
      </c>
      <c r="E3" s="564" t="s">
        <v>402</v>
      </c>
      <c r="F3" s="573" t="s">
        <v>91</v>
      </c>
      <c r="G3" s="590" t="s">
        <v>103</v>
      </c>
      <c r="H3" s="590"/>
      <c r="I3" s="590"/>
      <c r="J3" s="590"/>
      <c r="K3" s="590"/>
      <c r="L3" s="590"/>
      <c r="M3" s="590"/>
      <c r="N3" s="590"/>
      <c r="O3" s="598" t="s">
        <v>104</v>
      </c>
      <c r="P3" s="598"/>
      <c r="Q3" s="561" t="s">
        <v>105</v>
      </c>
      <c r="R3" s="561" t="s">
        <v>106</v>
      </c>
      <c r="S3" s="561" t="s">
        <v>113</v>
      </c>
      <c r="T3" s="561" t="s">
        <v>112</v>
      </c>
      <c r="U3" s="558" t="s">
        <v>92</v>
      </c>
    </row>
    <row r="4" spans="1:21" ht="15" customHeight="1">
      <c r="A4" s="590"/>
      <c r="B4" s="562"/>
      <c r="C4" s="574"/>
      <c r="D4" s="574"/>
      <c r="E4" s="565"/>
      <c r="F4" s="574"/>
      <c r="G4" s="590" t="s">
        <v>107</v>
      </c>
      <c r="H4" s="590"/>
      <c r="I4" s="590" t="s">
        <v>108</v>
      </c>
      <c r="J4" s="590"/>
      <c r="K4" s="590" t="s">
        <v>109</v>
      </c>
      <c r="L4" s="590"/>
      <c r="M4" s="590" t="s">
        <v>110</v>
      </c>
      <c r="N4" s="590"/>
      <c r="O4" s="598"/>
      <c r="P4" s="598"/>
      <c r="Q4" s="562"/>
      <c r="R4" s="562"/>
      <c r="S4" s="562"/>
      <c r="T4" s="562"/>
      <c r="U4" s="559"/>
    </row>
    <row r="5" spans="1:21" ht="25.5">
      <c r="A5" s="590"/>
      <c r="B5" s="563"/>
      <c r="C5" s="575"/>
      <c r="D5" s="575"/>
      <c r="E5" s="566"/>
      <c r="F5" s="575"/>
      <c r="G5" s="250" t="s">
        <v>111</v>
      </c>
      <c r="H5" s="237" t="s">
        <v>12</v>
      </c>
      <c r="I5" s="250" t="s">
        <v>111</v>
      </c>
      <c r="J5" s="237" t="s">
        <v>12</v>
      </c>
      <c r="K5" s="250" t="s">
        <v>111</v>
      </c>
      <c r="L5" s="237" t="s">
        <v>12</v>
      </c>
      <c r="M5" s="250" t="s">
        <v>111</v>
      </c>
      <c r="N5" s="237" t="s">
        <v>12</v>
      </c>
      <c r="O5" s="250" t="s">
        <v>111</v>
      </c>
      <c r="P5" s="237" t="s">
        <v>12</v>
      </c>
      <c r="Q5" s="563"/>
      <c r="R5" s="563"/>
      <c r="S5" s="563"/>
      <c r="T5" s="563"/>
      <c r="U5" s="560"/>
    </row>
    <row r="6" spans="1:21" ht="15.75">
      <c r="A6" s="589" t="s">
        <v>1451</v>
      </c>
      <c r="B6" s="586" t="s">
        <v>1356</v>
      </c>
      <c r="C6" s="74"/>
      <c r="D6" s="344"/>
      <c r="E6" s="344"/>
      <c r="F6" s="286"/>
      <c r="G6" s="396"/>
      <c r="H6" s="397"/>
      <c r="I6" s="396"/>
      <c r="J6" s="397"/>
      <c r="K6" s="396"/>
      <c r="L6" s="397"/>
      <c r="M6" s="396"/>
      <c r="N6" s="397"/>
      <c r="O6" s="344"/>
      <c r="P6" s="397"/>
      <c r="Q6" s="344"/>
      <c r="R6" s="344"/>
      <c r="S6" s="344"/>
      <c r="T6" s="344"/>
      <c r="U6" s="344"/>
    </row>
    <row r="7" spans="1:21" s="407" customFormat="1" ht="15.75">
      <c r="A7" s="589"/>
      <c r="B7" s="587"/>
      <c r="C7" s="74"/>
      <c r="D7" s="344"/>
      <c r="E7" s="344"/>
      <c r="F7" s="286"/>
      <c r="G7" s="396"/>
      <c r="H7" s="397"/>
      <c r="I7" s="396"/>
      <c r="J7" s="397"/>
      <c r="K7" s="396"/>
      <c r="L7" s="397"/>
      <c r="M7" s="396"/>
      <c r="N7" s="397"/>
      <c r="O7" s="344"/>
      <c r="P7" s="397"/>
      <c r="Q7" s="344"/>
      <c r="R7" s="344"/>
      <c r="S7" s="344"/>
      <c r="T7" s="344"/>
      <c r="U7" s="344"/>
    </row>
    <row r="8" spans="1:21" s="407" customFormat="1" ht="15.75">
      <c r="A8" s="589"/>
      <c r="B8" s="587"/>
      <c r="C8" s="74"/>
      <c r="D8" s="344"/>
      <c r="E8" s="344"/>
      <c r="F8" s="286"/>
      <c r="G8" s="396"/>
      <c r="H8" s="397"/>
      <c r="I8" s="396"/>
      <c r="J8" s="397"/>
      <c r="K8" s="396"/>
      <c r="L8" s="397"/>
      <c r="M8" s="396"/>
      <c r="N8" s="397"/>
      <c r="O8" s="344"/>
      <c r="P8" s="397"/>
      <c r="Q8" s="344"/>
      <c r="R8" s="344"/>
      <c r="S8" s="344"/>
      <c r="T8" s="344"/>
      <c r="U8" s="344"/>
    </row>
    <row r="9" spans="1:21" ht="15.75">
      <c r="A9" s="589"/>
      <c r="B9" s="587"/>
      <c r="C9" s="74"/>
      <c r="D9" s="344"/>
      <c r="E9" s="344"/>
      <c r="F9" s="286"/>
      <c r="G9" s="396"/>
      <c r="H9" s="397"/>
      <c r="I9" s="396"/>
      <c r="J9" s="397"/>
      <c r="K9" s="396"/>
      <c r="L9" s="397"/>
      <c r="M9" s="396"/>
      <c r="N9" s="397"/>
      <c r="O9" s="344"/>
      <c r="P9" s="397"/>
      <c r="Q9" s="344"/>
      <c r="R9" s="344"/>
      <c r="S9" s="344"/>
      <c r="T9" s="344"/>
      <c r="U9" s="344"/>
    </row>
    <row r="10" spans="1:21" ht="15.75">
      <c r="A10" s="589"/>
      <c r="B10" s="587"/>
      <c r="C10" s="74"/>
      <c r="D10" s="344"/>
      <c r="E10" s="344"/>
      <c r="F10" s="286"/>
      <c r="G10" s="396"/>
      <c r="H10" s="397"/>
      <c r="I10" s="396"/>
      <c r="J10" s="397"/>
      <c r="K10" s="396"/>
      <c r="L10" s="397"/>
      <c r="M10" s="396"/>
      <c r="N10" s="397"/>
      <c r="O10" s="344"/>
      <c r="P10" s="397"/>
      <c r="Q10" s="344"/>
      <c r="R10" s="344"/>
      <c r="S10" s="344"/>
      <c r="T10" s="344"/>
      <c r="U10" s="344"/>
    </row>
    <row r="11" spans="1:21" ht="15.75">
      <c r="A11" s="589"/>
      <c r="B11" s="588"/>
      <c r="C11" s="74"/>
      <c r="D11" s="344"/>
      <c r="E11" s="344"/>
      <c r="F11" s="286"/>
      <c r="G11" s="396"/>
      <c r="H11" s="397"/>
      <c r="I11" s="396"/>
      <c r="J11" s="397"/>
      <c r="K11" s="396"/>
      <c r="L11" s="397"/>
      <c r="M11" s="396"/>
      <c r="N11" s="397"/>
      <c r="O11" s="344"/>
      <c r="P11" s="397"/>
      <c r="Q11" s="344"/>
      <c r="R11" s="344"/>
      <c r="S11" s="344"/>
      <c r="T11" s="344"/>
      <c r="U11" s="344"/>
    </row>
    <row r="12" spans="1:21" ht="15.75">
      <c r="A12" s="587" t="s">
        <v>1452</v>
      </c>
      <c r="B12" s="586" t="s">
        <v>1453</v>
      </c>
      <c r="C12" s="74"/>
      <c r="D12" s="325"/>
      <c r="E12" s="325"/>
      <c r="F12" s="325"/>
      <c r="G12" s="396"/>
      <c r="H12" s="397"/>
      <c r="I12" s="396"/>
      <c r="J12" s="397"/>
      <c r="K12" s="396"/>
      <c r="L12" s="397"/>
      <c r="M12" s="396"/>
      <c r="N12" s="397"/>
      <c r="O12" s="344"/>
      <c r="P12" s="397"/>
      <c r="Q12" s="344"/>
      <c r="R12" s="344"/>
      <c r="S12" s="344"/>
      <c r="T12" s="344"/>
      <c r="U12" s="344"/>
    </row>
    <row r="13" spans="1:21" ht="15.75">
      <c r="A13" s="587"/>
      <c r="B13" s="587"/>
      <c r="C13" s="74"/>
      <c r="D13" s="344"/>
      <c r="E13" s="344"/>
      <c r="F13" s="286"/>
      <c r="G13" s="396"/>
      <c r="H13" s="397"/>
      <c r="I13" s="396"/>
      <c r="J13" s="397"/>
      <c r="K13" s="396"/>
      <c r="L13" s="397"/>
      <c r="M13" s="396"/>
      <c r="N13" s="397"/>
      <c r="O13" s="344"/>
      <c r="P13" s="397"/>
      <c r="Q13" s="344"/>
      <c r="R13" s="344"/>
      <c r="S13" s="344"/>
      <c r="T13" s="344"/>
      <c r="U13" s="344"/>
    </row>
    <row r="14" spans="1:21" ht="15.75">
      <c r="A14" s="587"/>
      <c r="B14" s="587"/>
      <c r="C14" s="74"/>
      <c r="D14" s="344"/>
      <c r="E14" s="344"/>
      <c r="F14" s="286"/>
      <c r="G14" s="396"/>
      <c r="H14" s="397"/>
      <c r="I14" s="396"/>
      <c r="J14" s="397"/>
      <c r="K14" s="396"/>
      <c r="L14" s="397"/>
      <c r="M14" s="396"/>
      <c r="N14" s="397"/>
      <c r="O14" s="344"/>
      <c r="P14" s="397"/>
      <c r="Q14" s="344"/>
      <c r="R14" s="344"/>
      <c r="S14" s="344"/>
      <c r="T14" s="344"/>
      <c r="U14" s="344"/>
    </row>
    <row r="15" spans="1:21" ht="15.75">
      <c r="A15" s="587"/>
      <c r="B15" s="587"/>
      <c r="C15" s="74"/>
      <c r="D15" s="344"/>
      <c r="E15" s="344"/>
      <c r="F15" s="286"/>
      <c r="G15" s="396"/>
      <c r="H15" s="397"/>
      <c r="I15" s="396"/>
      <c r="J15" s="397"/>
      <c r="K15" s="396"/>
      <c r="L15" s="397"/>
      <c r="M15" s="396"/>
      <c r="N15" s="397"/>
      <c r="O15" s="344"/>
      <c r="P15" s="397"/>
      <c r="Q15" s="344"/>
      <c r="R15" s="344"/>
      <c r="S15" s="344"/>
      <c r="T15" s="344"/>
      <c r="U15" s="344"/>
    </row>
    <row r="16" spans="1:21" ht="15.75">
      <c r="A16" s="587"/>
      <c r="B16" s="587"/>
      <c r="C16" s="74"/>
      <c r="D16" s="344"/>
      <c r="E16" s="344"/>
      <c r="F16" s="286"/>
      <c r="G16" s="396"/>
      <c r="H16" s="397"/>
      <c r="I16" s="396"/>
      <c r="J16" s="397"/>
      <c r="K16" s="396"/>
      <c r="L16" s="397"/>
      <c r="M16" s="396"/>
      <c r="N16" s="397"/>
      <c r="O16" s="344"/>
      <c r="P16" s="397"/>
      <c r="Q16" s="344"/>
      <c r="R16" s="344"/>
      <c r="S16" s="344"/>
      <c r="T16" s="344"/>
      <c r="U16" s="344"/>
    </row>
    <row r="17" spans="1:21" ht="15.75">
      <c r="A17" s="587"/>
      <c r="B17" s="587"/>
      <c r="C17" s="74"/>
      <c r="D17" s="344"/>
      <c r="E17" s="344"/>
      <c r="F17" s="286"/>
      <c r="G17" s="396"/>
      <c r="H17" s="397"/>
      <c r="I17" s="396"/>
      <c r="J17" s="397"/>
      <c r="K17" s="396"/>
      <c r="L17" s="397"/>
      <c r="M17" s="396"/>
      <c r="N17" s="397"/>
      <c r="O17" s="344"/>
      <c r="P17" s="397"/>
      <c r="Q17" s="344"/>
      <c r="R17" s="344"/>
      <c r="S17" s="344"/>
      <c r="T17" s="344"/>
      <c r="U17" s="344"/>
    </row>
    <row r="18" spans="1:21" ht="15.75">
      <c r="A18" s="588"/>
      <c r="B18" s="588"/>
      <c r="C18" s="74"/>
      <c r="D18" s="344"/>
      <c r="E18" s="344"/>
      <c r="F18" s="286"/>
      <c r="G18" s="396"/>
      <c r="H18" s="397"/>
      <c r="I18" s="396"/>
      <c r="J18" s="397"/>
      <c r="K18" s="396"/>
      <c r="L18" s="397"/>
      <c r="M18" s="396"/>
      <c r="N18" s="397"/>
      <c r="O18" s="344"/>
      <c r="P18" s="397"/>
      <c r="Q18" s="344"/>
      <c r="R18" s="344"/>
      <c r="S18" s="344"/>
      <c r="T18" s="344"/>
      <c r="U18" s="344"/>
    </row>
    <row r="19" spans="1:21" ht="15.75">
      <c r="A19" s="586" t="s">
        <v>1454</v>
      </c>
      <c r="B19" s="586" t="s">
        <v>1455</v>
      </c>
      <c r="C19" s="74"/>
      <c r="D19" s="344"/>
      <c r="E19" s="344"/>
      <c r="F19" s="286"/>
      <c r="G19" s="396"/>
      <c r="H19" s="397"/>
      <c r="I19" s="396"/>
      <c r="J19" s="397"/>
      <c r="K19" s="396"/>
      <c r="L19" s="397"/>
      <c r="M19" s="396"/>
      <c r="N19" s="397"/>
      <c r="O19" s="344"/>
      <c r="P19" s="397"/>
      <c r="Q19" s="344"/>
      <c r="R19" s="344"/>
      <c r="S19" s="344"/>
      <c r="T19" s="344"/>
      <c r="U19" s="344"/>
    </row>
    <row r="20" spans="1:21" s="407" customFormat="1" ht="15.75">
      <c r="A20" s="587"/>
      <c r="B20" s="587"/>
      <c r="C20" s="74"/>
      <c r="D20" s="344"/>
      <c r="E20" s="344"/>
      <c r="F20" s="286"/>
      <c r="G20" s="396"/>
      <c r="H20" s="397"/>
      <c r="I20" s="396"/>
      <c r="J20" s="397"/>
      <c r="K20" s="396"/>
      <c r="L20" s="397"/>
      <c r="M20" s="396"/>
      <c r="N20" s="397"/>
      <c r="O20" s="344"/>
      <c r="P20" s="397"/>
      <c r="Q20" s="344"/>
      <c r="R20" s="344"/>
      <c r="S20" s="344"/>
      <c r="T20" s="344"/>
      <c r="U20" s="344"/>
    </row>
    <row r="21" spans="1:21" s="407" customFormat="1" ht="15.75">
      <c r="A21" s="587"/>
      <c r="B21" s="587"/>
      <c r="C21" s="74"/>
      <c r="D21" s="344"/>
      <c r="E21" s="344"/>
      <c r="F21" s="286"/>
      <c r="G21" s="396"/>
      <c r="H21" s="397"/>
      <c r="I21" s="396"/>
      <c r="J21" s="397"/>
      <c r="K21" s="396"/>
      <c r="L21" s="397"/>
      <c r="M21" s="396"/>
      <c r="N21" s="397"/>
      <c r="O21" s="344"/>
      <c r="P21" s="397"/>
      <c r="Q21" s="344"/>
      <c r="R21" s="344"/>
      <c r="S21" s="344"/>
      <c r="T21" s="344"/>
      <c r="U21" s="344"/>
    </row>
    <row r="22" spans="1:21" s="407" customFormat="1" ht="15.75">
      <c r="A22" s="587"/>
      <c r="B22" s="587"/>
      <c r="C22" s="74"/>
      <c r="D22" s="344"/>
      <c r="E22" s="344"/>
      <c r="F22" s="286"/>
      <c r="G22" s="396"/>
      <c r="H22" s="397"/>
      <c r="I22" s="396"/>
      <c r="J22" s="397"/>
      <c r="K22" s="396"/>
      <c r="L22" s="397"/>
      <c r="M22" s="396"/>
      <c r="N22" s="397"/>
      <c r="O22" s="344"/>
      <c r="P22" s="397"/>
      <c r="Q22" s="344"/>
      <c r="R22" s="344"/>
      <c r="S22" s="344"/>
      <c r="T22" s="344"/>
      <c r="U22" s="344"/>
    </row>
    <row r="23" spans="1:21" ht="15.75">
      <c r="A23" s="587"/>
      <c r="B23" s="587"/>
      <c r="C23" s="74"/>
      <c r="D23" s="344"/>
      <c r="E23" s="344"/>
      <c r="F23" s="286"/>
      <c r="G23" s="396"/>
      <c r="H23" s="397"/>
      <c r="I23" s="396"/>
      <c r="J23" s="397"/>
      <c r="K23" s="396"/>
      <c r="L23" s="397"/>
      <c r="M23" s="396"/>
      <c r="N23" s="397"/>
      <c r="O23" s="344"/>
      <c r="P23" s="397"/>
      <c r="Q23" s="344"/>
      <c r="R23" s="344"/>
      <c r="S23" s="344"/>
      <c r="T23" s="344"/>
      <c r="U23" s="344"/>
    </row>
    <row r="24" spans="1:21" ht="15.75">
      <c r="A24" s="587"/>
      <c r="B24" s="587"/>
      <c r="C24" s="74"/>
      <c r="D24" s="344"/>
      <c r="E24" s="344"/>
      <c r="F24" s="286"/>
      <c r="G24" s="396"/>
      <c r="H24" s="397"/>
      <c r="I24" s="396"/>
      <c r="J24" s="397"/>
      <c r="K24" s="396"/>
      <c r="L24" s="397"/>
      <c r="M24" s="396"/>
      <c r="N24" s="397"/>
      <c r="O24" s="344"/>
      <c r="P24" s="397"/>
      <c r="Q24" s="344"/>
      <c r="R24" s="344"/>
      <c r="S24" s="344"/>
      <c r="T24" s="344"/>
      <c r="U24" s="344"/>
    </row>
    <row r="25" spans="1:21" ht="15.75">
      <c r="A25" s="588"/>
      <c r="B25" s="588"/>
      <c r="C25" s="74"/>
      <c r="D25" s="344"/>
      <c r="E25" s="344"/>
      <c r="F25" s="286"/>
      <c r="G25" s="396"/>
      <c r="H25" s="397"/>
      <c r="I25" s="396"/>
      <c r="J25" s="397"/>
      <c r="K25" s="396"/>
      <c r="L25" s="397"/>
      <c r="M25" s="396"/>
      <c r="N25" s="397"/>
      <c r="O25" s="344"/>
      <c r="P25" s="397"/>
      <c r="Q25" s="344"/>
      <c r="R25" s="344"/>
      <c r="S25" s="344"/>
      <c r="T25" s="344"/>
      <c r="U25" s="344"/>
    </row>
    <row r="26" spans="1:21" ht="15.75">
      <c r="A26" s="586" t="s">
        <v>1456</v>
      </c>
      <c r="B26" s="586" t="s">
        <v>1457</v>
      </c>
      <c r="C26" s="74"/>
      <c r="D26" s="344"/>
      <c r="E26" s="344"/>
      <c r="F26" s="286"/>
      <c r="G26" s="396"/>
      <c r="H26" s="397"/>
      <c r="I26" s="396"/>
      <c r="J26" s="397"/>
      <c r="K26" s="396"/>
      <c r="L26" s="397"/>
      <c r="M26" s="396"/>
      <c r="N26" s="397"/>
      <c r="O26" s="344"/>
      <c r="P26" s="397"/>
      <c r="Q26" s="344"/>
      <c r="R26" s="344"/>
      <c r="S26" s="344"/>
      <c r="T26" s="344"/>
      <c r="U26" s="344"/>
    </row>
    <row r="27" spans="1:21" s="407" customFormat="1" ht="15.75">
      <c r="A27" s="587"/>
      <c r="B27" s="587"/>
      <c r="C27" s="74"/>
      <c r="D27" s="344"/>
      <c r="E27" s="344"/>
      <c r="F27" s="286"/>
      <c r="G27" s="396"/>
      <c r="H27" s="397"/>
      <c r="I27" s="396"/>
      <c r="J27" s="397"/>
      <c r="K27" s="396"/>
      <c r="L27" s="397"/>
      <c r="M27" s="396"/>
      <c r="N27" s="397"/>
      <c r="O27" s="344"/>
      <c r="P27" s="397"/>
      <c r="Q27" s="344"/>
      <c r="R27" s="344"/>
      <c r="S27" s="344"/>
      <c r="T27" s="344"/>
      <c r="U27" s="344"/>
    </row>
    <row r="28" spans="1:21" s="407" customFormat="1" ht="15.75">
      <c r="A28" s="587"/>
      <c r="B28" s="587"/>
      <c r="C28" s="74"/>
      <c r="D28" s="344"/>
      <c r="E28" s="344"/>
      <c r="F28" s="286"/>
      <c r="G28" s="396"/>
      <c r="H28" s="397"/>
      <c r="I28" s="396"/>
      <c r="J28" s="397"/>
      <c r="K28" s="396"/>
      <c r="L28" s="397"/>
      <c r="M28" s="396"/>
      <c r="N28" s="397"/>
      <c r="O28" s="344"/>
      <c r="P28" s="397"/>
      <c r="Q28" s="344"/>
      <c r="R28" s="344"/>
      <c r="S28" s="344"/>
      <c r="T28" s="344"/>
      <c r="U28" s="344"/>
    </row>
    <row r="29" spans="1:21" s="407" customFormat="1" ht="15.75">
      <c r="A29" s="587"/>
      <c r="B29" s="587"/>
      <c r="C29" s="74"/>
      <c r="D29" s="344"/>
      <c r="E29" s="344"/>
      <c r="F29" s="286"/>
      <c r="G29" s="396"/>
      <c r="H29" s="397"/>
      <c r="I29" s="396"/>
      <c r="J29" s="397"/>
      <c r="K29" s="396"/>
      <c r="L29" s="397"/>
      <c r="M29" s="396"/>
      <c r="N29" s="397"/>
      <c r="O29" s="344"/>
      <c r="P29" s="397"/>
      <c r="Q29" s="344"/>
      <c r="R29" s="344"/>
      <c r="S29" s="344"/>
      <c r="T29" s="344"/>
      <c r="U29" s="344"/>
    </row>
    <row r="30" spans="1:21" ht="15.75">
      <c r="A30" s="587"/>
      <c r="B30" s="587"/>
      <c r="C30" s="74"/>
      <c r="D30" s="344"/>
      <c r="E30" s="344"/>
      <c r="F30" s="286"/>
      <c r="G30" s="396"/>
      <c r="H30" s="397"/>
      <c r="I30" s="396"/>
      <c r="J30" s="397"/>
      <c r="K30" s="396"/>
      <c r="L30" s="397"/>
      <c r="M30" s="396"/>
      <c r="N30" s="397"/>
      <c r="O30" s="344"/>
      <c r="P30" s="397"/>
      <c r="Q30" s="344"/>
      <c r="R30" s="344"/>
      <c r="S30" s="344"/>
      <c r="T30" s="344"/>
      <c r="U30" s="344"/>
    </row>
    <row r="31" spans="1:21" ht="15.75">
      <c r="A31" s="587"/>
      <c r="B31" s="587"/>
      <c r="C31" s="74"/>
      <c r="D31" s="344"/>
      <c r="E31" s="344"/>
      <c r="F31" s="286"/>
      <c r="G31" s="396"/>
      <c r="H31" s="397"/>
      <c r="I31" s="396"/>
      <c r="J31" s="397"/>
      <c r="K31" s="396"/>
      <c r="L31" s="397"/>
      <c r="M31" s="396"/>
      <c r="N31" s="397"/>
      <c r="O31" s="344"/>
      <c r="P31" s="397"/>
      <c r="Q31" s="344"/>
      <c r="R31" s="344"/>
      <c r="S31" s="344"/>
      <c r="T31" s="344"/>
      <c r="U31" s="344"/>
    </row>
    <row r="32" spans="1:21" ht="15.75">
      <c r="A32" s="588"/>
      <c r="B32" s="588"/>
      <c r="C32" s="74"/>
      <c r="D32" s="344"/>
      <c r="E32" s="344"/>
      <c r="F32" s="286"/>
      <c r="G32" s="396"/>
      <c r="H32" s="397"/>
      <c r="I32" s="396"/>
      <c r="J32" s="397"/>
      <c r="K32" s="396"/>
      <c r="L32" s="397"/>
      <c r="M32" s="396"/>
      <c r="N32" s="397"/>
      <c r="O32" s="344"/>
      <c r="P32" s="397"/>
      <c r="Q32" s="344"/>
      <c r="R32" s="344"/>
      <c r="S32" s="344"/>
      <c r="T32" s="344"/>
      <c r="U32" s="344"/>
    </row>
    <row r="33" spans="1:21" ht="15.6" customHeight="1">
      <c r="A33" s="301"/>
      <c r="B33" s="302"/>
      <c r="C33" s="301" t="s">
        <v>123</v>
      </c>
      <c r="D33" s="302"/>
      <c r="E33" s="302"/>
      <c r="F33" s="303"/>
      <c r="G33" s="292">
        <f t="shared" ref="G33:O33" si="0">SUM(G6:H32)</f>
        <v>0</v>
      </c>
      <c r="H33" s="292">
        <f t="shared" si="0"/>
        <v>0</v>
      </c>
      <c r="I33" s="292">
        <f t="shared" si="0"/>
        <v>0</v>
      </c>
      <c r="J33" s="292">
        <f t="shared" si="0"/>
        <v>0</v>
      </c>
      <c r="K33" s="292">
        <f t="shared" si="0"/>
        <v>0</v>
      </c>
      <c r="L33" s="292">
        <f t="shared" si="0"/>
        <v>0</v>
      </c>
      <c r="M33" s="292">
        <f t="shared" si="0"/>
        <v>0</v>
      </c>
      <c r="N33" s="292">
        <f t="shared" si="0"/>
        <v>0</v>
      </c>
      <c r="O33" s="292">
        <f t="shared" si="0"/>
        <v>0</v>
      </c>
      <c r="P33" s="292">
        <f>SUM(P6:Q32)</f>
        <v>0</v>
      </c>
      <c r="Q33" s="273"/>
      <c r="R33" s="273"/>
      <c r="S33" s="273"/>
      <c r="T33" s="273"/>
      <c r="U33" s="273"/>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62"/>
  <sheetViews>
    <sheetView topLeftCell="E1" zoomScale="75" zoomScaleNormal="75" workbookViewId="0">
      <pane ySplit="8" topLeftCell="A33" activePane="bottomLeft" state="frozen"/>
      <selection activeCell="A7" sqref="A7"/>
      <selection pane="bottomLeft" activeCell="G29" sqref="G29:G39"/>
    </sheetView>
  </sheetViews>
  <sheetFormatPr baseColWidth="10" defaultRowHeight="15"/>
  <cols>
    <col min="1" max="1" width="34.85546875" customWidth="1"/>
    <col min="2" max="2" width="21.7109375" customWidth="1"/>
    <col min="3" max="3" width="36.140625" customWidth="1"/>
    <col min="4" max="6" width="27.42578125" customWidth="1"/>
    <col min="7" max="7" width="15.28515625" customWidth="1"/>
    <col min="8" max="8" width="13.7109375" style="239" bestFit="1" customWidth="1"/>
    <col min="9" max="9" width="13" customWidth="1"/>
    <col min="10" max="10" width="14.140625" style="239" customWidth="1"/>
    <col min="12" max="12" width="12.85546875" style="239" customWidth="1"/>
    <col min="14" max="14" width="13.7109375" style="239" bestFit="1" customWidth="1"/>
    <col min="15" max="15" width="15.28515625" customWidth="1"/>
    <col min="16" max="16" width="18.28515625" style="239" customWidth="1"/>
    <col min="17" max="17" width="14.140625" hidden="1" customWidth="1"/>
    <col min="18" max="18" width="23.7109375" customWidth="1"/>
    <col min="19" max="19" width="18" customWidth="1"/>
    <col min="20" max="20" width="17.42578125" customWidth="1"/>
    <col min="21" max="21" width="19.7109375" customWidth="1"/>
  </cols>
  <sheetData>
    <row r="1" spans="1:21" ht="18.75">
      <c r="B1" s="293"/>
      <c r="C1" s="293"/>
      <c r="D1" s="293"/>
      <c r="E1" s="293"/>
      <c r="F1" s="293"/>
      <c r="G1" s="293" t="s">
        <v>1415</v>
      </c>
      <c r="J1" s="293"/>
      <c r="K1" s="293"/>
      <c r="L1" s="293"/>
      <c r="M1" s="293"/>
      <c r="N1" s="293"/>
      <c r="O1" s="293"/>
      <c r="P1" s="293"/>
      <c r="Q1" s="293"/>
      <c r="R1" s="293"/>
      <c r="S1" s="293"/>
      <c r="T1" s="293"/>
      <c r="U1" s="293"/>
    </row>
    <row r="2" spans="1:21" ht="18.75">
      <c r="A2" s="278" t="s">
        <v>1362</v>
      </c>
      <c r="B2" s="293"/>
      <c r="C2" s="293"/>
      <c r="D2" s="293"/>
      <c r="E2" s="293"/>
      <c r="F2" s="293"/>
      <c r="G2" s="293"/>
      <c r="J2" s="293"/>
      <c r="K2" s="293"/>
      <c r="L2" s="293"/>
      <c r="M2" s="293"/>
      <c r="N2" s="293"/>
      <c r="O2" s="293"/>
      <c r="P2" s="293"/>
      <c r="Q2" s="293"/>
      <c r="R2" s="293"/>
      <c r="S2" s="293"/>
      <c r="T2" s="293"/>
      <c r="U2" s="293"/>
    </row>
    <row r="3" spans="1:21">
      <c r="A3" s="614" t="s">
        <v>1413</v>
      </c>
      <c r="B3" s="614"/>
      <c r="C3" s="614"/>
      <c r="D3" s="614"/>
      <c r="E3" s="614"/>
      <c r="F3" s="614"/>
      <c r="G3" s="614"/>
      <c r="H3" s="614"/>
      <c r="I3" s="614"/>
      <c r="J3" s="614"/>
      <c r="K3" s="614"/>
      <c r="L3" s="614"/>
      <c r="M3" s="614"/>
      <c r="N3" s="614"/>
      <c r="O3" s="614"/>
      <c r="P3" s="614"/>
      <c r="Q3" s="614"/>
      <c r="R3" s="614"/>
      <c r="S3" s="614"/>
      <c r="T3" s="614"/>
      <c r="U3" s="614"/>
    </row>
    <row r="4" spans="1:21" s="407" customFormat="1">
      <c r="A4" s="431" t="s">
        <v>1412</v>
      </c>
      <c r="B4" s="427"/>
      <c r="C4" s="427"/>
      <c r="D4" s="427"/>
      <c r="E4" s="427"/>
      <c r="F4" s="427"/>
      <c r="G4" s="427"/>
      <c r="H4" s="427"/>
      <c r="I4" s="427"/>
      <c r="J4" s="427"/>
      <c r="K4" s="427"/>
      <c r="L4" s="427"/>
      <c r="M4" s="427"/>
      <c r="N4" s="427"/>
      <c r="O4" s="427"/>
      <c r="P4" s="427"/>
      <c r="Q4" s="427"/>
      <c r="R4" s="427"/>
      <c r="S4" s="427"/>
      <c r="T4" s="427"/>
      <c r="U4" s="427"/>
    </row>
    <row r="5" spans="1:21">
      <c r="A5" s="333" t="s">
        <v>1500</v>
      </c>
      <c r="B5" s="278"/>
      <c r="C5" s="278"/>
      <c r="D5" s="278"/>
      <c r="E5" s="278"/>
      <c r="F5" s="278"/>
      <c r="G5" s="278"/>
      <c r="H5" s="278"/>
      <c r="I5" s="278"/>
      <c r="J5" s="278"/>
      <c r="K5" s="278"/>
      <c r="L5" s="278"/>
      <c r="M5" s="278"/>
      <c r="N5" s="278"/>
      <c r="O5" s="278"/>
      <c r="P5" s="278"/>
      <c r="Q5" s="278"/>
      <c r="R5" s="278"/>
      <c r="S5" s="278"/>
      <c r="T5" s="278"/>
      <c r="U5" s="278"/>
    </row>
    <row r="6" spans="1:21" ht="15" customHeight="1">
      <c r="A6" s="590" t="s">
        <v>100</v>
      </c>
      <c r="B6" s="561" t="s">
        <v>115</v>
      </c>
      <c r="C6" s="573" t="s">
        <v>89</v>
      </c>
      <c r="D6" s="573" t="s">
        <v>90</v>
      </c>
      <c r="E6" s="564" t="s">
        <v>402</v>
      </c>
      <c r="F6" s="573" t="s">
        <v>91</v>
      </c>
      <c r="G6" s="590" t="s">
        <v>103</v>
      </c>
      <c r="H6" s="590"/>
      <c r="I6" s="590"/>
      <c r="J6" s="590"/>
      <c r="K6" s="590"/>
      <c r="L6" s="590"/>
      <c r="M6" s="590"/>
      <c r="N6" s="590"/>
      <c r="O6" s="598" t="s">
        <v>104</v>
      </c>
      <c r="P6" s="598"/>
      <c r="Q6" s="561" t="s">
        <v>105</v>
      </c>
      <c r="R6" s="561" t="s">
        <v>106</v>
      </c>
      <c r="S6" s="561" t="s">
        <v>113</v>
      </c>
      <c r="T6" s="561" t="s">
        <v>112</v>
      </c>
      <c r="U6" s="558" t="s">
        <v>92</v>
      </c>
    </row>
    <row r="7" spans="1:21" ht="15" customHeight="1">
      <c r="A7" s="590"/>
      <c r="B7" s="562"/>
      <c r="C7" s="574"/>
      <c r="D7" s="574"/>
      <c r="E7" s="565"/>
      <c r="F7" s="574"/>
      <c r="G7" s="590" t="s">
        <v>107</v>
      </c>
      <c r="H7" s="590"/>
      <c r="I7" s="590" t="s">
        <v>108</v>
      </c>
      <c r="J7" s="590"/>
      <c r="K7" s="590" t="s">
        <v>109</v>
      </c>
      <c r="L7" s="590"/>
      <c r="M7" s="590" t="s">
        <v>110</v>
      </c>
      <c r="N7" s="590"/>
      <c r="O7" s="598"/>
      <c r="P7" s="598"/>
      <c r="Q7" s="562"/>
      <c r="R7" s="562"/>
      <c r="S7" s="562"/>
      <c r="T7" s="562"/>
      <c r="U7" s="559"/>
    </row>
    <row r="8" spans="1:21" ht="25.5">
      <c r="A8" s="590"/>
      <c r="B8" s="563"/>
      <c r="C8" s="575"/>
      <c r="D8" s="575"/>
      <c r="E8" s="566"/>
      <c r="F8" s="575"/>
      <c r="G8" s="250" t="s">
        <v>111</v>
      </c>
      <c r="H8" s="237" t="s">
        <v>12</v>
      </c>
      <c r="I8" s="250" t="s">
        <v>111</v>
      </c>
      <c r="J8" s="237" t="s">
        <v>12</v>
      </c>
      <c r="K8" s="250" t="s">
        <v>111</v>
      </c>
      <c r="L8" s="237" t="s">
        <v>12</v>
      </c>
      <c r="M8" s="250" t="s">
        <v>111</v>
      </c>
      <c r="N8" s="237" t="s">
        <v>12</v>
      </c>
      <c r="O8" s="250" t="s">
        <v>111</v>
      </c>
      <c r="P8" s="237" t="s">
        <v>12</v>
      </c>
      <c r="Q8" s="563"/>
      <c r="R8" s="563"/>
      <c r="S8" s="563"/>
      <c r="T8" s="563"/>
      <c r="U8" s="560"/>
    </row>
    <row r="9" spans="1:21" ht="110.25">
      <c r="A9" s="615" t="s">
        <v>1413</v>
      </c>
      <c r="B9" s="516" t="s">
        <v>1416</v>
      </c>
      <c r="C9" s="516" t="s">
        <v>1563</v>
      </c>
      <c r="D9" s="516" t="s">
        <v>1564</v>
      </c>
      <c r="E9" s="506" t="s">
        <v>1565</v>
      </c>
      <c r="F9" s="517" t="s">
        <v>1566</v>
      </c>
      <c r="G9" s="508">
        <v>0.2</v>
      </c>
      <c r="H9" s="507">
        <v>432</v>
      </c>
      <c r="I9" s="508">
        <v>0.2</v>
      </c>
      <c r="J9" s="507">
        <v>0</v>
      </c>
      <c r="K9" s="508">
        <v>0.2</v>
      </c>
      <c r="L9" s="507">
        <v>0</v>
      </c>
      <c r="M9" s="508">
        <v>0.2</v>
      </c>
      <c r="N9" s="507">
        <v>0</v>
      </c>
      <c r="O9" s="508">
        <f>G9+I9+K9+M9</f>
        <v>0.8</v>
      </c>
      <c r="P9" s="507">
        <f>'5. ACTIVIDADES ESPECIALES'!D76</f>
        <v>432</v>
      </c>
      <c r="Q9" s="505"/>
      <c r="R9" s="517" t="s">
        <v>1567</v>
      </c>
      <c r="S9" s="517" t="s">
        <v>1568</v>
      </c>
      <c r="T9" s="517" t="s">
        <v>1569</v>
      </c>
      <c r="U9" s="517" t="s">
        <v>1570</v>
      </c>
    </row>
    <row r="10" spans="1:21" ht="15.75">
      <c r="A10" s="616"/>
      <c r="B10" s="467"/>
      <c r="C10" s="467"/>
      <c r="D10" s="467"/>
      <c r="E10" s="501"/>
      <c r="F10" s="469"/>
      <c r="G10" s="503"/>
      <c r="H10" s="518"/>
      <c r="I10" s="503"/>
      <c r="J10" s="518"/>
      <c r="K10" s="503"/>
      <c r="L10" s="518"/>
      <c r="M10" s="503"/>
      <c r="N10" s="518"/>
      <c r="O10" s="503"/>
      <c r="P10" s="518"/>
      <c r="Q10" s="290"/>
      <c r="R10" s="469"/>
      <c r="S10" s="469"/>
      <c r="T10" s="469"/>
      <c r="U10" s="469"/>
    </row>
    <row r="11" spans="1:21" ht="42" customHeight="1">
      <c r="A11" s="617"/>
      <c r="B11" s="468"/>
      <c r="C11" s="468"/>
      <c r="D11" s="468"/>
      <c r="E11" s="502"/>
      <c r="F11" s="470"/>
      <c r="G11" s="504"/>
      <c r="H11" s="519"/>
      <c r="I11" s="504"/>
      <c r="J11" s="519"/>
      <c r="K11" s="504"/>
      <c r="L11" s="519"/>
      <c r="M11" s="504"/>
      <c r="N11" s="519"/>
      <c r="O11" s="504"/>
      <c r="P11" s="519"/>
      <c r="Q11" s="290"/>
      <c r="R11" s="470"/>
      <c r="S11" s="470"/>
      <c r="T11" s="470"/>
      <c r="U11" s="470"/>
    </row>
    <row r="12" spans="1:21" ht="15.75" customHeight="1">
      <c r="A12" s="615" t="s">
        <v>1412</v>
      </c>
      <c r="B12" s="618" t="s">
        <v>1417</v>
      </c>
      <c r="C12" s="618" t="s">
        <v>1515</v>
      </c>
      <c r="D12" s="618" t="s">
        <v>1516</v>
      </c>
      <c r="E12" s="615" t="s">
        <v>1636</v>
      </c>
      <c r="F12" s="621" t="s">
        <v>1502</v>
      </c>
      <c r="G12" s="624">
        <v>0.25</v>
      </c>
      <c r="H12" s="627">
        <f>'1. TALLERES SEMINARIOS'!D10</f>
        <v>66170</v>
      </c>
      <c r="I12" s="624">
        <v>0.25</v>
      </c>
      <c r="J12" s="627">
        <f>'2. CONTRATACION DE PERSONAL'!D10</f>
        <v>243000</v>
      </c>
      <c r="K12" s="624">
        <v>0.25</v>
      </c>
      <c r="L12" s="627">
        <f>'3. EQUIPO DE OFICINA'!D10+'1. TALLERES SEMINARIOS'!D34</f>
        <v>68970</v>
      </c>
      <c r="M12" s="624">
        <v>0.25</v>
      </c>
      <c r="N12" s="627"/>
      <c r="O12" s="624">
        <v>1</v>
      </c>
      <c r="P12" s="627">
        <f>H12+J12+L12+N12</f>
        <v>378140</v>
      </c>
      <c r="Q12" s="505"/>
      <c r="R12" s="621" t="s">
        <v>1503</v>
      </c>
      <c r="S12" s="621" t="s">
        <v>1504</v>
      </c>
      <c r="T12" s="621" t="s">
        <v>1505</v>
      </c>
      <c r="U12" s="621" t="s">
        <v>1523</v>
      </c>
    </row>
    <row r="13" spans="1:21" ht="15.75">
      <c r="A13" s="616"/>
      <c r="B13" s="619"/>
      <c r="C13" s="619"/>
      <c r="D13" s="619"/>
      <c r="E13" s="616"/>
      <c r="F13" s="622"/>
      <c r="G13" s="625"/>
      <c r="H13" s="625"/>
      <c r="I13" s="625"/>
      <c r="J13" s="625"/>
      <c r="K13" s="625"/>
      <c r="L13" s="625"/>
      <c r="M13" s="625"/>
      <c r="N13" s="625"/>
      <c r="O13" s="625"/>
      <c r="P13" s="625"/>
      <c r="Q13" s="505"/>
      <c r="R13" s="622"/>
      <c r="S13" s="622"/>
      <c r="T13" s="622"/>
      <c r="U13" s="622"/>
    </row>
    <row r="14" spans="1:21" ht="15.75">
      <c r="A14" s="616"/>
      <c r="B14" s="619"/>
      <c r="C14" s="619"/>
      <c r="D14" s="619"/>
      <c r="E14" s="616"/>
      <c r="F14" s="622"/>
      <c r="G14" s="625"/>
      <c r="H14" s="625"/>
      <c r="I14" s="625"/>
      <c r="J14" s="625"/>
      <c r="K14" s="625"/>
      <c r="L14" s="625"/>
      <c r="M14" s="625"/>
      <c r="N14" s="625"/>
      <c r="O14" s="625"/>
      <c r="P14" s="625"/>
      <c r="Q14" s="505"/>
      <c r="R14" s="622"/>
      <c r="S14" s="622"/>
      <c r="T14" s="622"/>
      <c r="U14" s="622"/>
    </row>
    <row r="15" spans="1:21" ht="15.75">
      <c r="A15" s="616"/>
      <c r="B15" s="619"/>
      <c r="C15" s="619"/>
      <c r="D15" s="619"/>
      <c r="E15" s="616"/>
      <c r="F15" s="622"/>
      <c r="G15" s="625"/>
      <c r="H15" s="625"/>
      <c r="I15" s="625"/>
      <c r="J15" s="625"/>
      <c r="K15" s="625"/>
      <c r="L15" s="625"/>
      <c r="M15" s="625"/>
      <c r="N15" s="625"/>
      <c r="O15" s="625"/>
      <c r="P15" s="625"/>
      <c r="Q15" s="505"/>
      <c r="R15" s="622"/>
      <c r="S15" s="622"/>
      <c r="T15" s="622"/>
      <c r="U15" s="622"/>
    </row>
    <row r="16" spans="1:21" ht="15.75">
      <c r="A16" s="616"/>
      <c r="B16" s="619"/>
      <c r="C16" s="619"/>
      <c r="D16" s="619"/>
      <c r="E16" s="616"/>
      <c r="F16" s="622"/>
      <c r="G16" s="625"/>
      <c r="H16" s="625"/>
      <c r="I16" s="625"/>
      <c r="J16" s="625"/>
      <c r="K16" s="625"/>
      <c r="L16" s="625"/>
      <c r="M16" s="625"/>
      <c r="N16" s="625"/>
      <c r="O16" s="625"/>
      <c r="P16" s="625"/>
      <c r="Q16" s="505"/>
      <c r="R16" s="622"/>
      <c r="S16" s="622"/>
      <c r="T16" s="622"/>
      <c r="U16" s="622"/>
    </row>
    <row r="17" spans="1:21" s="407" customFormat="1" ht="27" customHeight="1">
      <c r="A17" s="616"/>
      <c r="B17" s="619"/>
      <c r="C17" s="619"/>
      <c r="D17" s="619"/>
      <c r="E17" s="616"/>
      <c r="F17" s="622"/>
      <c r="G17" s="625"/>
      <c r="H17" s="625"/>
      <c r="I17" s="625"/>
      <c r="J17" s="625"/>
      <c r="K17" s="625"/>
      <c r="L17" s="625"/>
      <c r="M17" s="625"/>
      <c r="N17" s="625"/>
      <c r="O17" s="625"/>
      <c r="P17" s="625"/>
      <c r="Q17" s="505"/>
      <c r="R17" s="622"/>
      <c r="S17" s="622"/>
      <c r="T17" s="622"/>
      <c r="U17" s="622"/>
    </row>
    <row r="18" spans="1:21" s="407" customFormat="1" ht="27" customHeight="1">
      <c r="A18" s="616"/>
      <c r="B18" s="619"/>
      <c r="C18" s="619"/>
      <c r="D18" s="619"/>
      <c r="E18" s="616"/>
      <c r="F18" s="622"/>
      <c r="G18" s="625"/>
      <c r="H18" s="625"/>
      <c r="I18" s="625"/>
      <c r="J18" s="625"/>
      <c r="K18" s="625"/>
      <c r="L18" s="625"/>
      <c r="M18" s="625"/>
      <c r="N18" s="625"/>
      <c r="O18" s="625"/>
      <c r="P18" s="625"/>
      <c r="Q18" s="505"/>
      <c r="R18" s="622"/>
      <c r="S18" s="622"/>
      <c r="T18" s="622"/>
      <c r="U18" s="622"/>
    </row>
    <row r="19" spans="1:21" s="407" customFormat="1" ht="25.5" customHeight="1">
      <c r="A19" s="616"/>
      <c r="B19" s="619"/>
      <c r="C19" s="619"/>
      <c r="D19" s="619"/>
      <c r="E19" s="616"/>
      <c r="F19" s="622"/>
      <c r="G19" s="625"/>
      <c r="H19" s="625"/>
      <c r="I19" s="625"/>
      <c r="J19" s="625"/>
      <c r="K19" s="625"/>
      <c r="L19" s="625"/>
      <c r="M19" s="625"/>
      <c r="N19" s="625"/>
      <c r="O19" s="625"/>
      <c r="P19" s="625"/>
      <c r="Q19" s="505"/>
      <c r="R19" s="622"/>
      <c r="S19" s="622"/>
      <c r="T19" s="622"/>
      <c r="U19" s="622"/>
    </row>
    <row r="20" spans="1:21" s="407" customFormat="1" ht="30.75" customHeight="1">
      <c r="A20" s="616"/>
      <c r="B20" s="619"/>
      <c r="C20" s="619"/>
      <c r="D20" s="619"/>
      <c r="E20" s="616"/>
      <c r="F20" s="622"/>
      <c r="G20" s="625"/>
      <c r="H20" s="625"/>
      <c r="I20" s="625"/>
      <c r="J20" s="625"/>
      <c r="K20" s="625"/>
      <c r="L20" s="625"/>
      <c r="M20" s="625"/>
      <c r="N20" s="625"/>
      <c r="O20" s="625"/>
      <c r="P20" s="625"/>
      <c r="Q20" s="505"/>
      <c r="R20" s="622"/>
      <c r="S20" s="622"/>
      <c r="T20" s="622"/>
      <c r="U20" s="622"/>
    </row>
    <row r="21" spans="1:21" s="407" customFormat="1" ht="21.75" customHeight="1">
      <c r="A21" s="616"/>
      <c r="B21" s="620"/>
      <c r="C21" s="620"/>
      <c r="D21" s="620"/>
      <c r="E21" s="617"/>
      <c r="F21" s="623"/>
      <c r="G21" s="626"/>
      <c r="H21" s="626"/>
      <c r="I21" s="626"/>
      <c r="J21" s="626"/>
      <c r="K21" s="626"/>
      <c r="L21" s="626"/>
      <c r="M21" s="626"/>
      <c r="N21" s="626"/>
      <c r="O21" s="626"/>
      <c r="P21" s="626"/>
      <c r="Q21" s="505"/>
      <c r="R21" s="623"/>
      <c r="S21" s="623"/>
      <c r="T21" s="623"/>
      <c r="U21" s="623"/>
    </row>
    <row r="22" spans="1:21" s="407" customFormat="1" ht="78.75">
      <c r="A22" s="616"/>
      <c r="B22" s="516" t="s">
        <v>1417</v>
      </c>
      <c r="C22" s="516" t="s">
        <v>1573</v>
      </c>
      <c r="D22" s="516" t="s">
        <v>1574</v>
      </c>
      <c r="E22" s="506" t="s">
        <v>1575</v>
      </c>
      <c r="F22" s="517" t="s">
        <v>1576</v>
      </c>
      <c r="G22" s="510">
        <v>0.1</v>
      </c>
      <c r="H22" s="513">
        <v>81725</v>
      </c>
      <c r="I22" s="510">
        <v>0.1</v>
      </c>
      <c r="J22" s="513">
        <v>65970</v>
      </c>
      <c r="K22" s="510">
        <v>0.1</v>
      </c>
      <c r="L22" s="513">
        <v>54000</v>
      </c>
      <c r="M22" s="510">
        <v>0.05</v>
      </c>
      <c r="N22" s="513">
        <v>72000</v>
      </c>
      <c r="O22" s="510">
        <v>0.35</v>
      </c>
      <c r="P22" s="511">
        <f>'5. ACTIVIDADES ESPECIALES'!D96+'4. EQUIPO TECNOLÓGICOS'!D56+'2. CONTRATACION DE PERSONAL'!D70</f>
        <v>329695</v>
      </c>
      <c r="Q22" s="505"/>
      <c r="R22" s="517" t="s">
        <v>1577</v>
      </c>
      <c r="S22" s="517" t="s">
        <v>1578</v>
      </c>
      <c r="T22" s="517" t="s">
        <v>1569</v>
      </c>
      <c r="U22" s="517" t="s">
        <v>1579</v>
      </c>
    </row>
    <row r="23" spans="1:21" s="407" customFormat="1" ht="73.5" customHeight="1">
      <c r="A23" s="616"/>
      <c r="B23" s="467"/>
      <c r="C23" s="516" t="s">
        <v>1593</v>
      </c>
      <c r="D23" s="516" t="s">
        <v>1594</v>
      </c>
      <c r="E23" s="506" t="s">
        <v>1595</v>
      </c>
      <c r="F23" s="517" t="s">
        <v>1596</v>
      </c>
      <c r="G23" s="510">
        <v>0.1</v>
      </c>
      <c r="H23" s="513">
        <v>3950</v>
      </c>
      <c r="I23" s="510">
        <v>0.1</v>
      </c>
      <c r="J23" s="513">
        <v>450</v>
      </c>
      <c r="K23" s="510">
        <v>0.1</v>
      </c>
      <c r="L23" s="513">
        <v>0</v>
      </c>
      <c r="M23" s="510">
        <v>0.05</v>
      </c>
      <c r="N23" s="513">
        <v>0</v>
      </c>
      <c r="O23" s="510">
        <v>0.35</v>
      </c>
      <c r="P23" s="513">
        <f>'5. ACTIVIDADES ESPECIALES'!D117</f>
        <v>4400</v>
      </c>
      <c r="Q23" s="290"/>
      <c r="R23" s="517" t="s">
        <v>1597</v>
      </c>
      <c r="S23" s="517" t="s">
        <v>1598</v>
      </c>
      <c r="T23" s="517" t="s">
        <v>1569</v>
      </c>
      <c r="U23" s="517" t="s">
        <v>1599</v>
      </c>
    </row>
    <row r="24" spans="1:21" s="407" customFormat="1" ht="47.25">
      <c r="A24" s="616"/>
      <c r="B24" s="467"/>
      <c r="C24" s="516" t="s">
        <v>1600</v>
      </c>
      <c r="D24" s="516" t="s">
        <v>1601</v>
      </c>
      <c r="E24" s="506" t="s">
        <v>1602</v>
      </c>
      <c r="F24" s="517" t="s">
        <v>1603</v>
      </c>
      <c r="G24" s="510">
        <v>0.1</v>
      </c>
      <c r="H24" s="513">
        <v>1000</v>
      </c>
      <c r="I24" s="510">
        <v>0.1</v>
      </c>
      <c r="J24" s="513">
        <v>0</v>
      </c>
      <c r="K24" s="510">
        <v>0.1</v>
      </c>
      <c r="L24" s="513">
        <v>0</v>
      </c>
      <c r="M24" s="510">
        <v>0.05</v>
      </c>
      <c r="N24" s="513">
        <v>0</v>
      </c>
      <c r="O24" s="510">
        <v>0.35</v>
      </c>
      <c r="P24" s="513">
        <f>'5. ACTIVIDADES ESPECIALES'!D138</f>
        <v>1000</v>
      </c>
      <c r="Q24" s="290"/>
      <c r="R24" s="517" t="s">
        <v>1604</v>
      </c>
      <c r="S24" s="517" t="s">
        <v>1605</v>
      </c>
      <c r="T24" s="517" t="s">
        <v>1569</v>
      </c>
      <c r="U24" s="517" t="s">
        <v>1599</v>
      </c>
    </row>
    <row r="25" spans="1:21" s="407" customFormat="1" ht="94.5">
      <c r="A25" s="616"/>
      <c r="B25" s="467"/>
      <c r="C25" s="516" t="s">
        <v>1617</v>
      </c>
      <c r="D25" s="516" t="s">
        <v>1618</v>
      </c>
      <c r="E25" s="506" t="s">
        <v>1619</v>
      </c>
      <c r="F25" s="517" t="s">
        <v>1620</v>
      </c>
      <c r="G25" s="510">
        <v>0.1</v>
      </c>
      <c r="H25" s="512">
        <v>0</v>
      </c>
      <c r="I25" s="510">
        <v>0.1</v>
      </c>
      <c r="J25" s="513">
        <v>300</v>
      </c>
      <c r="K25" s="510">
        <v>0.1</v>
      </c>
      <c r="L25" s="512">
        <v>0</v>
      </c>
      <c r="M25" s="510">
        <v>0.05</v>
      </c>
      <c r="N25" s="512">
        <v>0</v>
      </c>
      <c r="O25" s="510">
        <v>0.35</v>
      </c>
      <c r="P25" s="512">
        <f>'5. ACTIVIDADES ESPECIALES'!D153+'1. TALLERES SEMINARIOS'!D81</f>
        <v>20100</v>
      </c>
      <c r="Q25" s="290"/>
      <c r="R25" s="517" t="s">
        <v>1621</v>
      </c>
      <c r="S25" s="517" t="s">
        <v>1622</v>
      </c>
      <c r="T25" s="517" t="s">
        <v>1569</v>
      </c>
      <c r="U25" s="517" t="s">
        <v>1623</v>
      </c>
    </row>
    <row r="26" spans="1:21" s="407" customFormat="1" ht="15.75">
      <c r="A26" s="616"/>
      <c r="B26" s="467"/>
      <c r="C26" s="467"/>
      <c r="D26" s="467"/>
      <c r="E26" s="509"/>
      <c r="F26" s="469"/>
      <c r="G26" s="520"/>
      <c r="H26" s="520"/>
      <c r="I26" s="520"/>
      <c r="J26" s="520"/>
      <c r="K26" s="520"/>
      <c r="L26" s="520"/>
      <c r="M26" s="520"/>
      <c r="N26" s="520"/>
      <c r="O26" s="520"/>
      <c r="P26" s="520"/>
      <c r="Q26" s="466"/>
      <c r="R26" s="469"/>
      <c r="S26" s="469"/>
      <c r="T26" s="469"/>
      <c r="U26" s="469"/>
    </row>
    <row r="27" spans="1:21" s="407" customFormat="1" ht="15.75">
      <c r="A27" s="616"/>
      <c r="B27" s="467"/>
      <c r="C27" s="467"/>
      <c r="D27" s="467"/>
      <c r="E27" s="509"/>
      <c r="F27" s="469"/>
      <c r="G27" s="520"/>
      <c r="H27" s="520"/>
      <c r="I27" s="520"/>
      <c r="J27" s="520"/>
      <c r="K27" s="520"/>
      <c r="L27" s="520"/>
      <c r="M27" s="520"/>
      <c r="N27" s="520"/>
      <c r="O27" s="520"/>
      <c r="P27" s="520"/>
      <c r="Q27" s="466"/>
      <c r="R27" s="469"/>
      <c r="S27" s="469"/>
      <c r="T27" s="469"/>
      <c r="U27" s="469"/>
    </row>
    <row r="28" spans="1:21" s="407" customFormat="1" ht="15.75">
      <c r="A28" s="617"/>
      <c r="B28" s="468"/>
      <c r="C28" s="467"/>
      <c r="D28" s="467"/>
      <c r="E28" s="509"/>
      <c r="F28" s="469"/>
      <c r="G28" s="520"/>
      <c r="H28" s="520"/>
      <c r="I28" s="520"/>
      <c r="J28" s="520"/>
      <c r="K28" s="520"/>
      <c r="L28" s="520"/>
      <c r="M28" s="520"/>
      <c r="N28" s="520"/>
      <c r="O28" s="520"/>
      <c r="P28" s="520"/>
      <c r="Q28" s="466"/>
      <c r="R28" s="469"/>
      <c r="S28" s="469"/>
      <c r="T28" s="469"/>
      <c r="U28" s="469"/>
    </row>
    <row r="29" spans="1:21" s="407" customFormat="1" ht="15.75" customHeight="1">
      <c r="A29" s="618" t="s">
        <v>1500</v>
      </c>
      <c r="B29" s="618" t="s">
        <v>1438</v>
      </c>
      <c r="C29" s="618" t="s">
        <v>1517</v>
      </c>
      <c r="D29" s="618" t="s">
        <v>1518</v>
      </c>
      <c r="E29" s="615" t="s">
        <v>1637</v>
      </c>
      <c r="F29" s="621" t="s">
        <v>1633</v>
      </c>
      <c r="G29" s="628"/>
      <c r="H29" s="628"/>
      <c r="I29" s="628"/>
      <c r="J29" s="628"/>
      <c r="K29" s="624">
        <v>0.05</v>
      </c>
      <c r="L29" s="629">
        <f>'4. EQUIPO TECNOLÓGICOS'!D10</f>
        <v>77000</v>
      </c>
      <c r="M29" s="628"/>
      <c r="N29" s="628"/>
      <c r="O29" s="624">
        <v>0.05</v>
      </c>
      <c r="P29" s="629">
        <f>'4. EQUIPO TECNOLÓGICOS'!D10</f>
        <v>77000</v>
      </c>
      <c r="Q29" s="290"/>
      <c r="R29" s="621" t="s">
        <v>1519</v>
      </c>
      <c r="S29" s="621" t="s">
        <v>1520</v>
      </c>
      <c r="T29" s="621" t="s">
        <v>1521</v>
      </c>
      <c r="U29" s="621" t="s">
        <v>1522</v>
      </c>
    </row>
    <row r="30" spans="1:21" s="407" customFormat="1" ht="15.75">
      <c r="A30" s="619"/>
      <c r="B30" s="619"/>
      <c r="C30" s="619"/>
      <c r="D30" s="619"/>
      <c r="E30" s="616"/>
      <c r="F30" s="622"/>
      <c r="G30" s="625"/>
      <c r="H30" s="625"/>
      <c r="I30" s="625"/>
      <c r="J30" s="625"/>
      <c r="K30" s="625"/>
      <c r="L30" s="630"/>
      <c r="M30" s="625"/>
      <c r="N30" s="625"/>
      <c r="O30" s="625"/>
      <c r="P30" s="630"/>
      <c r="Q30" s="290"/>
      <c r="R30" s="622"/>
      <c r="S30" s="622"/>
      <c r="T30" s="622"/>
      <c r="U30" s="622"/>
    </row>
    <row r="31" spans="1:21" s="407" customFormat="1" ht="15.75">
      <c r="A31" s="619"/>
      <c r="B31" s="619"/>
      <c r="C31" s="619"/>
      <c r="D31" s="619"/>
      <c r="E31" s="616"/>
      <c r="F31" s="622"/>
      <c r="G31" s="625"/>
      <c r="H31" s="625"/>
      <c r="I31" s="625"/>
      <c r="J31" s="625"/>
      <c r="K31" s="625"/>
      <c r="L31" s="630"/>
      <c r="M31" s="625"/>
      <c r="N31" s="625"/>
      <c r="O31" s="625"/>
      <c r="P31" s="630"/>
      <c r="Q31" s="290"/>
      <c r="R31" s="622"/>
      <c r="S31" s="622"/>
      <c r="T31" s="622"/>
      <c r="U31" s="622"/>
    </row>
    <row r="32" spans="1:21" s="407" customFormat="1" ht="15.75">
      <c r="A32" s="619"/>
      <c r="B32" s="619"/>
      <c r="C32" s="619"/>
      <c r="D32" s="619"/>
      <c r="E32" s="616"/>
      <c r="F32" s="622"/>
      <c r="G32" s="625"/>
      <c r="H32" s="625"/>
      <c r="I32" s="625"/>
      <c r="J32" s="625"/>
      <c r="K32" s="625"/>
      <c r="L32" s="630"/>
      <c r="M32" s="625"/>
      <c r="N32" s="625"/>
      <c r="O32" s="625"/>
      <c r="P32" s="630"/>
      <c r="Q32" s="290"/>
      <c r="R32" s="622"/>
      <c r="S32" s="622"/>
      <c r="T32" s="622"/>
      <c r="U32" s="622"/>
    </row>
    <row r="33" spans="1:21" s="407" customFormat="1" ht="15.75">
      <c r="A33" s="619"/>
      <c r="B33" s="619"/>
      <c r="C33" s="619"/>
      <c r="D33" s="619"/>
      <c r="E33" s="616"/>
      <c r="F33" s="622"/>
      <c r="G33" s="625"/>
      <c r="H33" s="625"/>
      <c r="I33" s="625"/>
      <c r="J33" s="625"/>
      <c r="K33" s="625"/>
      <c r="L33" s="630"/>
      <c r="M33" s="625"/>
      <c r="N33" s="625"/>
      <c r="O33" s="625"/>
      <c r="P33" s="630"/>
      <c r="Q33" s="290"/>
      <c r="R33" s="622"/>
      <c r="S33" s="622"/>
      <c r="T33" s="622"/>
      <c r="U33" s="622"/>
    </row>
    <row r="34" spans="1:21" s="407" customFormat="1" ht="15.75">
      <c r="A34" s="619"/>
      <c r="B34" s="619"/>
      <c r="C34" s="619"/>
      <c r="D34" s="619"/>
      <c r="E34" s="616"/>
      <c r="F34" s="622"/>
      <c r="G34" s="625"/>
      <c r="H34" s="625"/>
      <c r="I34" s="625"/>
      <c r="J34" s="625"/>
      <c r="K34" s="625"/>
      <c r="L34" s="630"/>
      <c r="M34" s="625"/>
      <c r="N34" s="625"/>
      <c r="O34" s="625"/>
      <c r="P34" s="630"/>
      <c r="Q34" s="290"/>
      <c r="R34" s="622"/>
      <c r="S34" s="622"/>
      <c r="T34" s="622"/>
      <c r="U34" s="622"/>
    </row>
    <row r="35" spans="1:21" s="407" customFormat="1" ht="15.75">
      <c r="A35" s="619"/>
      <c r="B35" s="619"/>
      <c r="C35" s="619"/>
      <c r="D35" s="619"/>
      <c r="E35" s="616"/>
      <c r="F35" s="622"/>
      <c r="G35" s="625"/>
      <c r="H35" s="625"/>
      <c r="I35" s="625"/>
      <c r="J35" s="625"/>
      <c r="K35" s="625"/>
      <c r="L35" s="630"/>
      <c r="M35" s="625"/>
      <c r="N35" s="625"/>
      <c r="O35" s="625"/>
      <c r="P35" s="630"/>
      <c r="Q35" s="290"/>
      <c r="R35" s="622"/>
      <c r="S35" s="622"/>
      <c r="T35" s="622"/>
      <c r="U35" s="622"/>
    </row>
    <row r="36" spans="1:21" s="407" customFormat="1" ht="15.75">
      <c r="A36" s="619"/>
      <c r="B36" s="619"/>
      <c r="C36" s="619"/>
      <c r="D36" s="619"/>
      <c r="E36" s="616"/>
      <c r="F36" s="622"/>
      <c r="G36" s="625"/>
      <c r="H36" s="625"/>
      <c r="I36" s="625"/>
      <c r="J36" s="625"/>
      <c r="K36" s="625"/>
      <c r="L36" s="630"/>
      <c r="M36" s="625"/>
      <c r="N36" s="625"/>
      <c r="O36" s="625"/>
      <c r="P36" s="630"/>
      <c r="Q36" s="290"/>
      <c r="R36" s="622"/>
      <c r="S36" s="622"/>
      <c r="T36" s="622"/>
      <c r="U36" s="622"/>
    </row>
    <row r="37" spans="1:21" s="407" customFormat="1" ht="15.75">
      <c r="A37" s="619"/>
      <c r="B37" s="619"/>
      <c r="C37" s="619"/>
      <c r="D37" s="619"/>
      <c r="E37" s="616"/>
      <c r="F37" s="622"/>
      <c r="G37" s="625"/>
      <c r="H37" s="625"/>
      <c r="I37" s="625"/>
      <c r="J37" s="625"/>
      <c r="K37" s="625"/>
      <c r="L37" s="630"/>
      <c r="M37" s="625"/>
      <c r="N37" s="625"/>
      <c r="O37" s="625"/>
      <c r="P37" s="630"/>
      <c r="Q37" s="290"/>
      <c r="R37" s="622"/>
      <c r="S37" s="622"/>
      <c r="T37" s="622"/>
      <c r="U37" s="622"/>
    </row>
    <row r="38" spans="1:21" s="407" customFormat="1" ht="15.75">
      <c r="A38" s="619"/>
      <c r="B38" s="619"/>
      <c r="C38" s="619"/>
      <c r="D38" s="619"/>
      <c r="E38" s="616"/>
      <c r="F38" s="622"/>
      <c r="G38" s="625"/>
      <c r="H38" s="625"/>
      <c r="I38" s="625"/>
      <c r="J38" s="625"/>
      <c r="K38" s="625"/>
      <c r="L38" s="630"/>
      <c r="M38" s="625"/>
      <c r="N38" s="625"/>
      <c r="O38" s="625"/>
      <c r="P38" s="630"/>
      <c r="Q38" s="290"/>
      <c r="R38" s="622"/>
      <c r="S38" s="622"/>
      <c r="T38" s="622"/>
      <c r="U38" s="622"/>
    </row>
    <row r="39" spans="1:21" ht="15.75">
      <c r="A39" s="619"/>
      <c r="B39" s="619"/>
      <c r="C39" s="620"/>
      <c r="D39" s="620"/>
      <c r="E39" s="617"/>
      <c r="F39" s="623"/>
      <c r="G39" s="626"/>
      <c r="H39" s="626"/>
      <c r="I39" s="626"/>
      <c r="J39" s="626"/>
      <c r="K39" s="626"/>
      <c r="L39" s="631"/>
      <c r="M39" s="626"/>
      <c r="N39" s="626"/>
      <c r="O39" s="626"/>
      <c r="P39" s="631"/>
      <c r="Q39" s="290"/>
      <c r="R39" s="623"/>
      <c r="S39" s="623"/>
      <c r="T39" s="623"/>
      <c r="U39" s="623"/>
    </row>
    <row r="40" spans="1:21" s="407" customFormat="1" ht="75" customHeight="1">
      <c r="A40" s="619"/>
      <c r="B40" s="619"/>
      <c r="C40" s="618" t="s">
        <v>1624</v>
      </c>
      <c r="D40" s="618" t="s">
        <v>1625</v>
      </c>
      <c r="E40" s="506" t="s">
        <v>1626</v>
      </c>
      <c r="F40" s="517" t="s">
        <v>1632</v>
      </c>
      <c r="G40" s="510">
        <v>0.1</v>
      </c>
      <c r="H40" s="512">
        <v>0</v>
      </c>
      <c r="I40" s="510">
        <v>0.1</v>
      </c>
      <c r="J40" s="512">
        <v>1600</v>
      </c>
      <c r="K40" s="510">
        <v>0.1</v>
      </c>
      <c r="L40" s="512">
        <v>0</v>
      </c>
      <c r="M40" s="510">
        <v>0.05</v>
      </c>
      <c r="N40" s="513">
        <v>180</v>
      </c>
      <c r="O40" s="510">
        <v>0.35</v>
      </c>
      <c r="P40" s="513">
        <f>'5. ACTIVIDADES ESPECIALES'!D167+'1. TALLERES SEMINARIOS'!D103</f>
        <v>21580</v>
      </c>
      <c r="Q40" s="290"/>
      <c r="R40" s="517" t="s">
        <v>1627</v>
      </c>
      <c r="S40" s="470" t="s">
        <v>1628</v>
      </c>
      <c r="T40" s="470" t="s">
        <v>1569</v>
      </c>
      <c r="U40" s="470" t="s">
        <v>1629</v>
      </c>
    </row>
    <row r="41" spans="1:21" s="407" customFormat="1" ht="65.25" customHeight="1">
      <c r="A41" s="620"/>
      <c r="B41" s="620"/>
      <c r="C41" s="620"/>
      <c r="D41" s="620"/>
      <c r="E41" s="506" t="s">
        <v>1630</v>
      </c>
      <c r="F41" s="517" t="s">
        <v>1631</v>
      </c>
      <c r="G41" s="510">
        <v>0.1</v>
      </c>
      <c r="H41" s="512">
        <v>0</v>
      </c>
      <c r="I41" s="510">
        <v>0.1</v>
      </c>
      <c r="J41" s="512">
        <v>0</v>
      </c>
      <c r="K41" s="510">
        <v>0.1</v>
      </c>
      <c r="L41" s="512">
        <v>0</v>
      </c>
      <c r="M41" s="510">
        <v>0.05</v>
      </c>
      <c r="N41" s="513">
        <v>180</v>
      </c>
      <c r="O41" s="510">
        <v>0.35</v>
      </c>
      <c r="P41" s="513">
        <f>'5. ACTIVIDADES ESPECIALES'!D181</f>
        <v>180</v>
      </c>
      <c r="Q41" s="290"/>
      <c r="R41" s="517" t="s">
        <v>1627</v>
      </c>
      <c r="S41" s="470" t="s">
        <v>1628</v>
      </c>
      <c r="T41" s="470" t="s">
        <v>1569</v>
      </c>
      <c r="U41" s="470" t="s">
        <v>1629</v>
      </c>
    </row>
    <row r="42" spans="1:21" s="407" customFormat="1" ht="15.75">
      <c r="A42" s="521"/>
      <c r="B42" s="516"/>
      <c r="C42" s="516"/>
      <c r="D42" s="516"/>
      <c r="E42" s="506"/>
      <c r="F42" s="517"/>
      <c r="G42" s="505"/>
      <c r="H42" s="505"/>
      <c r="I42" s="505"/>
      <c r="J42" s="505"/>
      <c r="K42" s="505"/>
      <c r="L42" s="513"/>
      <c r="M42" s="505"/>
      <c r="N42" s="505"/>
      <c r="O42" s="505"/>
      <c r="P42" s="513"/>
      <c r="Q42" s="290"/>
      <c r="R42" s="517"/>
      <c r="S42" s="470"/>
      <c r="T42" s="470"/>
      <c r="U42" s="470"/>
    </row>
    <row r="43" spans="1:21" s="407" customFormat="1" ht="15.75">
      <c r="A43" s="521"/>
      <c r="B43" s="516"/>
      <c r="C43" s="516"/>
      <c r="D43" s="516"/>
      <c r="E43" s="506"/>
      <c r="F43" s="517"/>
      <c r="G43" s="505"/>
      <c r="H43" s="505"/>
      <c r="I43" s="505"/>
      <c r="J43" s="505"/>
      <c r="K43" s="505"/>
      <c r="L43" s="513"/>
      <c r="M43" s="505"/>
      <c r="N43" s="505"/>
      <c r="O43" s="505"/>
      <c r="P43" s="513"/>
      <c r="Q43" s="290"/>
      <c r="R43" s="517"/>
      <c r="S43" s="470"/>
      <c r="T43" s="470"/>
      <c r="U43" s="470"/>
    </row>
    <row r="44" spans="1:21" ht="15.75">
      <c r="A44" s="301"/>
      <c r="B44" s="302"/>
      <c r="C44" s="301" t="s">
        <v>1414</v>
      </c>
      <c r="D44" s="302"/>
      <c r="E44" s="302"/>
      <c r="F44" s="303"/>
      <c r="G44" s="291">
        <f t="shared" ref="G44:O44" si="0">SUM(G9:G39)</f>
        <v>0.85</v>
      </c>
      <c r="H44" s="292">
        <f t="shared" si="0"/>
        <v>153277</v>
      </c>
      <c r="I44" s="291">
        <f t="shared" si="0"/>
        <v>0.85</v>
      </c>
      <c r="J44" s="292">
        <f t="shared" si="0"/>
        <v>309720</v>
      </c>
      <c r="K44" s="291">
        <f t="shared" si="0"/>
        <v>0.9</v>
      </c>
      <c r="L44" s="292">
        <f t="shared" si="0"/>
        <v>199970</v>
      </c>
      <c r="M44" s="291">
        <f t="shared" si="0"/>
        <v>0.65000000000000013</v>
      </c>
      <c r="N44" s="292">
        <f t="shared" si="0"/>
        <v>72000</v>
      </c>
      <c r="O44" s="292">
        <f t="shared" si="0"/>
        <v>3.25</v>
      </c>
      <c r="P44" s="292">
        <f>SUM(P9:P41)</f>
        <v>832527</v>
      </c>
      <c r="Q44" s="272"/>
      <c r="R44" s="272"/>
      <c r="S44" s="272"/>
      <c r="T44" s="272"/>
      <c r="U44" s="272"/>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sheetData>
  <mergeCells count="61">
    <mergeCell ref="C40:C41"/>
    <mergeCell ref="D40:D41"/>
    <mergeCell ref="B29:B41"/>
    <mergeCell ref="A29:A41"/>
    <mergeCell ref="T29:T39"/>
    <mergeCell ref="G29:G39"/>
    <mergeCell ref="H29:H39"/>
    <mergeCell ref="I29:I39"/>
    <mergeCell ref="J29:J39"/>
    <mergeCell ref="K29:K39"/>
    <mergeCell ref="L29:L39"/>
    <mergeCell ref="M29:M39"/>
    <mergeCell ref="N29:N39"/>
    <mergeCell ref="O29:O39"/>
    <mergeCell ref="P29:P39"/>
    <mergeCell ref="U29:U39"/>
    <mergeCell ref="R12:R21"/>
    <mergeCell ref="S12:S21"/>
    <mergeCell ref="T12:T21"/>
    <mergeCell ref="U12:U21"/>
    <mergeCell ref="R29:R39"/>
    <mergeCell ref="S29:S39"/>
    <mergeCell ref="L12:L21"/>
    <mergeCell ref="M12:M21"/>
    <mergeCell ref="N12:N21"/>
    <mergeCell ref="O12:O21"/>
    <mergeCell ref="P12:P21"/>
    <mergeCell ref="G12:G21"/>
    <mergeCell ref="H12:H21"/>
    <mergeCell ref="I12:I21"/>
    <mergeCell ref="J12:J21"/>
    <mergeCell ref="K12:K21"/>
    <mergeCell ref="F12:F21"/>
    <mergeCell ref="C29:C39"/>
    <mergeCell ref="D29:D39"/>
    <mergeCell ref="E29:E39"/>
    <mergeCell ref="F29:F39"/>
    <mergeCell ref="E6:E8"/>
    <mergeCell ref="A6:A8"/>
    <mergeCell ref="A9:A11"/>
    <mergeCell ref="B12:B21"/>
    <mergeCell ref="C12:C21"/>
    <mergeCell ref="D12:D21"/>
    <mergeCell ref="E12:E21"/>
    <mergeCell ref="A12:A28"/>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abSelected="1" zoomScale="84" zoomScaleNormal="84" workbookViewId="0">
      <selection activeCell="H99" sqref="H99"/>
    </sheetView>
  </sheetViews>
  <sheetFormatPr baseColWidth="10" defaultColWidth="11.5703125" defaultRowHeight="15"/>
  <cols>
    <col min="1" max="1" width="7.85546875" style="87" customWidth="1"/>
    <col min="2" max="2" width="35" style="87" customWidth="1"/>
    <col min="3" max="3" width="23.42578125" style="87" customWidth="1"/>
    <col min="4" max="4" width="18.42578125" style="87" customWidth="1"/>
    <col min="5" max="5" width="14.85546875" style="87" customWidth="1"/>
    <col min="6" max="6" width="16.7109375" style="87" customWidth="1"/>
    <col min="7" max="7" width="11.5703125" style="87"/>
    <col min="8" max="8" width="72" style="87" customWidth="1"/>
    <col min="9" max="9" width="17.28515625" style="199" customWidth="1"/>
    <col min="10" max="10" width="15.85546875" style="87" bestFit="1" customWidth="1"/>
    <col min="11" max="16384" width="11.5703125" style="87"/>
  </cols>
  <sheetData>
    <row r="2" spans="2:9" ht="16.5" thickBot="1">
      <c r="H2" s="554" t="s">
        <v>1384</v>
      </c>
      <c r="I2" s="554"/>
    </row>
    <row r="3" spans="2:9" ht="19.5" thickBot="1">
      <c r="B3" s="82" t="s">
        <v>21</v>
      </c>
      <c r="C3" s="82" t="s">
        <v>401</v>
      </c>
      <c r="H3" s="352" t="s">
        <v>400</v>
      </c>
      <c r="I3" s="353" t="s">
        <v>401</v>
      </c>
    </row>
    <row r="4" spans="2:9" ht="18.75">
      <c r="B4" s="83" t="s">
        <v>127</v>
      </c>
      <c r="C4" s="203">
        <f>'1. TALLERES SEMINARIOS'!D5</f>
        <v>186520</v>
      </c>
      <c r="H4" s="418" t="s">
        <v>1372</v>
      </c>
      <c r="I4" s="487">
        <f>'Desarrollo e Innov. Curricular'!P27</f>
        <v>0</v>
      </c>
    </row>
    <row r="5" spans="2:9" ht="18.75">
      <c r="B5" s="83" t="s">
        <v>428</v>
      </c>
      <c r="C5" s="203">
        <f>'2. CONTRATACION DE PERSONAL'!D5</f>
        <v>486000</v>
      </c>
      <c r="H5" s="419" t="s">
        <v>1374</v>
      </c>
      <c r="I5" s="488">
        <f>'Investigación Científica'!P44</f>
        <v>0</v>
      </c>
    </row>
    <row r="6" spans="2:9" ht="18.75">
      <c r="B6" s="83" t="s">
        <v>135</v>
      </c>
      <c r="C6" s="203">
        <f>'3. EQUIPO DE OFICINA'!D5</f>
        <v>2800</v>
      </c>
      <c r="H6" s="419" t="s">
        <v>484</v>
      </c>
      <c r="I6" s="488">
        <f>'Vinculación Univ. Sociedad'!P74</f>
        <v>0</v>
      </c>
    </row>
    <row r="7" spans="2:9" ht="19.5" thickBot="1">
      <c r="B7" s="83" t="s">
        <v>429</v>
      </c>
      <c r="C7" s="203">
        <f>'4. EQUIPO TECNOLÓGICOS'!D5</f>
        <v>183000</v>
      </c>
      <c r="H7" s="419" t="s">
        <v>1373</v>
      </c>
      <c r="I7" s="488">
        <f>'Docencia y Profesorado Universi'!P20</f>
        <v>0</v>
      </c>
    </row>
    <row r="8" spans="2:9" ht="18.75">
      <c r="B8" s="83" t="s">
        <v>136</v>
      </c>
      <c r="C8" s="203">
        <f>'5. ACTIVIDADES ESPECIALES'!D5</f>
        <v>778124.64591792249</v>
      </c>
      <c r="E8" s="429" t="s">
        <v>138</v>
      </c>
      <c r="F8" s="477">
        <f>Presupuesto!D566</f>
        <v>816082</v>
      </c>
      <c r="H8" s="419" t="s">
        <v>1375</v>
      </c>
      <c r="I8" s="488">
        <f>'Estudiantes y Graduados'!P29</f>
        <v>106855</v>
      </c>
    </row>
    <row r="9" spans="2:9" ht="19.5" thickBot="1">
      <c r="B9" s="94" t="s">
        <v>396</v>
      </c>
      <c r="C9" s="84">
        <f>'6. Becas'!D5</f>
        <v>0</v>
      </c>
      <c r="E9" s="430" t="s">
        <v>1499</v>
      </c>
      <c r="F9" s="478">
        <f>Presupuesto!E566</f>
        <v>820362.64591792261</v>
      </c>
      <c r="H9" s="419" t="s">
        <v>485</v>
      </c>
      <c r="I9" s="488">
        <f>'Gestión del Conocimiento'!P26</f>
        <v>0</v>
      </c>
    </row>
    <row r="10" spans="2:9" ht="19.5" thickBot="1">
      <c r="B10" s="94" t="s">
        <v>397</v>
      </c>
      <c r="C10" s="84">
        <f>'7. Infraestructura'!D5</f>
        <v>0</v>
      </c>
      <c r="E10" s="428" t="s">
        <v>124</v>
      </c>
      <c r="F10" s="479">
        <f>Presupuesto!F566</f>
        <v>1636444.6459179227</v>
      </c>
      <c r="G10" s="113"/>
      <c r="H10" s="419" t="s">
        <v>1376</v>
      </c>
      <c r="I10" s="489">
        <f>'Lo Esencial de la Reforma Univ.'!P33</f>
        <v>0</v>
      </c>
    </row>
    <row r="11" spans="2:9" ht="18.75">
      <c r="B11" s="83" t="s">
        <v>431</v>
      </c>
      <c r="C11" s="84">
        <f>'8. Venta de Servicios'!D5</f>
        <v>0</v>
      </c>
      <c r="F11" s="113"/>
      <c r="G11" s="113"/>
      <c r="H11" s="419" t="s">
        <v>1501</v>
      </c>
      <c r="I11" s="489">
        <f>'Aseguramiento de la Calidad y M'!P44</f>
        <v>832527</v>
      </c>
    </row>
    <row r="12" spans="2:9" ht="18.75">
      <c r="B12" s="94"/>
      <c r="C12" s="84"/>
      <c r="F12" s="113"/>
      <c r="G12" s="113"/>
      <c r="H12" s="419" t="s">
        <v>1378</v>
      </c>
      <c r="I12" s="489">
        <f>'Cultura de Innovación Insti...'!P19</f>
        <v>0</v>
      </c>
    </row>
    <row r="13" spans="2:9" ht="19.5" thickBot="1">
      <c r="B13" s="94"/>
      <c r="C13" s="84"/>
      <c r="F13" s="113"/>
      <c r="G13" s="113"/>
      <c r="H13" s="420" t="s">
        <v>1470</v>
      </c>
      <c r="I13" s="490">
        <f>Posgrado!P42</f>
        <v>0</v>
      </c>
    </row>
    <row r="14" spans="2:9" ht="24" thickBot="1">
      <c r="B14" s="85"/>
      <c r="C14" s="86"/>
      <c r="F14" s="113"/>
      <c r="G14" s="113"/>
      <c r="H14" s="421" t="s">
        <v>134</v>
      </c>
      <c r="I14" s="491">
        <f>SUM(I4:I13)</f>
        <v>939382</v>
      </c>
    </row>
    <row r="15" spans="2:9" ht="27" thickBot="1">
      <c r="B15" s="204" t="s">
        <v>134</v>
      </c>
      <c r="C15" s="480">
        <f>SUM(C4:C14)</f>
        <v>1636444.6459179225</v>
      </c>
      <c r="F15" s="113"/>
      <c r="G15" s="113"/>
      <c r="H15" s="555"/>
      <c r="I15" s="555"/>
    </row>
    <row r="16" spans="2:9" ht="16.5" thickBot="1">
      <c r="F16" s="113"/>
      <c r="G16" s="113"/>
      <c r="H16" s="555" t="s">
        <v>1386</v>
      </c>
      <c r="I16" s="555"/>
    </row>
    <row r="17" spans="2:15" ht="15.75" thickBot="1">
      <c r="F17" s="113"/>
      <c r="G17" s="113"/>
      <c r="H17" s="351" t="s">
        <v>400</v>
      </c>
      <c r="I17" s="354" t="s">
        <v>401</v>
      </c>
      <c r="J17" s="199"/>
    </row>
    <row r="18" spans="2:15">
      <c r="H18" s="348" t="s">
        <v>1379</v>
      </c>
      <c r="I18" s="481">
        <f>'Gestion Administrativa'!P39</f>
        <v>0</v>
      </c>
      <c r="J18" s="199"/>
    </row>
    <row r="19" spans="2:15">
      <c r="H19" s="349" t="s">
        <v>1380</v>
      </c>
      <c r="I19" s="482">
        <f>'Gestión del Talento Humano'!P23</f>
        <v>693562.64591792261</v>
      </c>
      <c r="J19" s="199"/>
    </row>
    <row r="20" spans="2:15">
      <c r="H20" s="349" t="s">
        <v>1381</v>
      </c>
      <c r="I20" s="482">
        <f>'Gestión Académica'!P21</f>
        <v>0</v>
      </c>
      <c r="J20" s="199"/>
    </row>
    <row r="21" spans="2:15">
      <c r="H21" s="349" t="s">
        <v>1382</v>
      </c>
      <c r="I21" s="482">
        <f>'Internacionalización de la E.S.'!P52</f>
        <v>0</v>
      </c>
      <c r="J21" s="199"/>
    </row>
    <row r="22" spans="2:15" ht="15.75" thickBot="1">
      <c r="H22" s="350" t="s">
        <v>1383</v>
      </c>
      <c r="I22" s="483">
        <f>'Gobernabilidad y Procesos...'!P28</f>
        <v>3500</v>
      </c>
      <c r="J22" s="199"/>
    </row>
    <row r="23" spans="2:15" ht="15.75" thickBot="1">
      <c r="H23" s="355" t="s">
        <v>134</v>
      </c>
      <c r="I23" s="484">
        <f>SUM(I18:I22)</f>
        <v>697062.64591792261</v>
      </c>
    </row>
    <row r="24" spans="2:15" ht="15.75" thickBot="1">
      <c r="I24" s="485"/>
    </row>
    <row r="25" spans="2:15" ht="15.75" thickBot="1">
      <c r="H25" s="356" t="s">
        <v>1385</v>
      </c>
      <c r="I25" s="486">
        <f>I14+I23</f>
        <v>1636444.6459179227</v>
      </c>
    </row>
    <row r="26" spans="2:15">
      <c r="H26" s="377"/>
      <c r="I26" s="378"/>
    </row>
    <row r="27" spans="2:15">
      <c r="H27" s="377"/>
      <c r="I27" s="378"/>
    </row>
    <row r="28" spans="2:15">
      <c r="H28" s="199"/>
    </row>
    <row r="29" spans="2:15">
      <c r="B29" s="87" t="s">
        <v>497</v>
      </c>
      <c r="C29" s="87" t="s">
        <v>498</v>
      </c>
      <c r="D29" s="87" t="s">
        <v>499</v>
      </c>
      <c r="E29" s="87" t="s">
        <v>500</v>
      </c>
      <c r="F29" s="87" t="s">
        <v>501</v>
      </c>
      <c r="G29" s="87" t="s">
        <v>502</v>
      </c>
      <c r="H29" s="87" t="s">
        <v>503</v>
      </c>
      <c r="I29" s="199" t="s">
        <v>504</v>
      </c>
      <c r="J29" s="87" t="s">
        <v>505</v>
      </c>
      <c r="K29" s="87" t="s">
        <v>506</v>
      </c>
      <c r="L29" s="87" t="s">
        <v>507</v>
      </c>
      <c r="M29" s="87" t="s">
        <v>508</v>
      </c>
      <c r="N29" s="87" t="s">
        <v>509</v>
      </c>
      <c r="O29" s="87" t="s">
        <v>510</v>
      </c>
    </row>
    <row r="31" spans="2:15">
      <c r="H31" s="158"/>
    </row>
    <row r="33" spans="2:4" ht="18.75">
      <c r="B33" s="83"/>
      <c r="C33" s="84"/>
    </row>
    <row r="34" spans="2:4" ht="18.75">
      <c r="B34" s="83"/>
      <c r="C34" s="84"/>
    </row>
    <row r="35" spans="2:4">
      <c r="B35" s="200" t="s">
        <v>424</v>
      </c>
    </row>
    <row r="37" spans="2:4" ht="18.75">
      <c r="B37" s="82" t="s">
        <v>21</v>
      </c>
      <c r="C37" s="82" t="s">
        <v>55</v>
      </c>
      <c r="D37" s="242" t="s">
        <v>488</v>
      </c>
    </row>
    <row r="38" spans="2:4" ht="18.75">
      <c r="B38" s="87" t="s">
        <v>497</v>
      </c>
      <c r="C38" s="169">
        <f>SUMIF('2. CONTRATACION DE PERSONAL'!C:C,'Cuadro Resumen'!$B$38:$B$54,'2. CONTRATACION DE PERSONAL'!D:D)</f>
        <v>0</v>
      </c>
      <c r="D38" s="243">
        <f>SUMIF('2. CONTRATACION DE PERSONAL'!$C:$C,'Cuadro Resumen'!$B$38:$B$54,'2. CONTRATACION DE PERSONAL'!$G:$G)</f>
        <v>0</v>
      </c>
    </row>
    <row r="39" spans="2:4" ht="18.75">
      <c r="B39" s="87" t="s">
        <v>498</v>
      </c>
      <c r="C39" s="169">
        <f>SUMIF('2. CONTRATACION DE PERSONAL'!C:C,'Cuadro Resumen'!$B$38:$B$54,'2. CONTRATACION DE PERSONAL'!D:D)</f>
        <v>0</v>
      </c>
      <c r="D39" s="243">
        <f>SUMIF('2. CONTRATACION DE PERSONAL'!$C:$C,'Cuadro Resumen'!$B$38:$B$54,'2. CONTRATACION DE PERSONAL'!$G:$G)</f>
        <v>0</v>
      </c>
    </row>
    <row r="40" spans="2:4" ht="18.75">
      <c r="B40" s="87" t="s">
        <v>499</v>
      </c>
      <c r="C40" s="169">
        <f>SUMIF('2. CONTRATACION DE PERSONAL'!C:C,'Cuadro Resumen'!$B$38:$B$54,'2. CONTRATACION DE PERSONAL'!D:D)</f>
        <v>0</v>
      </c>
      <c r="D40" s="243">
        <f>SUMIF('2. CONTRATACION DE PERSONAL'!$C:$C,'Cuadro Resumen'!$B$38:$B$54,'2. CONTRATACION DE PERSONAL'!$G:$G)</f>
        <v>0</v>
      </c>
    </row>
    <row r="41" spans="2:4" ht="18.75">
      <c r="B41" s="87" t="s">
        <v>500</v>
      </c>
      <c r="C41" s="169">
        <f>SUMIF('2. CONTRATACION DE PERSONAL'!C:C,'Cuadro Resumen'!$B$38:$B$54,'2. CONTRATACION DE PERSONAL'!D:D)</f>
        <v>0</v>
      </c>
      <c r="D41" s="243">
        <f>SUMIF('2. CONTRATACION DE PERSONAL'!$C:$C,'Cuadro Resumen'!$B$38:$B$54,'2. CONTRATACION DE PERSONAL'!$G:$G)</f>
        <v>0</v>
      </c>
    </row>
    <row r="42" spans="2:4" ht="18.75">
      <c r="B42" s="87" t="s">
        <v>501</v>
      </c>
      <c r="C42" s="169">
        <f>SUMIF('2. CONTRATACION DE PERSONAL'!C:C,'Cuadro Resumen'!$B$38:$B$54,'2. CONTRATACION DE PERSONAL'!D:D)</f>
        <v>0</v>
      </c>
      <c r="D42" s="243">
        <f>SUMIF('2. CONTRATACION DE PERSONAL'!$C:$C,'Cuadro Resumen'!$B$38:$B$54,'2. CONTRATACION DE PERSONAL'!$G:$G)</f>
        <v>0</v>
      </c>
    </row>
    <row r="43" spans="2:4" ht="18.75">
      <c r="B43" s="87" t="s">
        <v>502</v>
      </c>
      <c r="C43" s="169">
        <f>SUMIF('2. CONTRATACION DE PERSONAL'!C:C,'Cuadro Resumen'!$B$38:$B$54,'2. CONTRATACION DE PERSONAL'!D:D)</f>
        <v>0</v>
      </c>
      <c r="D43" s="243">
        <f>SUMIF('2. CONTRATACION DE PERSONAL'!$C:$C,'Cuadro Resumen'!$B$38:$B$54,'2. CONTRATACION DE PERSONAL'!$G:$G)</f>
        <v>0</v>
      </c>
    </row>
    <row r="44" spans="2:4" ht="18.75">
      <c r="B44" s="87" t="s">
        <v>503</v>
      </c>
      <c r="C44" s="169">
        <f>SUMIF('2. CONTRATACION DE PERSONAL'!C:C,'Cuadro Resumen'!$B$38:$B$54,'2. CONTRATACION DE PERSONAL'!D:D)</f>
        <v>0</v>
      </c>
      <c r="D44" s="243">
        <f>SUMIF('2. CONTRATACION DE PERSONAL'!$C:$C,'Cuadro Resumen'!$B$38:$B$54,'2. CONTRATACION DE PERSONAL'!$G:$G)</f>
        <v>0</v>
      </c>
    </row>
    <row r="45" spans="2:4" ht="18.75">
      <c r="B45" s="87" t="s">
        <v>504</v>
      </c>
      <c r="C45" s="169">
        <f>SUMIF('2. CONTRATACION DE PERSONAL'!C:C,'Cuadro Resumen'!$B$38:$B$54,'2. CONTRATACION DE PERSONAL'!D:D)</f>
        <v>0</v>
      </c>
      <c r="D45" s="243">
        <f>SUMIF('2. CONTRATACION DE PERSONAL'!$C:$C,'Cuadro Resumen'!$B$38:$B$54,'2. CONTRATACION DE PERSONAL'!$G:$G)</f>
        <v>0</v>
      </c>
    </row>
    <row r="46" spans="2:4" ht="18.75">
      <c r="B46" s="87" t="s">
        <v>505</v>
      </c>
      <c r="C46" s="169">
        <f>SUMIF('2. CONTRATACION DE PERSONAL'!C:C,'Cuadro Resumen'!$B$38:$B$54,'2. CONTRATACION DE PERSONAL'!D:D)</f>
        <v>0</v>
      </c>
      <c r="D46" s="243">
        <f>SUMIF('2. CONTRATACION DE PERSONAL'!$C:$C,'Cuadro Resumen'!$B$38:$B$54,'2. CONTRATACION DE PERSONAL'!$G:$G)</f>
        <v>0</v>
      </c>
    </row>
    <row r="47" spans="2:4" ht="18.75">
      <c r="B47" s="87" t="s">
        <v>506</v>
      </c>
      <c r="C47" s="169">
        <f>SUMIF('2. CONTRATACION DE PERSONAL'!C:C,'Cuadro Resumen'!$B$38:$B$54,'2. CONTRATACION DE PERSONAL'!D:D)</f>
        <v>0</v>
      </c>
      <c r="D47" s="243">
        <f>SUMIF('2. CONTRATACION DE PERSONAL'!$C:$C,'Cuadro Resumen'!$B$38:$B$54,'2. CONTRATACION DE PERSONAL'!$G:$G)</f>
        <v>0</v>
      </c>
    </row>
    <row r="48" spans="2:4" ht="18.75">
      <c r="B48" s="87" t="s">
        <v>507</v>
      </c>
      <c r="C48" s="169">
        <f>SUMIF('2. CONTRATACION DE PERSONAL'!C:C,'Cuadro Resumen'!$B$38:$B$54,'2. CONTRATACION DE PERSONAL'!D:D)</f>
        <v>0</v>
      </c>
      <c r="D48" s="243">
        <f>SUMIF('2. CONTRATACION DE PERSONAL'!$C:$C,'Cuadro Resumen'!$B$38:$B$54,'2. CONTRATACION DE PERSONAL'!$G:$G)</f>
        <v>0</v>
      </c>
    </row>
    <row r="49" spans="2:4" ht="18.75">
      <c r="B49" s="87" t="s">
        <v>508</v>
      </c>
      <c r="C49" s="169">
        <f>SUMIF('2. CONTRATACION DE PERSONAL'!C:C,'Cuadro Resumen'!$B$38:$B$54,'2. CONTRATACION DE PERSONAL'!D:D)</f>
        <v>0</v>
      </c>
      <c r="D49" s="243">
        <f>SUMIF('2. CONTRATACION DE PERSONAL'!$C:$C,'Cuadro Resumen'!$B$38:$B$54,'2. CONTRATACION DE PERSONAL'!$G:$G)</f>
        <v>0</v>
      </c>
    </row>
    <row r="50" spans="2:4" ht="18.75">
      <c r="B50" s="87" t="s">
        <v>509</v>
      </c>
      <c r="C50" s="169">
        <f>SUMIF('2. CONTRATACION DE PERSONAL'!C:C,'Cuadro Resumen'!$B$38:$B$54,'2. CONTRATACION DE PERSONAL'!D:D)</f>
        <v>0</v>
      </c>
      <c r="D50" s="243">
        <f>SUMIF('2. CONTRATACION DE PERSONAL'!$C:$C,'Cuadro Resumen'!$B$38:$B$54,'2. CONTRATACION DE PERSONAL'!$G:$G)</f>
        <v>0</v>
      </c>
    </row>
    <row r="51" spans="2:4" ht="18.75">
      <c r="B51" s="87" t="s">
        <v>510</v>
      </c>
      <c r="C51" s="169">
        <f>SUMIF('2. CONTRATACION DE PERSONAL'!C:C,'Cuadro Resumen'!$B$38:$B$54,'2. CONTRATACION DE PERSONAL'!D:D)</f>
        <v>0</v>
      </c>
      <c r="D51" s="243">
        <f>SUMIF('2. CONTRATACION DE PERSONAL'!$C:$C,'Cuadro Resumen'!$B$38:$B$54,'2. CONTRATACION DE PERSONAL'!$G:$G)</f>
        <v>0</v>
      </c>
    </row>
    <row r="52" spans="2:4" ht="18.75">
      <c r="B52" s="83" t="s">
        <v>84</v>
      </c>
      <c r="C52" s="169">
        <f>SUMIF('2. CONTRATACION DE PERSONAL'!C:C,'Cuadro Resumen'!$B$38:$B$54,'2. CONTRATACION DE PERSONAL'!D:D)</f>
        <v>0</v>
      </c>
      <c r="D52" s="243">
        <f>SUMIF('2. CONTRATACION DE PERSONAL'!$C:$C,'Cuadro Resumen'!$B$38:$B$54,'2. CONTRATACION DE PERSONAL'!$G:$G)</f>
        <v>0</v>
      </c>
    </row>
    <row r="53" spans="2:4" ht="18.75">
      <c r="B53" s="83" t="s">
        <v>60</v>
      </c>
      <c r="C53" s="169">
        <f>SUMIF('2. CONTRATACION DE PERSONAL'!C:C,'Cuadro Resumen'!$B$38:$B$54,'2. CONTRATACION DE PERSONAL'!D:D)</f>
        <v>0</v>
      </c>
      <c r="D53" s="243">
        <f>SUMIF('2. CONTRATACION DE PERSONAL'!$C:$C,'Cuadro Resumen'!$B$38:$B$54,'2. CONTRATACION DE PERSONAL'!$G:$G)</f>
        <v>0</v>
      </c>
    </row>
    <row r="54" spans="2:4" ht="18.75">
      <c r="B54" s="83" t="s">
        <v>61</v>
      </c>
      <c r="C54" s="169">
        <f>SUMIF('2. CONTRATACION DE PERSONAL'!C:C,'Cuadro Resumen'!$B$38:$B$54,'2. CONTRATACION DE PERSONAL'!D:D)</f>
        <v>2</v>
      </c>
      <c r="D54" s="243">
        <f>SUMIF('2. CONTRATACION DE PERSONAL'!$C:$C,'Cuadro Resumen'!$B$38:$B$54,'2. CONTRATACION DE PERSONAL'!$G:$G)</f>
        <v>432000</v>
      </c>
    </row>
    <row r="55" spans="2:4" ht="23.25">
      <c r="B55" s="85" t="s">
        <v>134</v>
      </c>
      <c r="C55" s="170">
        <f>SUBTOTAL(109,C38:C54)</f>
        <v>2</v>
      </c>
      <c r="D55" s="243">
        <f>SUM(D38:D54)</f>
        <v>432000</v>
      </c>
    </row>
    <row r="64" spans="2:4">
      <c r="B64" s="200" t="s">
        <v>390</v>
      </c>
    </row>
    <row r="66" spans="2:4" ht="18.75">
      <c r="B66" s="82" t="s">
        <v>21</v>
      </c>
      <c r="C66" s="82" t="s">
        <v>55</v>
      </c>
      <c r="D66" s="242" t="s">
        <v>488</v>
      </c>
    </row>
    <row r="67" spans="2:4" ht="18.75">
      <c r="B67" s="83" t="s">
        <v>63</v>
      </c>
      <c r="C67" s="84">
        <f>SUMIF('3. EQUIPO DE OFICINA'!C:C,'Cuadro Resumen'!$B$67:$B$76,'3. EQUIPO DE OFICINA'!D:D)</f>
        <v>1</v>
      </c>
      <c r="D67" s="244">
        <f>SUMIF('3. EQUIPO DE OFICINA'!$C:$C,'Cuadro Resumen'!$B$67:$B$76,'3. EQUIPO DE OFICINA'!$F:$F)</f>
        <v>2800</v>
      </c>
    </row>
    <row r="68" spans="2:4" ht="18.75">
      <c r="B68" s="94" t="s">
        <v>64</v>
      </c>
      <c r="C68" s="84">
        <f>SUMIF('3. EQUIPO DE OFICINA'!C:C,'Cuadro Resumen'!$B$67:$B$76,'3. EQUIPO DE OFICINA'!D:D)</f>
        <v>0</v>
      </c>
      <c r="D68" s="244">
        <f>SUMIF('3. EQUIPO DE OFICINA'!$C:$C,'Cuadro Resumen'!$B$67:$B$76,'3. EQUIPO DE OFICINA'!$F:$F)</f>
        <v>0</v>
      </c>
    </row>
    <row r="69" spans="2:4" ht="18.75">
      <c r="B69" s="94" t="s">
        <v>65</v>
      </c>
      <c r="C69" s="84">
        <f>SUMIF('3. EQUIPO DE OFICINA'!C:C,'Cuadro Resumen'!$B$67:$B$76,'3. EQUIPO DE OFICINA'!D:D)</f>
        <v>0</v>
      </c>
      <c r="D69" s="244">
        <f>SUMIF('3. EQUIPO DE OFICINA'!$C:$C,'Cuadro Resumen'!$B$67:$B$76,'3. EQUIPO DE OFICINA'!$F:$F)</f>
        <v>0</v>
      </c>
    </row>
    <row r="70" spans="2:4" ht="18.75">
      <c r="B70" s="94" t="s">
        <v>66</v>
      </c>
      <c r="C70" s="84">
        <f>SUMIF('3. EQUIPO DE OFICINA'!C:C,'Cuadro Resumen'!$B$67:$B$76,'3. EQUIPO DE OFICINA'!D:D)</f>
        <v>0</v>
      </c>
      <c r="D70" s="244">
        <f>SUMIF('3. EQUIPO DE OFICINA'!$C:$C,'Cuadro Resumen'!$B$67:$B$76,'3. EQUIPO DE OFICINA'!$F:$F)</f>
        <v>0</v>
      </c>
    </row>
    <row r="71" spans="2:4" ht="18.75">
      <c r="B71" s="94" t="s">
        <v>67</v>
      </c>
      <c r="C71" s="84">
        <f>SUMIF('3. EQUIPO DE OFICINA'!C:C,'Cuadro Resumen'!$B$67:$B$76,'3. EQUIPO DE OFICINA'!D:D)</f>
        <v>0</v>
      </c>
      <c r="D71" s="244">
        <f>SUMIF('3. EQUIPO DE OFICINA'!$C:$C,'Cuadro Resumen'!$B$67:$B$76,'3. EQUIPO DE OFICINA'!$F:$F)</f>
        <v>0</v>
      </c>
    </row>
    <row r="72" spans="2:4" ht="18.75">
      <c r="B72" s="94" t="s">
        <v>68</v>
      </c>
      <c r="C72" s="84">
        <f>SUMIF('3. EQUIPO DE OFICINA'!C:C,'Cuadro Resumen'!$B$67:$B$76,'3. EQUIPO DE OFICINA'!D:D)</f>
        <v>0</v>
      </c>
      <c r="D72" s="244">
        <f>SUMIF('3. EQUIPO DE OFICINA'!$C:$C,'Cuadro Resumen'!$B$67:$B$76,'3. EQUIPO DE OFICINA'!$F:$F)</f>
        <v>0</v>
      </c>
    </row>
    <row r="73" spans="2:4" ht="18.75">
      <c r="B73" s="94" t="s">
        <v>69</v>
      </c>
      <c r="C73" s="84">
        <f>SUMIF('3. EQUIPO DE OFICINA'!C:C,'Cuadro Resumen'!$B$67:$B$76,'3. EQUIPO DE OFICINA'!D:D)</f>
        <v>0</v>
      </c>
      <c r="D73" s="244">
        <f>SUMIF('3. EQUIPO DE OFICINA'!$C:$C,'Cuadro Resumen'!$B$67:$B$76,'3. EQUIPO DE OFICINA'!$F:$F)</f>
        <v>0</v>
      </c>
    </row>
    <row r="74" spans="2:4" ht="18.75">
      <c r="B74" s="83" t="s">
        <v>70</v>
      </c>
      <c r="C74" s="84">
        <f>SUMIF('3. EQUIPO DE OFICINA'!C:C,'Cuadro Resumen'!$B$67:$B$76,'3. EQUIPO DE OFICINA'!D:D)</f>
        <v>0</v>
      </c>
      <c r="D74" s="244">
        <f>SUMIF('3. EQUIPO DE OFICINA'!$C:$C,'Cuadro Resumen'!$B$67:$B$76,'3. EQUIPO DE OFICINA'!$F:$F)</f>
        <v>0</v>
      </c>
    </row>
    <row r="75" spans="2:4" ht="18.75">
      <c r="B75" s="83" t="s">
        <v>71</v>
      </c>
      <c r="C75" s="84">
        <f>SUMIF('3. EQUIPO DE OFICINA'!C:C,'Cuadro Resumen'!$B$67:$B$76,'3. EQUIPO DE OFICINA'!D:D)</f>
        <v>0</v>
      </c>
      <c r="D75" s="244">
        <f>SUMIF('3. EQUIPO DE OFICINA'!$C:$C,'Cuadro Resumen'!$B$67:$B$76,'3. EQUIPO DE OFICINA'!$F:$F)</f>
        <v>0</v>
      </c>
    </row>
    <row r="76" spans="2:4" ht="18.75">
      <c r="B76" s="83" t="s">
        <v>72</v>
      </c>
      <c r="C76" s="84">
        <f>SUMIF('3. EQUIPO DE OFICINA'!C:C,'Cuadro Resumen'!$B$67:$B$76,'3. EQUIPO DE OFICINA'!D:D)</f>
        <v>0</v>
      </c>
      <c r="D76" s="244">
        <f>SUMIF('3. EQUIPO DE OFICINA'!$C:$C,'Cuadro Resumen'!$B$67:$B$76,'3. EQUIPO DE OFICINA'!$F:$F)</f>
        <v>0</v>
      </c>
    </row>
    <row r="77" spans="2:4" ht="18.75">
      <c r="B77" s="83"/>
      <c r="C77" s="84">
        <f>SUMIF('3. EQUIPO DE OFICINA'!C:C,'Cuadro Resumen'!$B$67:$B$76,'3. EQUIPO DE OFICINA'!D:D)</f>
        <v>0</v>
      </c>
      <c r="D77" s="244">
        <f>SUMIF('3. EQUIPO DE OFICINA'!$C:$C,'Cuadro Resumen'!$B$67:$B$76,'3. EQUIPO DE OFICINA'!$F:$F)</f>
        <v>0</v>
      </c>
    </row>
    <row r="78" spans="2:4" ht="23.25">
      <c r="B78" s="85" t="s">
        <v>134</v>
      </c>
      <c r="C78" s="86">
        <f>SUM(C67:C77)</f>
        <v>1</v>
      </c>
      <c r="D78" s="245">
        <f>SUM(D67:D77)</f>
        <v>2800</v>
      </c>
    </row>
    <row r="81" spans="2:4">
      <c r="B81" s="200" t="s">
        <v>391</v>
      </c>
    </row>
    <row r="83" spans="2:4" ht="18.75">
      <c r="B83" s="82" t="s">
        <v>392</v>
      </c>
      <c r="C83" s="82" t="s">
        <v>55</v>
      </c>
      <c r="D83" s="242" t="s">
        <v>488</v>
      </c>
    </row>
    <row r="84" spans="2:4" ht="37.5">
      <c r="B84" s="322" t="s">
        <v>1352</v>
      </c>
      <c r="C84" s="84">
        <f>SUMIF('4. EQUIPO TECNOLÓGICOS'!C:C,'Cuadro Resumen'!$B$84:$B$100,'4. EQUIPO TECNOLÓGICOS'!D:D)</f>
        <v>1</v>
      </c>
      <c r="D84" s="84">
        <f>SUMIF('4. EQUIPO TECNOLÓGICOS'!$C:$C,'Cuadro Resumen'!$B$84:$B$100,'4. EQUIPO TECNOLÓGICOS'!F:F)</f>
        <v>35000</v>
      </c>
    </row>
    <row r="85" spans="2:4" ht="18.75">
      <c r="B85" s="322" t="s">
        <v>1353</v>
      </c>
      <c r="C85" s="84">
        <f>SUMIF('4. EQUIPO TECNOLÓGICOS'!C:C,'Cuadro Resumen'!$B$84:$B$100,'4. EQUIPO TECNOLÓGICOS'!D:D)</f>
        <v>3</v>
      </c>
      <c r="D85" s="84">
        <f>SUMIF('4. EQUIPO TECNOLÓGICOS'!$C:$C,'Cuadro Resumen'!$B$84:$B$100,'4. EQUIPO TECNOLÓGICOS'!F:F)</f>
        <v>45000</v>
      </c>
    </row>
    <row r="86" spans="2:4" ht="37.5">
      <c r="B86" s="322" t="s">
        <v>1351</v>
      </c>
      <c r="C86" s="84">
        <f>SUMIF('4. EQUIPO TECNOLÓGICOS'!C:C,'Cuadro Resumen'!$B$84:$B$100,'4. EQUIPO TECNOLÓGICOS'!D:D)</f>
        <v>0</v>
      </c>
      <c r="D86" s="84">
        <f>SUMIF('4. EQUIPO TECNOLÓGICOS'!$C:$C,'Cuadro Resumen'!$B$84:$B$100,'4. EQUIPO TECNOLÓGICOS'!F:F)</f>
        <v>0</v>
      </c>
    </row>
    <row r="87" spans="2:4" ht="37.5">
      <c r="B87" s="322" t="s">
        <v>1354</v>
      </c>
      <c r="C87" s="84">
        <f>SUMIF('4. EQUIPO TECNOLÓGICOS'!C:C,'Cuadro Resumen'!$B$84:$B$100,'4. EQUIPO TECNOLÓGICOS'!D:D)</f>
        <v>1</v>
      </c>
      <c r="D87" s="84">
        <f>SUMIF('4. EQUIPO TECNOLÓGICOS'!$C:$C,'Cuadro Resumen'!$B$84:$B$100,'4. EQUIPO TECNOLÓGICOS'!F:F)</f>
        <v>15000</v>
      </c>
    </row>
    <row r="88" spans="2:4" ht="18.75">
      <c r="B88" s="83" t="s">
        <v>425</v>
      </c>
      <c r="C88" s="84">
        <f>SUMIF('4. EQUIPO TECNOLÓGICOS'!C:C,'Cuadro Resumen'!$B$84:$B$100,'4. EQUIPO TECNOLÓGICOS'!D:D)</f>
        <v>0</v>
      </c>
      <c r="D88" s="84">
        <f>SUMIF('4. EQUIPO TECNOLÓGICOS'!$C:$C,'Cuadro Resumen'!$B$84:$B$100,'4. EQUIPO TECNOLÓGICOS'!F:F)</f>
        <v>0</v>
      </c>
    </row>
    <row r="89" spans="2:4" ht="18.75">
      <c r="B89" s="94" t="s">
        <v>73</v>
      </c>
      <c r="C89" s="84">
        <f>SUMIF('4. EQUIPO TECNOLÓGICOS'!C:C,'Cuadro Resumen'!$B$84:$B$100,'4. EQUIPO TECNOLÓGICOS'!D:D)</f>
        <v>0</v>
      </c>
      <c r="D89" s="84">
        <f>SUMIF('4. EQUIPO TECNOLÓGICOS'!$C:$C,'Cuadro Resumen'!$B$84:$B$100,'4. EQUIPO TECNOLÓGICOS'!F:F)</f>
        <v>0</v>
      </c>
    </row>
    <row r="90" spans="2:4" ht="18.75">
      <c r="B90" s="94" t="s">
        <v>74</v>
      </c>
      <c r="C90" s="84">
        <f>SUMIF('4. EQUIPO TECNOLÓGICOS'!C:C,'Cuadro Resumen'!$B$84:$B$100,'4. EQUIPO TECNOLÓGICOS'!D:D)</f>
        <v>0</v>
      </c>
      <c r="D90" s="84">
        <f>SUMIF('4. EQUIPO TECNOLÓGICOS'!$C:$C,'Cuadro Resumen'!$B$84:$B$100,'4. EQUIPO TECNOLÓGICOS'!F:F)</f>
        <v>0</v>
      </c>
    </row>
    <row r="91" spans="2:4" ht="18.75">
      <c r="B91" s="94" t="s">
        <v>75</v>
      </c>
      <c r="C91" s="84">
        <f>SUMIF('4. EQUIPO TECNOLÓGICOS'!C:C,'Cuadro Resumen'!$B$84:$B$100,'4. EQUIPO TECNOLÓGICOS'!D:D)</f>
        <v>2</v>
      </c>
      <c r="D91" s="84">
        <f>SUMIF('4. EQUIPO TECNOLÓGICOS'!$C:$C,'Cuadro Resumen'!$B$84:$B$100,'4. EQUIPO TECNOLÓGICOS'!F:F)</f>
        <v>10000</v>
      </c>
    </row>
    <row r="92" spans="2:4" ht="18.75">
      <c r="B92" s="83" t="s">
        <v>426</v>
      </c>
      <c r="C92" s="84">
        <f>SUMIF('4. EQUIPO TECNOLÓGICOS'!C:C,'Cuadro Resumen'!$B$84:$B$100,'4. EQUIPO TECNOLÓGICOS'!D:D)</f>
        <v>0</v>
      </c>
      <c r="D92" s="84">
        <f>SUMIF('4. EQUIPO TECNOLÓGICOS'!$C:$C,'Cuadro Resumen'!$B$84:$B$100,'4. EQUIPO TECNOLÓGICOS'!F:F)</f>
        <v>0</v>
      </c>
    </row>
    <row r="93" spans="2:4" ht="18.75">
      <c r="B93" s="94" t="s">
        <v>76</v>
      </c>
      <c r="C93" s="84">
        <f>SUMIF('4. EQUIPO TECNOLÓGICOS'!C:C,'Cuadro Resumen'!$B$84:$B$100,'4. EQUIPO TECNOLÓGICOS'!D:D)</f>
        <v>0</v>
      </c>
      <c r="D93" s="84">
        <f>SUMIF('4. EQUIPO TECNOLÓGICOS'!$C:$C,'Cuadro Resumen'!$B$84:$B$100,'4. EQUIPO TECNOLÓGICOS'!F:F)</f>
        <v>0</v>
      </c>
    </row>
    <row r="94" spans="2:4" ht="18.75">
      <c r="B94" s="83" t="s">
        <v>77</v>
      </c>
      <c r="C94" s="84">
        <f>SUMIF('4. EQUIPO TECNOLÓGICOS'!C:C,'Cuadro Resumen'!$B$84:$B$100,'4. EQUIPO TECNOLÓGICOS'!D:D)</f>
        <v>0</v>
      </c>
      <c r="D94" s="84">
        <f>SUMIF('4. EQUIPO TECNOLÓGICOS'!$C:$C,'Cuadro Resumen'!$B$84:$B$100,'4. EQUIPO TECNOLÓGICOS'!F:F)</f>
        <v>0</v>
      </c>
    </row>
    <row r="95" spans="2:4" ht="18.75">
      <c r="B95" s="94" t="s">
        <v>78</v>
      </c>
      <c r="C95" s="84">
        <f>SUMIF('4. EQUIPO TECNOLÓGICOS'!C:C,'Cuadro Resumen'!$B$84:$B$100,'4. EQUIPO TECNOLÓGICOS'!D:D)</f>
        <v>1</v>
      </c>
      <c r="D95" s="84">
        <f>SUMIF('4. EQUIPO TECNOLÓGICOS'!$C:$C,'Cuadro Resumen'!$B$84:$B$100,'4. EQUIPO TECNOLÓGICOS'!F:F)</f>
        <v>10000</v>
      </c>
    </row>
    <row r="96" spans="2:4" ht="18.75">
      <c r="B96" s="94" t="s">
        <v>79</v>
      </c>
      <c r="C96" s="84">
        <f>SUMIF('4. EQUIPO TECNOLÓGICOS'!C:C,'Cuadro Resumen'!$B$84:$B$100,'4. EQUIPO TECNOLÓGICOS'!D:D)</f>
        <v>4</v>
      </c>
      <c r="D96" s="84">
        <f>SUMIF('4. EQUIPO TECNOLÓGICOS'!$C:$C,'Cuadro Resumen'!$B$84:$B$100,'4. EQUIPO TECNOLÓGICOS'!F:F)</f>
        <v>9000</v>
      </c>
    </row>
    <row r="97" spans="2:4" ht="18.75">
      <c r="B97" s="83" t="s">
        <v>427</v>
      </c>
      <c r="C97" s="84">
        <f>SUMIF('4. EQUIPO TECNOLÓGICOS'!C:C,'Cuadro Resumen'!$B$84:$B$100,'4. EQUIPO TECNOLÓGICOS'!D:D)</f>
        <v>0</v>
      </c>
      <c r="D97" s="84">
        <f>SUMIF('4. EQUIPO TECNOLÓGICOS'!$C:$C,'Cuadro Resumen'!$B$84:$B$100,'4. EQUIPO TECNOLÓGICOS'!F:F)</f>
        <v>0</v>
      </c>
    </row>
    <row r="98" spans="2:4" ht="18.75">
      <c r="B98" s="94" t="s">
        <v>81</v>
      </c>
      <c r="C98" s="84">
        <f>SUMIF('4. EQUIPO TECNOLÓGICOS'!C:C,'Cuadro Resumen'!$B$84:$B$100,'4. EQUIPO TECNOLÓGICOS'!D:D)</f>
        <v>0</v>
      </c>
      <c r="D98" s="84">
        <f>SUMIF('4. EQUIPO TECNOLÓGICOS'!$C:$C,'Cuadro Resumen'!$B$84:$B$100,'4. EQUIPO TECNOLÓGICOS'!F:F)</f>
        <v>0</v>
      </c>
    </row>
    <row r="99" spans="2:4" ht="18.75">
      <c r="B99" s="94" t="s">
        <v>82</v>
      </c>
      <c r="C99" s="84">
        <f>SUMIF('4. EQUIPO TECNOLÓGICOS'!C:C,'Cuadro Resumen'!$B$84:$B$100,'4. EQUIPO TECNOLÓGICOS'!D:D)</f>
        <v>4</v>
      </c>
      <c r="D99" s="84">
        <f>SUMIF('4. EQUIPO TECNOLÓGICOS'!$C:$C,'Cuadro Resumen'!$B$84:$B$100,'4. EQUIPO TECNOLÓGICOS'!F:F)</f>
        <v>2000</v>
      </c>
    </row>
    <row r="100" spans="2:4" ht="18.75">
      <c r="B100" s="94" t="s">
        <v>83</v>
      </c>
      <c r="C100" s="84">
        <f>SUMIF('4. EQUIPO TECNOLÓGICOS'!C:C,'Cuadro Resumen'!$B$84:$B$100,'4. EQUIPO TECNOLÓGICOS'!D:D)</f>
        <v>250</v>
      </c>
      <c r="D100" s="84">
        <f>SUMIF('4. EQUIPO TECNOLÓGICOS'!$C:$C,'Cuadro Resumen'!$B$84:$B$100,'4. EQUIPO TECNOLÓGICOS'!F:F)</f>
        <v>5000</v>
      </c>
    </row>
    <row r="101" spans="2:4" ht="23.25">
      <c r="B101" s="85" t="s">
        <v>134</v>
      </c>
      <c r="C101" s="86">
        <f>SUM(C84:C100)</f>
        <v>266</v>
      </c>
      <c r="D101" s="86">
        <f>SUM(D84:D100)</f>
        <v>131000</v>
      </c>
    </row>
    <row r="105" spans="2:4">
      <c r="B105" s="200" t="s">
        <v>486</v>
      </c>
    </row>
    <row r="126" spans="2:4">
      <c r="B126" s="200" t="s">
        <v>487</v>
      </c>
    </row>
    <row r="127" spans="2:4">
      <c r="B127" s="87" t="s">
        <v>125</v>
      </c>
      <c r="C127" s="87" t="s">
        <v>55</v>
      </c>
      <c r="D127" s="87" t="s">
        <v>488</v>
      </c>
    </row>
    <row r="128" spans="2:4">
      <c r="B128" s="87" t="s">
        <v>489</v>
      </c>
    </row>
    <row r="129" spans="2:2">
      <c r="B129" s="87" t="s">
        <v>479</v>
      </c>
    </row>
    <row r="130" spans="2:2">
      <c r="B130" s="87" t="s">
        <v>495</v>
      </c>
    </row>
    <row r="143" spans="2:2">
      <c r="B143" s="200" t="s">
        <v>496</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zoomScale="90" zoomScaleNormal="90" workbookViewId="0">
      <pane ySplit="6" topLeftCell="A7" activePane="bottomLeft" state="frozen"/>
      <selection activeCell="A7" sqref="A7"/>
      <selection pane="bottomLeft" activeCell="C4" sqref="C4:C6"/>
    </sheetView>
  </sheetViews>
  <sheetFormatPr baseColWidth="10" defaultRowHeight="15"/>
  <cols>
    <col min="1" max="2" width="21.7109375" customWidth="1"/>
    <col min="3" max="6" width="27.42578125" customWidth="1"/>
    <col min="7" max="7" width="15.28515625" customWidth="1"/>
    <col min="8" max="8" width="13.7109375" style="239" bestFit="1" customWidth="1"/>
    <col min="9" max="9" width="15.28515625" customWidth="1"/>
    <col min="10" max="10" width="18.85546875" style="239" customWidth="1"/>
    <col min="12" max="12" width="13.7109375" style="239" bestFit="1" customWidth="1"/>
    <col min="14" max="14" width="13.71093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75">
      <c r="B1" s="293"/>
      <c r="C1" s="293"/>
      <c r="D1" s="293"/>
      <c r="E1" s="293"/>
      <c r="F1" s="293"/>
      <c r="G1" s="293" t="s">
        <v>1419</v>
      </c>
      <c r="J1" s="293"/>
      <c r="K1" s="293"/>
      <c r="L1" s="293"/>
      <c r="M1" s="293"/>
      <c r="N1" s="293"/>
      <c r="O1" s="293"/>
      <c r="P1" s="293"/>
      <c r="Q1" s="293"/>
      <c r="R1" s="293"/>
      <c r="S1" s="293"/>
      <c r="T1" s="293"/>
      <c r="U1" s="293"/>
    </row>
    <row r="2" spans="1:21" ht="18.75">
      <c r="A2" s="278" t="s">
        <v>1362</v>
      </c>
      <c r="B2" s="293"/>
      <c r="C2" s="293"/>
      <c r="D2" s="293"/>
      <c r="E2" s="293"/>
      <c r="F2" s="293"/>
      <c r="G2" s="293"/>
      <c r="J2" s="293"/>
      <c r="K2" s="293"/>
      <c r="L2" s="293"/>
      <c r="M2" s="293"/>
      <c r="N2" s="293"/>
      <c r="O2" s="293"/>
      <c r="P2" s="293"/>
      <c r="Q2" s="293"/>
      <c r="R2" s="293"/>
      <c r="S2" s="293"/>
      <c r="T2" s="293"/>
      <c r="U2" s="293"/>
    </row>
    <row r="3" spans="1:21">
      <c r="A3" s="614" t="s">
        <v>1420</v>
      </c>
      <c r="B3" s="614"/>
      <c r="C3" s="614"/>
      <c r="D3" s="614"/>
      <c r="E3" s="614"/>
      <c r="F3" s="614"/>
      <c r="G3" s="614"/>
      <c r="H3" s="614"/>
      <c r="I3" s="614"/>
      <c r="J3" s="614"/>
      <c r="K3" s="614"/>
      <c r="L3" s="614"/>
      <c r="M3" s="614"/>
      <c r="N3" s="614"/>
      <c r="O3" s="614"/>
      <c r="P3" s="614"/>
      <c r="Q3" s="614"/>
      <c r="R3" s="614"/>
      <c r="S3" s="614"/>
      <c r="T3" s="614"/>
      <c r="U3" s="614"/>
    </row>
    <row r="4" spans="1:21" ht="15" customHeight="1">
      <c r="A4" s="590" t="s">
        <v>100</v>
      </c>
      <c r="B4" s="561" t="s">
        <v>115</v>
      </c>
      <c r="C4" s="573" t="s">
        <v>89</v>
      </c>
      <c r="D4" s="573" t="s">
        <v>90</v>
      </c>
      <c r="E4" s="564" t="s">
        <v>402</v>
      </c>
      <c r="F4" s="573" t="s">
        <v>91</v>
      </c>
      <c r="G4" s="590" t="s">
        <v>103</v>
      </c>
      <c r="H4" s="590"/>
      <c r="I4" s="590"/>
      <c r="J4" s="590"/>
      <c r="K4" s="590"/>
      <c r="L4" s="590"/>
      <c r="M4" s="590"/>
      <c r="N4" s="590"/>
      <c r="O4" s="598" t="s">
        <v>104</v>
      </c>
      <c r="P4" s="598"/>
      <c r="Q4" s="561" t="s">
        <v>105</v>
      </c>
      <c r="R4" s="561" t="s">
        <v>106</v>
      </c>
      <c r="S4" s="561" t="s">
        <v>113</v>
      </c>
      <c r="T4" s="561" t="s">
        <v>112</v>
      </c>
      <c r="U4" s="558" t="s">
        <v>92</v>
      </c>
    </row>
    <row r="5" spans="1:21" ht="15" customHeight="1">
      <c r="A5" s="590"/>
      <c r="B5" s="562"/>
      <c r="C5" s="574"/>
      <c r="D5" s="574"/>
      <c r="E5" s="565"/>
      <c r="F5" s="574"/>
      <c r="G5" s="590" t="s">
        <v>107</v>
      </c>
      <c r="H5" s="590"/>
      <c r="I5" s="590" t="s">
        <v>108</v>
      </c>
      <c r="J5" s="590"/>
      <c r="K5" s="590" t="s">
        <v>109</v>
      </c>
      <c r="L5" s="590"/>
      <c r="M5" s="590" t="s">
        <v>110</v>
      </c>
      <c r="N5" s="590"/>
      <c r="O5" s="598"/>
      <c r="P5" s="598"/>
      <c r="Q5" s="562"/>
      <c r="R5" s="562"/>
      <c r="S5" s="562"/>
      <c r="T5" s="562"/>
      <c r="U5" s="559"/>
    </row>
    <row r="6" spans="1:21" ht="25.5">
      <c r="A6" s="590"/>
      <c r="B6" s="563"/>
      <c r="C6" s="575"/>
      <c r="D6" s="575"/>
      <c r="E6" s="566"/>
      <c r="F6" s="575"/>
      <c r="G6" s="342" t="s">
        <v>111</v>
      </c>
      <c r="H6" s="237" t="s">
        <v>12</v>
      </c>
      <c r="I6" s="342" t="s">
        <v>111</v>
      </c>
      <c r="J6" s="237" t="s">
        <v>12</v>
      </c>
      <c r="K6" s="342" t="s">
        <v>111</v>
      </c>
      <c r="L6" s="237" t="s">
        <v>12</v>
      </c>
      <c r="M6" s="342" t="s">
        <v>111</v>
      </c>
      <c r="N6" s="237" t="s">
        <v>12</v>
      </c>
      <c r="O6" s="342" t="s">
        <v>111</v>
      </c>
      <c r="P6" s="237" t="s">
        <v>12</v>
      </c>
      <c r="Q6" s="563"/>
      <c r="R6" s="563"/>
      <c r="S6" s="563"/>
      <c r="T6" s="563"/>
      <c r="U6" s="560"/>
    </row>
    <row r="7" spans="1:21" ht="15.75" customHeight="1">
      <c r="A7" s="632" t="s">
        <v>1420</v>
      </c>
      <c r="B7" s="632" t="s">
        <v>1421</v>
      </c>
      <c r="C7" s="289"/>
      <c r="D7" s="289"/>
      <c r="E7" s="289"/>
      <c r="F7" s="290"/>
      <c r="G7" s="290"/>
      <c r="H7" s="399"/>
      <c r="I7" s="290"/>
      <c r="J7" s="399"/>
      <c r="K7" s="290"/>
      <c r="L7" s="399"/>
      <c r="M7" s="290"/>
      <c r="N7" s="399"/>
      <c r="O7" s="290"/>
      <c r="P7" s="399"/>
      <c r="Q7" s="290"/>
      <c r="R7" s="290"/>
      <c r="S7" s="290"/>
      <c r="T7" s="290"/>
      <c r="U7" s="290"/>
    </row>
    <row r="8" spans="1:21" ht="15.75">
      <c r="A8" s="633"/>
      <c r="B8" s="633"/>
      <c r="C8" s="289"/>
      <c r="D8" s="289"/>
      <c r="E8" s="289"/>
      <c r="F8" s="290"/>
      <c r="G8" s="290"/>
      <c r="H8" s="399"/>
      <c r="I8" s="290"/>
      <c r="J8" s="399"/>
      <c r="K8" s="290"/>
      <c r="L8" s="399"/>
      <c r="M8" s="290"/>
      <c r="N8" s="399"/>
      <c r="O8" s="290"/>
      <c r="P8" s="399"/>
      <c r="Q8" s="290"/>
      <c r="R8" s="290"/>
      <c r="S8" s="290"/>
      <c r="T8" s="290"/>
      <c r="U8" s="290"/>
    </row>
    <row r="9" spans="1:21" ht="15.75">
      <c r="A9" s="633"/>
      <c r="B9" s="633"/>
      <c r="C9" s="289"/>
      <c r="D9" s="289"/>
      <c r="E9" s="289"/>
      <c r="F9" s="290"/>
      <c r="G9" s="290"/>
      <c r="H9" s="399"/>
      <c r="I9" s="290"/>
      <c r="J9" s="399"/>
      <c r="K9" s="290"/>
      <c r="L9" s="399"/>
      <c r="M9" s="290"/>
      <c r="N9" s="399"/>
      <c r="O9" s="290"/>
      <c r="P9" s="399"/>
      <c r="Q9" s="290"/>
      <c r="R9" s="290"/>
      <c r="S9" s="290"/>
      <c r="T9" s="290"/>
      <c r="U9" s="290"/>
    </row>
    <row r="10" spans="1:21" ht="15.75">
      <c r="A10" s="633"/>
      <c r="B10" s="633"/>
      <c r="C10" s="289"/>
      <c r="D10" s="289"/>
      <c r="E10" s="289"/>
      <c r="F10" s="290"/>
      <c r="G10" s="290"/>
      <c r="H10" s="399"/>
      <c r="I10" s="290"/>
      <c r="J10" s="399"/>
      <c r="K10" s="290"/>
      <c r="L10" s="399"/>
      <c r="M10" s="290"/>
      <c r="N10" s="399"/>
      <c r="O10" s="290"/>
      <c r="P10" s="399"/>
      <c r="Q10" s="290"/>
      <c r="R10" s="290"/>
      <c r="S10" s="290"/>
      <c r="T10" s="290"/>
      <c r="U10" s="290"/>
    </row>
    <row r="11" spans="1:21" ht="15.75">
      <c r="A11" s="633"/>
      <c r="B11" s="633"/>
      <c r="C11" s="289"/>
      <c r="D11" s="289"/>
      <c r="E11" s="289"/>
      <c r="F11" s="290"/>
      <c r="G11" s="290"/>
      <c r="H11" s="399"/>
      <c r="I11" s="290"/>
      <c r="J11" s="399"/>
      <c r="K11" s="290"/>
      <c r="L11" s="399"/>
      <c r="M11" s="290"/>
      <c r="N11" s="399"/>
      <c r="O11" s="290"/>
      <c r="P11" s="399"/>
      <c r="Q11" s="290"/>
      <c r="R11" s="290"/>
      <c r="S11" s="290"/>
      <c r="T11" s="290"/>
      <c r="U11" s="290"/>
    </row>
    <row r="12" spans="1:21" ht="15.75">
      <c r="A12" s="633"/>
      <c r="B12" s="633"/>
      <c r="C12" s="289"/>
      <c r="D12" s="289"/>
      <c r="E12" s="289"/>
      <c r="F12" s="290"/>
      <c r="G12" s="290"/>
      <c r="H12" s="399"/>
      <c r="I12" s="290"/>
      <c r="J12" s="399"/>
      <c r="K12" s="290"/>
      <c r="L12" s="399"/>
      <c r="M12" s="290"/>
      <c r="N12" s="399"/>
      <c r="O12" s="290"/>
      <c r="P12" s="399"/>
      <c r="Q12" s="290"/>
      <c r="R12" s="290"/>
      <c r="S12" s="290"/>
      <c r="T12" s="290"/>
      <c r="U12" s="400"/>
    </row>
    <row r="13" spans="1:21" ht="15.75" customHeight="1">
      <c r="A13" s="633"/>
      <c r="B13" s="633"/>
      <c r="C13" s="289"/>
      <c r="D13" s="289"/>
      <c r="E13" s="289"/>
      <c r="F13" s="290"/>
      <c r="G13" s="290"/>
      <c r="H13" s="399"/>
      <c r="I13" s="290"/>
      <c r="J13" s="399"/>
      <c r="K13" s="401"/>
      <c r="L13" s="399"/>
      <c r="M13" s="290"/>
      <c r="N13" s="399"/>
      <c r="O13" s="402"/>
      <c r="P13" s="399"/>
      <c r="Q13" s="290"/>
      <c r="R13" s="290"/>
      <c r="S13" s="290"/>
      <c r="T13" s="290"/>
      <c r="U13" s="290"/>
    </row>
    <row r="14" spans="1:21" ht="15.75">
      <c r="A14" s="633"/>
      <c r="B14" s="633"/>
      <c r="C14" s="289"/>
      <c r="D14" s="289"/>
      <c r="E14" s="289"/>
      <c r="F14" s="290"/>
      <c r="G14" s="290"/>
      <c r="H14" s="399"/>
      <c r="I14" s="290"/>
      <c r="J14" s="399"/>
      <c r="K14" s="401"/>
      <c r="L14" s="399"/>
      <c r="M14" s="290"/>
      <c r="N14" s="399"/>
      <c r="O14" s="402"/>
      <c r="P14" s="399"/>
      <c r="Q14" s="290"/>
      <c r="R14" s="290"/>
      <c r="S14" s="290"/>
      <c r="T14" s="290"/>
      <c r="U14" s="290"/>
    </row>
    <row r="15" spans="1:21" ht="15.75">
      <c r="A15" s="633"/>
      <c r="B15" s="633"/>
      <c r="C15" s="289"/>
      <c r="D15" s="289"/>
      <c r="E15" s="289"/>
      <c r="F15" s="290"/>
      <c r="G15" s="290"/>
      <c r="H15" s="399"/>
      <c r="I15" s="290"/>
      <c r="J15" s="399"/>
      <c r="K15" s="401"/>
      <c r="L15" s="399"/>
      <c r="M15" s="290"/>
      <c r="N15" s="399"/>
      <c r="O15" s="402"/>
      <c r="P15" s="399"/>
      <c r="Q15" s="290"/>
      <c r="R15" s="290"/>
      <c r="S15" s="290"/>
      <c r="T15" s="290"/>
      <c r="U15" s="290"/>
    </row>
    <row r="16" spans="1:21" ht="15.75">
      <c r="A16" s="633"/>
      <c r="B16" s="633"/>
      <c r="C16" s="289"/>
      <c r="D16" s="289"/>
      <c r="E16" s="289"/>
      <c r="F16" s="290"/>
      <c r="G16" s="290"/>
      <c r="H16" s="399"/>
      <c r="I16" s="290"/>
      <c r="J16" s="399"/>
      <c r="K16" s="401"/>
      <c r="L16" s="399"/>
      <c r="M16" s="290"/>
      <c r="N16" s="399"/>
      <c r="O16" s="402"/>
      <c r="P16" s="399"/>
      <c r="Q16" s="290"/>
      <c r="R16" s="290"/>
      <c r="S16" s="290"/>
      <c r="T16" s="290"/>
      <c r="U16" s="290"/>
    </row>
    <row r="17" spans="1:21" ht="15.75">
      <c r="A17" s="633"/>
      <c r="B17" s="633"/>
      <c r="C17" s="289"/>
      <c r="D17" s="289"/>
      <c r="E17" s="289"/>
      <c r="F17" s="290"/>
      <c r="G17" s="290"/>
      <c r="H17" s="399"/>
      <c r="I17" s="290"/>
      <c r="J17" s="399"/>
      <c r="K17" s="290"/>
      <c r="L17" s="399"/>
      <c r="M17" s="290"/>
      <c r="N17" s="399"/>
      <c r="O17" s="290"/>
      <c r="P17" s="399"/>
      <c r="Q17" s="290"/>
      <c r="R17" s="290"/>
      <c r="S17" s="290"/>
      <c r="T17" s="290"/>
      <c r="U17" s="403"/>
    </row>
    <row r="18" spans="1:21" ht="15.75">
      <c r="A18" s="634"/>
      <c r="B18" s="634"/>
      <c r="C18" s="289"/>
      <c r="D18" s="289"/>
      <c r="E18" s="289"/>
      <c r="F18" s="290"/>
      <c r="G18" s="290"/>
      <c r="H18" s="399"/>
      <c r="I18" s="290"/>
      <c r="J18" s="399"/>
      <c r="K18" s="290"/>
      <c r="L18" s="399"/>
      <c r="M18" s="290"/>
      <c r="N18" s="399"/>
      <c r="O18" s="290"/>
      <c r="P18" s="399"/>
      <c r="Q18" s="290"/>
      <c r="R18" s="290"/>
      <c r="S18" s="290"/>
      <c r="T18" s="290"/>
      <c r="U18" s="290"/>
    </row>
    <row r="19" spans="1:21" ht="15.75">
      <c r="A19" s="301"/>
      <c r="B19" s="302"/>
      <c r="C19" s="301" t="s">
        <v>1418</v>
      </c>
      <c r="D19" s="302"/>
      <c r="E19" s="302"/>
      <c r="F19" s="303"/>
      <c r="G19" s="291">
        <f t="shared" ref="G19:P19" si="0">SUM(G7:G18)</f>
        <v>0</v>
      </c>
      <c r="H19" s="292">
        <f t="shared" si="0"/>
        <v>0</v>
      </c>
      <c r="I19" s="291">
        <f t="shared" si="0"/>
        <v>0</v>
      </c>
      <c r="J19" s="292">
        <f t="shared" si="0"/>
        <v>0</v>
      </c>
      <c r="K19" s="291">
        <f t="shared" si="0"/>
        <v>0</v>
      </c>
      <c r="L19" s="292">
        <f t="shared" si="0"/>
        <v>0</v>
      </c>
      <c r="M19" s="291">
        <f t="shared" si="0"/>
        <v>0</v>
      </c>
      <c r="N19" s="292">
        <f t="shared" si="0"/>
        <v>0</v>
      </c>
      <c r="O19" s="292">
        <f t="shared" si="0"/>
        <v>0</v>
      </c>
      <c r="P19" s="292">
        <f t="shared" si="0"/>
        <v>0</v>
      </c>
      <c r="Q19" s="272"/>
      <c r="R19" s="272"/>
      <c r="S19" s="272"/>
      <c r="T19" s="272"/>
      <c r="U19" s="272"/>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B7:B18"/>
    <mergeCell ref="A7:A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0"/>
  <sheetViews>
    <sheetView topLeftCell="B1" zoomScale="90" zoomScaleNormal="90" workbookViewId="0">
      <pane ySplit="6" topLeftCell="A7" activePane="bottomLeft" state="frozen"/>
      <selection activeCell="A7" sqref="A7"/>
      <selection pane="bottomLeft" activeCell="I7" sqref="I7"/>
    </sheetView>
  </sheetViews>
  <sheetFormatPr baseColWidth="10" defaultRowHeight="15"/>
  <cols>
    <col min="1" max="1" width="21.7109375" style="407" customWidth="1"/>
    <col min="2" max="2" width="24.28515625" style="407" customWidth="1"/>
    <col min="3" max="6" width="27.42578125" style="407" customWidth="1"/>
    <col min="7" max="7" width="15.28515625" style="407" customWidth="1"/>
    <col min="8" max="8" width="13.7109375" style="239" bestFit="1" customWidth="1"/>
    <col min="9" max="9" width="15.28515625" style="407" customWidth="1"/>
    <col min="10" max="10" width="18.85546875" style="239" customWidth="1"/>
    <col min="11" max="11" width="11.42578125" style="407"/>
    <col min="12" max="12" width="13.7109375" style="239" bestFit="1" customWidth="1"/>
    <col min="13" max="13" width="11.42578125" style="407"/>
    <col min="14" max="14" width="13.7109375" style="239" bestFit="1" customWidth="1"/>
    <col min="15" max="15" width="15.28515625" style="407" customWidth="1"/>
    <col min="16" max="16" width="18.28515625" style="239" customWidth="1"/>
    <col min="17" max="17" width="14.140625" style="407" hidden="1" customWidth="1"/>
    <col min="18" max="20" width="14.140625" style="407" customWidth="1"/>
    <col min="21" max="21" width="17" style="407" customWidth="1"/>
    <col min="22" max="16384" width="11.42578125" style="407"/>
  </cols>
  <sheetData>
    <row r="1" spans="1:21" ht="18.75">
      <c r="B1" s="293"/>
      <c r="C1" s="293"/>
      <c r="D1" s="293"/>
      <c r="E1" s="293"/>
      <c r="F1" s="293"/>
      <c r="G1" s="293" t="s">
        <v>1468</v>
      </c>
      <c r="J1" s="293"/>
      <c r="K1" s="293"/>
      <c r="L1" s="293"/>
      <c r="M1" s="293"/>
      <c r="N1" s="293"/>
      <c r="O1" s="293"/>
      <c r="P1" s="293"/>
      <c r="Q1" s="293"/>
      <c r="R1" s="293"/>
      <c r="S1" s="293"/>
      <c r="T1" s="293"/>
      <c r="U1" s="293"/>
    </row>
    <row r="2" spans="1:21" ht="18.75">
      <c r="A2" s="278" t="s">
        <v>1362</v>
      </c>
      <c r="B2" s="293"/>
      <c r="C2" s="293"/>
      <c r="D2" s="293"/>
      <c r="E2" s="293"/>
      <c r="F2" s="293"/>
      <c r="G2" s="293"/>
      <c r="J2" s="293"/>
      <c r="K2" s="293"/>
      <c r="L2" s="293"/>
      <c r="M2" s="293"/>
      <c r="N2" s="293"/>
      <c r="O2" s="293"/>
      <c r="P2" s="293"/>
      <c r="Q2" s="293"/>
      <c r="R2" s="293"/>
      <c r="S2" s="293"/>
      <c r="T2" s="293"/>
      <c r="U2" s="293"/>
    </row>
    <row r="3" spans="1:21">
      <c r="A3" s="614" t="s">
        <v>1467</v>
      </c>
      <c r="B3" s="614"/>
      <c r="C3" s="614"/>
      <c r="D3" s="614"/>
      <c r="E3" s="614"/>
      <c r="F3" s="614"/>
      <c r="G3" s="614"/>
      <c r="H3" s="614"/>
      <c r="I3" s="614"/>
      <c r="J3" s="614"/>
      <c r="K3" s="614"/>
      <c r="L3" s="614"/>
      <c r="M3" s="614"/>
      <c r="N3" s="614"/>
      <c r="O3" s="614"/>
      <c r="P3" s="614"/>
      <c r="Q3" s="614"/>
      <c r="R3" s="614"/>
      <c r="S3" s="614"/>
      <c r="T3" s="614"/>
      <c r="U3" s="614"/>
    </row>
    <row r="4" spans="1:21" ht="15" customHeight="1">
      <c r="A4" s="590" t="s">
        <v>100</v>
      </c>
      <c r="B4" s="561" t="s">
        <v>115</v>
      </c>
      <c r="C4" s="573" t="s">
        <v>89</v>
      </c>
      <c r="D4" s="573" t="s">
        <v>90</v>
      </c>
      <c r="E4" s="564" t="s">
        <v>402</v>
      </c>
      <c r="F4" s="573" t="s">
        <v>91</v>
      </c>
      <c r="G4" s="590" t="s">
        <v>103</v>
      </c>
      <c r="H4" s="590"/>
      <c r="I4" s="590"/>
      <c r="J4" s="590"/>
      <c r="K4" s="590"/>
      <c r="L4" s="590"/>
      <c r="M4" s="590"/>
      <c r="N4" s="590"/>
      <c r="O4" s="598" t="s">
        <v>104</v>
      </c>
      <c r="P4" s="598"/>
      <c r="Q4" s="561" t="s">
        <v>105</v>
      </c>
      <c r="R4" s="561" t="s">
        <v>106</v>
      </c>
      <c r="S4" s="561" t="s">
        <v>113</v>
      </c>
      <c r="T4" s="561" t="s">
        <v>112</v>
      </c>
      <c r="U4" s="558" t="s">
        <v>92</v>
      </c>
    </row>
    <row r="5" spans="1:21" ht="15" customHeight="1">
      <c r="A5" s="590"/>
      <c r="B5" s="562"/>
      <c r="C5" s="574"/>
      <c r="D5" s="574"/>
      <c r="E5" s="565"/>
      <c r="F5" s="574"/>
      <c r="G5" s="590" t="s">
        <v>107</v>
      </c>
      <c r="H5" s="590"/>
      <c r="I5" s="590" t="s">
        <v>108</v>
      </c>
      <c r="J5" s="590"/>
      <c r="K5" s="590" t="s">
        <v>109</v>
      </c>
      <c r="L5" s="590"/>
      <c r="M5" s="590" t="s">
        <v>110</v>
      </c>
      <c r="N5" s="590"/>
      <c r="O5" s="598"/>
      <c r="P5" s="598"/>
      <c r="Q5" s="562"/>
      <c r="R5" s="562"/>
      <c r="S5" s="562"/>
      <c r="T5" s="562"/>
      <c r="U5" s="559"/>
    </row>
    <row r="6" spans="1:21" ht="25.5">
      <c r="A6" s="590"/>
      <c r="B6" s="563"/>
      <c r="C6" s="575"/>
      <c r="D6" s="575"/>
      <c r="E6" s="566"/>
      <c r="F6" s="575"/>
      <c r="G6" s="342" t="s">
        <v>111</v>
      </c>
      <c r="H6" s="237" t="s">
        <v>12</v>
      </c>
      <c r="I6" s="342" t="s">
        <v>111</v>
      </c>
      <c r="J6" s="237" t="s">
        <v>12</v>
      </c>
      <c r="K6" s="342" t="s">
        <v>111</v>
      </c>
      <c r="L6" s="237" t="s">
        <v>12</v>
      </c>
      <c r="M6" s="342" t="s">
        <v>111</v>
      </c>
      <c r="N6" s="237" t="s">
        <v>12</v>
      </c>
      <c r="O6" s="342" t="s">
        <v>111</v>
      </c>
      <c r="P6" s="237" t="s">
        <v>12</v>
      </c>
      <c r="Q6" s="563"/>
      <c r="R6" s="563"/>
      <c r="S6" s="563"/>
      <c r="T6" s="563"/>
      <c r="U6" s="560"/>
    </row>
    <row r="7" spans="1:21" ht="15.75">
      <c r="A7" s="632" t="s">
        <v>1461</v>
      </c>
      <c r="B7" s="635" t="s">
        <v>1459</v>
      </c>
      <c r="C7" s="289"/>
      <c r="D7" s="289"/>
      <c r="E7" s="289"/>
      <c r="F7" s="290"/>
      <c r="G7" s="290"/>
      <c r="H7" s="399"/>
      <c r="I7" s="290"/>
      <c r="J7" s="399"/>
      <c r="K7" s="290"/>
      <c r="L7" s="399"/>
      <c r="M7" s="290"/>
      <c r="N7" s="399"/>
      <c r="O7" s="290"/>
      <c r="P7" s="399"/>
      <c r="Q7" s="290"/>
      <c r="R7" s="290"/>
      <c r="S7" s="290"/>
      <c r="T7" s="290"/>
      <c r="U7" s="290"/>
    </row>
    <row r="8" spans="1:21" ht="15.75">
      <c r="A8" s="633"/>
      <c r="B8" s="635"/>
      <c r="C8" s="289"/>
      <c r="D8" s="289"/>
      <c r="E8" s="289"/>
      <c r="F8" s="290"/>
      <c r="G8" s="290"/>
      <c r="H8" s="399"/>
      <c r="I8" s="290"/>
      <c r="J8" s="399"/>
      <c r="K8" s="290"/>
      <c r="L8" s="399"/>
      <c r="M8" s="290"/>
      <c r="N8" s="399"/>
      <c r="O8" s="290"/>
      <c r="P8" s="399"/>
      <c r="Q8" s="290"/>
      <c r="R8" s="290"/>
      <c r="S8" s="290"/>
      <c r="T8" s="290"/>
      <c r="U8" s="290"/>
    </row>
    <row r="9" spans="1:21" ht="15.75">
      <c r="A9" s="633"/>
      <c r="B9" s="635"/>
      <c r="C9" s="289"/>
      <c r="D9" s="289"/>
      <c r="E9" s="289"/>
      <c r="F9" s="290"/>
      <c r="G9" s="290"/>
      <c r="H9" s="399"/>
      <c r="I9" s="290"/>
      <c r="J9" s="399"/>
      <c r="K9" s="290"/>
      <c r="L9" s="399"/>
      <c r="M9" s="290"/>
      <c r="N9" s="399"/>
      <c r="O9" s="290"/>
      <c r="P9" s="399"/>
      <c r="Q9" s="290"/>
      <c r="R9" s="290"/>
      <c r="S9" s="290"/>
      <c r="T9" s="290"/>
      <c r="U9" s="290"/>
    </row>
    <row r="10" spans="1:21" ht="15.75">
      <c r="A10" s="633"/>
      <c r="B10" s="635"/>
      <c r="C10" s="289"/>
      <c r="D10" s="289"/>
      <c r="E10" s="289"/>
      <c r="F10" s="290"/>
      <c r="G10" s="290"/>
      <c r="H10" s="399"/>
      <c r="I10" s="290"/>
      <c r="J10" s="399"/>
      <c r="K10" s="290"/>
      <c r="L10" s="399"/>
      <c r="M10" s="290"/>
      <c r="N10" s="399"/>
      <c r="O10" s="290"/>
      <c r="P10" s="399"/>
      <c r="Q10" s="290"/>
      <c r="R10" s="290"/>
      <c r="S10" s="290"/>
      <c r="T10" s="290"/>
      <c r="U10" s="290"/>
    </row>
    <row r="11" spans="1:21" ht="15.75">
      <c r="A11" s="633"/>
      <c r="B11" s="635"/>
      <c r="C11" s="289"/>
      <c r="D11" s="289"/>
      <c r="E11" s="289"/>
      <c r="F11" s="290"/>
      <c r="G11" s="290"/>
      <c r="H11" s="399"/>
      <c r="I11" s="290"/>
      <c r="J11" s="399"/>
      <c r="K11" s="290"/>
      <c r="L11" s="399"/>
      <c r="M11" s="290"/>
      <c r="N11" s="399"/>
      <c r="O11" s="290"/>
      <c r="P11" s="399"/>
      <c r="Q11" s="290"/>
      <c r="R11" s="290"/>
      <c r="S11" s="290"/>
      <c r="T11" s="290"/>
      <c r="U11" s="290"/>
    </row>
    <row r="12" spans="1:21" ht="15.75">
      <c r="A12" s="633"/>
      <c r="B12" s="635" t="s">
        <v>1466</v>
      </c>
      <c r="C12" s="289"/>
      <c r="D12" s="289"/>
      <c r="E12" s="289"/>
      <c r="F12" s="290"/>
      <c r="G12" s="290"/>
      <c r="H12" s="399"/>
      <c r="I12" s="290"/>
      <c r="J12" s="399"/>
      <c r="K12" s="290"/>
      <c r="L12" s="399"/>
      <c r="M12" s="290"/>
      <c r="N12" s="399"/>
      <c r="O12" s="290"/>
      <c r="P12" s="399"/>
      <c r="Q12" s="290"/>
      <c r="R12" s="290"/>
      <c r="S12" s="290"/>
      <c r="T12" s="290"/>
      <c r="U12" s="290"/>
    </row>
    <row r="13" spans="1:21" ht="15.75">
      <c r="A13" s="633"/>
      <c r="B13" s="635"/>
      <c r="C13" s="289"/>
      <c r="D13" s="289"/>
      <c r="E13" s="289"/>
      <c r="F13" s="290"/>
      <c r="G13" s="290"/>
      <c r="H13" s="399"/>
      <c r="I13" s="290"/>
      <c r="J13" s="399"/>
      <c r="K13" s="290"/>
      <c r="L13" s="399"/>
      <c r="M13" s="290"/>
      <c r="N13" s="399"/>
      <c r="O13" s="290"/>
      <c r="P13" s="399"/>
      <c r="Q13" s="290"/>
      <c r="R13" s="290"/>
      <c r="S13" s="290"/>
      <c r="T13" s="290"/>
      <c r="U13" s="400"/>
    </row>
    <row r="14" spans="1:21" ht="15.75">
      <c r="A14" s="633"/>
      <c r="B14" s="635"/>
      <c r="C14" s="289"/>
      <c r="D14" s="289"/>
      <c r="E14" s="289"/>
      <c r="F14" s="290"/>
      <c r="G14" s="290"/>
      <c r="H14" s="399"/>
      <c r="I14" s="290"/>
      <c r="J14" s="399"/>
      <c r="K14" s="290"/>
      <c r="L14" s="399"/>
      <c r="M14" s="290"/>
      <c r="N14" s="399"/>
      <c r="O14" s="290"/>
      <c r="P14" s="399"/>
      <c r="Q14" s="290"/>
      <c r="R14" s="290"/>
      <c r="S14" s="290"/>
      <c r="T14" s="290"/>
      <c r="U14" s="400"/>
    </row>
    <row r="15" spans="1:21" ht="15.75">
      <c r="A15" s="633"/>
      <c r="B15" s="635"/>
      <c r="C15" s="289"/>
      <c r="D15" s="289"/>
      <c r="E15" s="289"/>
      <c r="F15" s="290"/>
      <c r="G15" s="290"/>
      <c r="H15" s="399"/>
      <c r="I15" s="290"/>
      <c r="J15" s="399"/>
      <c r="K15" s="290"/>
      <c r="L15" s="399"/>
      <c r="M15" s="290"/>
      <c r="N15" s="399"/>
      <c r="O15" s="290"/>
      <c r="P15" s="399"/>
      <c r="Q15" s="290"/>
      <c r="R15" s="290"/>
      <c r="S15" s="290"/>
      <c r="T15" s="290"/>
      <c r="U15" s="400"/>
    </row>
    <row r="16" spans="1:21" ht="15.75">
      <c r="A16" s="633"/>
      <c r="B16" s="635"/>
      <c r="C16" s="289"/>
      <c r="D16" s="289"/>
      <c r="E16" s="289"/>
      <c r="F16" s="290"/>
      <c r="G16" s="290"/>
      <c r="H16" s="399"/>
      <c r="I16" s="290"/>
      <c r="J16" s="399"/>
      <c r="K16" s="401"/>
      <c r="L16" s="399"/>
      <c r="M16" s="290"/>
      <c r="N16" s="399"/>
      <c r="O16" s="402"/>
      <c r="P16" s="399"/>
      <c r="Q16" s="290"/>
      <c r="R16" s="290"/>
      <c r="S16" s="290"/>
      <c r="T16" s="290"/>
      <c r="U16" s="290"/>
    </row>
    <row r="17" spans="1:21" ht="15.75">
      <c r="A17" s="633"/>
      <c r="B17" s="635" t="s">
        <v>1460</v>
      </c>
      <c r="C17" s="289"/>
      <c r="D17" s="289"/>
      <c r="E17" s="289"/>
      <c r="F17" s="290"/>
      <c r="G17" s="290"/>
      <c r="H17" s="399"/>
      <c r="I17" s="290"/>
      <c r="J17" s="399"/>
      <c r="K17" s="401"/>
      <c r="L17" s="399"/>
      <c r="M17" s="290"/>
      <c r="N17" s="399"/>
      <c r="O17" s="402"/>
      <c r="P17" s="399"/>
      <c r="Q17" s="290"/>
      <c r="R17" s="290"/>
      <c r="S17" s="290"/>
      <c r="T17" s="290"/>
      <c r="U17" s="290"/>
    </row>
    <row r="18" spans="1:21" ht="15.75">
      <c r="A18" s="633"/>
      <c r="B18" s="635"/>
      <c r="C18" s="289"/>
      <c r="D18" s="289"/>
      <c r="E18" s="289"/>
      <c r="F18" s="290"/>
      <c r="G18" s="290"/>
      <c r="H18" s="399"/>
      <c r="I18" s="290"/>
      <c r="J18" s="399"/>
      <c r="K18" s="401"/>
      <c r="L18" s="399"/>
      <c r="M18" s="290"/>
      <c r="N18" s="399"/>
      <c r="O18" s="402"/>
      <c r="P18" s="399"/>
      <c r="Q18" s="290"/>
      <c r="R18" s="290"/>
      <c r="S18" s="290"/>
      <c r="T18" s="290"/>
      <c r="U18" s="290"/>
    </row>
    <row r="19" spans="1:21" ht="15.75">
      <c r="A19" s="633"/>
      <c r="B19" s="635"/>
      <c r="C19" s="289"/>
      <c r="D19" s="289"/>
      <c r="E19" s="289"/>
      <c r="F19" s="290"/>
      <c r="G19" s="290"/>
      <c r="H19" s="399"/>
      <c r="I19" s="290"/>
      <c r="J19" s="399"/>
      <c r="K19" s="401"/>
      <c r="L19" s="399"/>
      <c r="M19" s="290"/>
      <c r="N19" s="399"/>
      <c r="O19" s="402"/>
      <c r="P19" s="399"/>
      <c r="Q19" s="290"/>
      <c r="R19" s="290"/>
      <c r="S19" s="290"/>
      <c r="T19" s="290"/>
      <c r="U19" s="290"/>
    </row>
    <row r="20" spans="1:21" ht="15.75">
      <c r="A20" s="633"/>
      <c r="B20" s="635"/>
      <c r="C20" s="289"/>
      <c r="D20" s="289"/>
      <c r="E20" s="289"/>
      <c r="F20" s="290"/>
      <c r="G20" s="290"/>
      <c r="H20" s="399"/>
      <c r="I20" s="290"/>
      <c r="J20" s="399"/>
      <c r="K20" s="401"/>
      <c r="L20" s="399"/>
      <c r="M20" s="290"/>
      <c r="N20" s="399"/>
      <c r="O20" s="402"/>
      <c r="P20" s="399"/>
      <c r="Q20" s="290"/>
      <c r="R20" s="290"/>
      <c r="S20" s="290"/>
      <c r="T20" s="290"/>
      <c r="U20" s="290"/>
    </row>
    <row r="21" spans="1:21" ht="15.75">
      <c r="A21" s="633"/>
      <c r="B21" s="635"/>
      <c r="C21" s="289"/>
      <c r="D21" s="289"/>
      <c r="E21" s="417"/>
      <c r="F21" s="290"/>
      <c r="G21" s="290"/>
      <c r="H21" s="399"/>
      <c r="I21" s="290"/>
      <c r="J21" s="399"/>
      <c r="K21" s="401"/>
      <c r="L21" s="399"/>
      <c r="M21" s="290"/>
      <c r="N21" s="399"/>
      <c r="O21" s="402"/>
      <c r="P21" s="399"/>
      <c r="Q21" s="290"/>
      <c r="R21" s="290"/>
      <c r="S21" s="290"/>
      <c r="T21" s="290"/>
      <c r="U21" s="290"/>
    </row>
    <row r="22" spans="1:21" ht="15.75">
      <c r="A22" s="633"/>
      <c r="B22" s="632" t="s">
        <v>1462</v>
      </c>
      <c r="C22" s="289"/>
      <c r="D22" s="289"/>
      <c r="E22" s="417"/>
      <c r="F22" s="290"/>
      <c r="G22" s="290"/>
      <c r="H22" s="399"/>
      <c r="I22" s="290"/>
      <c r="J22" s="399"/>
      <c r="K22" s="401"/>
      <c r="L22" s="399"/>
      <c r="M22" s="290"/>
      <c r="N22" s="399"/>
      <c r="O22" s="402"/>
      <c r="P22" s="399"/>
      <c r="Q22" s="290"/>
      <c r="R22" s="290"/>
      <c r="S22" s="290"/>
      <c r="T22" s="290"/>
      <c r="U22" s="290"/>
    </row>
    <row r="23" spans="1:21" ht="15.75">
      <c r="A23" s="633"/>
      <c r="B23" s="633"/>
      <c r="C23" s="289"/>
      <c r="D23" s="289"/>
      <c r="E23" s="417"/>
      <c r="F23" s="290"/>
      <c r="G23" s="290"/>
      <c r="H23" s="399"/>
      <c r="I23" s="290"/>
      <c r="J23" s="399"/>
      <c r="K23" s="401"/>
      <c r="L23" s="399"/>
      <c r="M23" s="290"/>
      <c r="N23" s="399"/>
      <c r="O23" s="402"/>
      <c r="P23" s="399"/>
      <c r="Q23" s="290"/>
      <c r="R23" s="290"/>
      <c r="S23" s="290"/>
      <c r="T23" s="290"/>
      <c r="U23" s="290"/>
    </row>
    <row r="24" spans="1:21" ht="15.75">
      <c r="A24" s="633"/>
      <c r="B24" s="633"/>
      <c r="C24" s="289"/>
      <c r="D24" s="289"/>
      <c r="E24" s="417"/>
      <c r="F24" s="290"/>
      <c r="G24" s="290"/>
      <c r="H24" s="399"/>
      <c r="I24" s="290"/>
      <c r="J24" s="399"/>
      <c r="K24" s="401"/>
      <c r="L24" s="399"/>
      <c r="M24" s="290"/>
      <c r="N24" s="399"/>
      <c r="O24" s="402"/>
      <c r="P24" s="399"/>
      <c r="Q24" s="290"/>
      <c r="R24" s="290"/>
      <c r="S24" s="290"/>
      <c r="T24" s="290"/>
      <c r="U24" s="290"/>
    </row>
    <row r="25" spans="1:21" ht="15.75">
      <c r="A25" s="633"/>
      <c r="B25" s="633"/>
      <c r="C25" s="289"/>
      <c r="D25" s="289"/>
      <c r="E25" s="417"/>
      <c r="F25" s="290"/>
      <c r="G25" s="290"/>
      <c r="H25" s="399"/>
      <c r="I25" s="290"/>
      <c r="J25" s="399"/>
      <c r="K25" s="401"/>
      <c r="L25" s="399"/>
      <c r="M25" s="290"/>
      <c r="N25" s="399"/>
      <c r="O25" s="402"/>
      <c r="P25" s="399"/>
      <c r="Q25" s="290"/>
      <c r="R25" s="290"/>
      <c r="S25" s="290"/>
      <c r="T25" s="290"/>
      <c r="U25" s="290"/>
    </row>
    <row r="26" spans="1:21" ht="15.75">
      <c r="A26" s="633"/>
      <c r="B26" s="634"/>
      <c r="C26" s="289"/>
      <c r="D26" s="289"/>
      <c r="E26" s="417"/>
      <c r="F26" s="290"/>
      <c r="G26" s="290"/>
      <c r="H26" s="399"/>
      <c r="I26" s="290"/>
      <c r="J26" s="399"/>
      <c r="K26" s="401"/>
      <c r="L26" s="399"/>
      <c r="M26" s="290"/>
      <c r="N26" s="399"/>
      <c r="O26" s="402"/>
      <c r="P26" s="399"/>
      <c r="Q26" s="290"/>
      <c r="R26" s="290"/>
      <c r="S26" s="290"/>
      <c r="T26" s="290"/>
      <c r="U26" s="290"/>
    </row>
    <row r="27" spans="1:21" ht="15.75">
      <c r="A27" s="633"/>
      <c r="B27" s="632" t="s">
        <v>1463</v>
      </c>
      <c r="C27" s="289"/>
      <c r="D27" s="289"/>
      <c r="E27" s="417"/>
      <c r="F27" s="290"/>
      <c r="G27" s="290"/>
      <c r="H27" s="399"/>
      <c r="I27" s="290"/>
      <c r="J27" s="399"/>
      <c r="K27" s="401"/>
      <c r="L27" s="399"/>
      <c r="M27" s="290"/>
      <c r="N27" s="399"/>
      <c r="O27" s="402"/>
      <c r="P27" s="399"/>
      <c r="Q27" s="290"/>
      <c r="R27" s="290"/>
      <c r="S27" s="290"/>
      <c r="T27" s="290"/>
      <c r="U27" s="290"/>
    </row>
    <row r="28" spans="1:21" ht="15.75">
      <c r="A28" s="633"/>
      <c r="B28" s="633"/>
      <c r="C28" s="289"/>
      <c r="D28" s="289"/>
      <c r="E28" s="417"/>
      <c r="F28" s="290"/>
      <c r="G28" s="290"/>
      <c r="H28" s="399"/>
      <c r="I28" s="290"/>
      <c r="J28" s="399"/>
      <c r="K28" s="401"/>
      <c r="L28" s="399"/>
      <c r="M28" s="290"/>
      <c r="N28" s="399"/>
      <c r="O28" s="402"/>
      <c r="P28" s="399"/>
      <c r="Q28" s="290"/>
      <c r="R28" s="290"/>
      <c r="S28" s="290"/>
      <c r="T28" s="290"/>
      <c r="U28" s="290"/>
    </row>
    <row r="29" spans="1:21" ht="15.75">
      <c r="A29" s="633"/>
      <c r="B29" s="633"/>
      <c r="C29" s="289"/>
      <c r="D29" s="289"/>
      <c r="E29" s="289"/>
      <c r="F29" s="290"/>
      <c r="G29" s="290"/>
      <c r="H29" s="399"/>
      <c r="I29" s="290"/>
      <c r="J29" s="399"/>
      <c r="K29" s="401"/>
      <c r="L29" s="399"/>
      <c r="M29" s="290"/>
      <c r="N29" s="399"/>
      <c r="O29" s="402"/>
      <c r="P29" s="399"/>
      <c r="Q29" s="290"/>
      <c r="R29" s="290"/>
      <c r="S29" s="290"/>
      <c r="T29" s="290"/>
      <c r="U29" s="290"/>
    </row>
    <row r="30" spans="1:21" ht="15.75">
      <c r="A30" s="633"/>
      <c r="B30" s="633"/>
      <c r="C30" s="289"/>
      <c r="D30" s="289"/>
      <c r="E30" s="289"/>
      <c r="F30" s="290"/>
      <c r="G30" s="290"/>
      <c r="H30" s="399"/>
      <c r="I30" s="290"/>
      <c r="J30" s="399"/>
      <c r="K30" s="401"/>
      <c r="L30" s="399"/>
      <c r="M30" s="290"/>
      <c r="N30" s="399"/>
      <c r="O30" s="402"/>
      <c r="P30" s="399"/>
      <c r="Q30" s="290"/>
      <c r="R30" s="290"/>
      <c r="S30" s="290"/>
      <c r="T30" s="290"/>
      <c r="U30" s="290"/>
    </row>
    <row r="31" spans="1:21" ht="15.75">
      <c r="A31" s="633"/>
      <c r="B31" s="634"/>
      <c r="C31" s="289"/>
      <c r="D31" s="289"/>
      <c r="E31" s="289"/>
      <c r="F31" s="290"/>
      <c r="G31" s="290"/>
      <c r="H31" s="399"/>
      <c r="I31" s="290"/>
      <c r="J31" s="399"/>
      <c r="K31" s="401"/>
      <c r="L31" s="399"/>
      <c r="M31" s="290"/>
      <c r="N31" s="399"/>
      <c r="O31" s="402"/>
      <c r="P31" s="399"/>
      <c r="Q31" s="290"/>
      <c r="R31" s="290"/>
      <c r="S31" s="290"/>
      <c r="T31" s="290"/>
      <c r="U31" s="290"/>
    </row>
    <row r="32" spans="1:21" ht="15.75">
      <c r="A32" s="633"/>
      <c r="B32" s="635" t="s">
        <v>1464</v>
      </c>
      <c r="C32" s="416"/>
      <c r="D32" s="289"/>
      <c r="E32" s="289"/>
      <c r="F32" s="290"/>
      <c r="G32" s="290"/>
      <c r="H32" s="399"/>
      <c r="I32" s="290"/>
      <c r="J32" s="399"/>
      <c r="K32" s="401"/>
      <c r="L32" s="399"/>
      <c r="M32" s="290"/>
      <c r="N32" s="399"/>
      <c r="O32" s="402"/>
      <c r="P32" s="399"/>
      <c r="Q32" s="290"/>
      <c r="R32" s="290"/>
      <c r="S32" s="290"/>
      <c r="T32" s="290"/>
      <c r="U32" s="290"/>
    </row>
    <row r="33" spans="1:21" ht="15.75">
      <c r="A33" s="633"/>
      <c r="B33" s="635"/>
      <c r="C33" s="416"/>
      <c r="D33" s="289"/>
      <c r="E33" s="289"/>
      <c r="F33" s="290"/>
      <c r="G33" s="290"/>
      <c r="H33" s="399"/>
      <c r="I33" s="290"/>
      <c r="J33" s="399"/>
      <c r="K33" s="401"/>
      <c r="L33" s="399"/>
      <c r="M33" s="290"/>
      <c r="N33" s="399"/>
      <c r="O33" s="402"/>
      <c r="P33" s="399"/>
      <c r="Q33" s="290"/>
      <c r="R33" s="290"/>
      <c r="S33" s="290"/>
      <c r="T33" s="290"/>
      <c r="U33" s="290"/>
    </row>
    <row r="34" spans="1:21" ht="15.75">
      <c r="A34" s="633"/>
      <c r="B34" s="635"/>
      <c r="C34" s="416"/>
      <c r="D34" s="289"/>
      <c r="E34" s="289"/>
      <c r="F34" s="290"/>
      <c r="G34" s="290"/>
      <c r="H34" s="399"/>
      <c r="I34" s="290"/>
      <c r="J34" s="399"/>
      <c r="K34" s="401"/>
      <c r="L34" s="399"/>
      <c r="M34" s="290"/>
      <c r="N34" s="399"/>
      <c r="O34" s="402"/>
      <c r="P34" s="399"/>
      <c r="Q34" s="290"/>
      <c r="R34" s="290"/>
      <c r="S34" s="290"/>
      <c r="T34" s="290"/>
      <c r="U34" s="290"/>
    </row>
    <row r="35" spans="1:21" ht="15.75">
      <c r="A35" s="633"/>
      <c r="B35" s="635"/>
      <c r="C35" s="416"/>
      <c r="D35" s="289"/>
      <c r="E35" s="289"/>
      <c r="F35" s="290"/>
      <c r="G35" s="290"/>
      <c r="H35" s="399"/>
      <c r="I35" s="290"/>
      <c r="J35" s="399"/>
      <c r="K35" s="401"/>
      <c r="L35" s="399"/>
      <c r="M35" s="290"/>
      <c r="N35" s="399"/>
      <c r="O35" s="402"/>
      <c r="P35" s="399"/>
      <c r="Q35" s="290"/>
      <c r="R35" s="290"/>
      <c r="S35" s="290"/>
      <c r="T35" s="290"/>
      <c r="U35" s="290"/>
    </row>
    <row r="36" spans="1:21" ht="15.75">
      <c r="A36" s="633"/>
      <c r="B36" s="635"/>
      <c r="C36" s="416"/>
      <c r="D36" s="289"/>
      <c r="E36" s="289"/>
      <c r="F36" s="290"/>
      <c r="G36" s="290"/>
      <c r="H36" s="399"/>
      <c r="I36" s="290"/>
      <c r="J36" s="399"/>
      <c r="K36" s="401"/>
      <c r="L36" s="399"/>
      <c r="M36" s="290"/>
      <c r="N36" s="399"/>
      <c r="O36" s="402"/>
      <c r="P36" s="399"/>
      <c r="Q36" s="290"/>
      <c r="R36" s="290"/>
      <c r="S36" s="290"/>
      <c r="T36" s="290"/>
      <c r="U36" s="290"/>
    </row>
    <row r="37" spans="1:21" ht="15.75">
      <c r="A37" s="633"/>
      <c r="B37" s="635" t="s">
        <v>1465</v>
      </c>
      <c r="C37" s="416"/>
      <c r="D37" s="289"/>
      <c r="E37" s="289"/>
      <c r="F37" s="290"/>
      <c r="G37" s="290"/>
      <c r="H37" s="399"/>
      <c r="I37" s="290"/>
      <c r="J37" s="399"/>
      <c r="K37" s="401"/>
      <c r="L37" s="399"/>
      <c r="M37" s="290"/>
      <c r="N37" s="399"/>
      <c r="O37" s="402"/>
      <c r="P37" s="399"/>
      <c r="Q37" s="290"/>
      <c r="R37" s="290"/>
      <c r="S37" s="290"/>
      <c r="T37" s="290"/>
      <c r="U37" s="290"/>
    </row>
    <row r="38" spans="1:21" ht="15.75">
      <c r="A38" s="633"/>
      <c r="B38" s="635"/>
      <c r="C38" s="416"/>
      <c r="D38" s="289"/>
      <c r="E38" s="289"/>
      <c r="F38" s="290"/>
      <c r="G38" s="290"/>
      <c r="H38" s="399"/>
      <c r="I38" s="290"/>
      <c r="J38" s="399"/>
      <c r="K38" s="401"/>
      <c r="L38" s="399"/>
      <c r="M38" s="290"/>
      <c r="N38" s="399"/>
      <c r="O38" s="402"/>
      <c r="P38" s="399"/>
      <c r="Q38" s="290"/>
      <c r="R38" s="290"/>
      <c r="S38" s="290"/>
      <c r="T38" s="290"/>
      <c r="U38" s="290"/>
    </row>
    <row r="39" spans="1:21" ht="15.75">
      <c r="A39" s="633"/>
      <c r="B39" s="635"/>
      <c r="C39" s="416"/>
      <c r="D39" s="289"/>
      <c r="E39" s="289"/>
      <c r="F39" s="290"/>
      <c r="G39" s="290"/>
      <c r="H39" s="399"/>
      <c r="I39" s="290"/>
      <c r="J39" s="399"/>
      <c r="K39" s="401"/>
      <c r="L39" s="399"/>
      <c r="M39" s="290"/>
      <c r="N39" s="399"/>
      <c r="O39" s="402"/>
      <c r="P39" s="399"/>
      <c r="Q39" s="290"/>
      <c r="R39" s="290"/>
      <c r="S39" s="290"/>
      <c r="T39" s="290"/>
      <c r="U39" s="290"/>
    </row>
    <row r="40" spans="1:21" ht="15.75">
      <c r="A40" s="633"/>
      <c r="B40" s="635"/>
      <c r="C40" s="416"/>
      <c r="D40" s="289"/>
      <c r="E40" s="289"/>
      <c r="F40" s="290"/>
      <c r="G40" s="290"/>
      <c r="H40" s="399"/>
      <c r="I40" s="290"/>
      <c r="J40" s="399"/>
      <c r="K40" s="401"/>
      <c r="L40" s="399"/>
      <c r="M40" s="290"/>
      <c r="N40" s="399"/>
      <c r="O40" s="402"/>
      <c r="P40" s="399"/>
      <c r="Q40" s="290"/>
      <c r="R40" s="290"/>
      <c r="S40" s="290"/>
      <c r="T40" s="290"/>
      <c r="U40" s="290"/>
    </row>
    <row r="41" spans="1:21" ht="15.75">
      <c r="A41" s="633"/>
      <c r="B41" s="635"/>
      <c r="C41" s="416"/>
      <c r="D41" s="289"/>
      <c r="E41" s="289"/>
      <c r="F41" s="290"/>
      <c r="G41" s="290"/>
      <c r="H41" s="399"/>
      <c r="I41" s="290"/>
      <c r="J41" s="399"/>
      <c r="K41" s="401"/>
      <c r="L41" s="399"/>
      <c r="M41" s="290"/>
      <c r="N41" s="399"/>
      <c r="O41" s="402"/>
      <c r="P41" s="399"/>
      <c r="Q41" s="290"/>
      <c r="R41" s="290"/>
      <c r="S41" s="290"/>
      <c r="T41" s="290"/>
      <c r="U41" s="290"/>
    </row>
    <row r="42" spans="1:21" ht="15.75">
      <c r="A42" s="301"/>
      <c r="B42" s="302"/>
      <c r="C42" s="301" t="s">
        <v>1469</v>
      </c>
      <c r="D42" s="302"/>
      <c r="E42" s="302"/>
      <c r="F42" s="303"/>
      <c r="G42" s="291">
        <f t="shared" ref="G42:P42" si="0">SUM(G7:G41)</f>
        <v>0</v>
      </c>
      <c r="H42" s="292">
        <f t="shared" si="0"/>
        <v>0</v>
      </c>
      <c r="I42" s="291">
        <f t="shared" si="0"/>
        <v>0</v>
      </c>
      <c r="J42" s="292">
        <f t="shared" si="0"/>
        <v>0</v>
      </c>
      <c r="K42" s="291">
        <f t="shared" si="0"/>
        <v>0</v>
      </c>
      <c r="L42" s="292">
        <f t="shared" si="0"/>
        <v>0</v>
      </c>
      <c r="M42" s="291">
        <f t="shared" si="0"/>
        <v>0</v>
      </c>
      <c r="N42" s="292">
        <f t="shared" si="0"/>
        <v>0</v>
      </c>
      <c r="O42" s="292">
        <f t="shared" si="0"/>
        <v>0</v>
      </c>
      <c r="P42" s="292">
        <f t="shared" si="0"/>
        <v>0</v>
      </c>
      <c r="Q42" s="272"/>
      <c r="R42" s="272"/>
      <c r="S42" s="272"/>
      <c r="T42" s="272"/>
      <c r="U42" s="272"/>
    </row>
    <row r="48" spans="1:21">
      <c r="H48" s="407"/>
      <c r="J48" s="407"/>
      <c r="L48" s="407"/>
      <c r="N48" s="407"/>
      <c r="P48" s="407"/>
    </row>
    <row r="49" spans="8:16">
      <c r="H49" s="407"/>
      <c r="J49" s="407"/>
      <c r="L49" s="407"/>
      <c r="N49" s="407"/>
      <c r="P49" s="407"/>
    </row>
    <row r="50" spans="8:16">
      <c r="H50" s="407"/>
      <c r="J50" s="407"/>
      <c r="L50" s="407"/>
      <c r="N50" s="407"/>
      <c r="P50" s="407"/>
    </row>
    <row r="51" spans="8:16">
      <c r="H51" s="407"/>
      <c r="J51" s="407"/>
      <c r="L51" s="407"/>
      <c r="N51" s="407"/>
      <c r="P51" s="407"/>
    </row>
    <row r="52" spans="8:16">
      <c r="H52" s="407"/>
      <c r="J52" s="407"/>
      <c r="L52" s="407"/>
      <c r="N52" s="407"/>
      <c r="P52" s="407"/>
    </row>
    <row r="53" spans="8:16">
      <c r="H53" s="407"/>
      <c r="J53" s="407"/>
      <c r="L53" s="407"/>
      <c r="N53" s="407"/>
      <c r="P53" s="407"/>
    </row>
    <row r="54" spans="8:16">
      <c r="H54" s="407"/>
      <c r="J54" s="407"/>
      <c r="L54" s="407"/>
      <c r="N54" s="407"/>
      <c r="P54" s="407"/>
    </row>
    <row r="55" spans="8:16">
      <c r="H55" s="407"/>
      <c r="J55" s="407"/>
      <c r="L55" s="407"/>
      <c r="N55" s="407"/>
      <c r="P55" s="407"/>
    </row>
    <row r="56" spans="8:16">
      <c r="H56" s="407"/>
      <c r="J56" s="407"/>
      <c r="L56" s="407"/>
      <c r="N56" s="407"/>
      <c r="P56" s="407"/>
    </row>
    <row r="57" spans="8:16">
      <c r="H57" s="407"/>
      <c r="J57" s="407"/>
      <c r="L57" s="407"/>
      <c r="N57" s="407"/>
      <c r="P57" s="407"/>
    </row>
    <row r="58" spans="8:16">
      <c r="H58" s="407"/>
      <c r="J58" s="407"/>
      <c r="L58" s="407"/>
      <c r="N58" s="407"/>
      <c r="P58" s="407"/>
    </row>
    <row r="59" spans="8:16">
      <c r="H59" s="407"/>
      <c r="J59" s="407"/>
      <c r="L59" s="407"/>
      <c r="N59" s="407"/>
      <c r="P59" s="407"/>
    </row>
    <row r="60" spans="8:16">
      <c r="H60" s="407"/>
      <c r="J60" s="407"/>
      <c r="L60" s="407"/>
      <c r="N60" s="407"/>
      <c r="P60" s="407"/>
    </row>
  </sheetData>
  <mergeCells count="26">
    <mergeCell ref="K5:L5"/>
    <mergeCell ref="M5:N5"/>
    <mergeCell ref="A7:A41"/>
    <mergeCell ref="B7:B11"/>
    <mergeCell ref="B12:B16"/>
    <mergeCell ref="B17:B21"/>
    <mergeCell ref="B22:B26"/>
    <mergeCell ref="B27:B31"/>
    <mergeCell ref="B32:B36"/>
    <mergeCell ref="B37:B4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4"/>
  <sheetViews>
    <sheetView zoomScale="90" zoomScaleNormal="90" workbookViewId="0">
      <pane ySplit="7" topLeftCell="A22" activePane="bottomLeft" state="frozen"/>
      <selection activeCell="Q6" sqref="Q6"/>
      <selection pane="bottomLeft" activeCell="B40" sqref="B40"/>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85" customFormat="1" ht="18.75">
      <c r="G1" s="288" t="s">
        <v>1422</v>
      </c>
      <c r="L1" s="288"/>
      <c r="M1" s="288"/>
      <c r="N1" s="288"/>
      <c r="O1" s="288"/>
      <c r="P1" s="288"/>
      <c r="Q1" s="288"/>
      <c r="R1" s="288"/>
      <c r="S1" s="288"/>
      <c r="T1" s="288"/>
      <c r="U1" s="288"/>
    </row>
    <row r="2" spans="1:21" s="285" customFormat="1" ht="18.75">
      <c r="A2" s="338" t="s">
        <v>1367</v>
      </c>
      <c r="G2" s="288"/>
      <c r="L2" s="288"/>
      <c r="M2" s="288"/>
      <c r="N2" s="288"/>
      <c r="O2" s="288"/>
      <c r="P2" s="288"/>
      <c r="Q2" s="288"/>
      <c r="R2" s="288"/>
      <c r="S2" s="288"/>
      <c r="T2" s="288"/>
      <c r="U2" s="288"/>
    </row>
    <row r="3" spans="1:21" s="285" customFormat="1" ht="27.75" customHeight="1">
      <c r="A3" s="636" t="s">
        <v>1424</v>
      </c>
      <c r="B3" s="636"/>
      <c r="C3" s="636"/>
      <c r="D3" s="636"/>
      <c r="E3" s="636"/>
      <c r="F3" s="636"/>
      <c r="G3" s="636"/>
      <c r="H3" s="636"/>
      <c r="I3" s="636"/>
      <c r="J3" s="636"/>
      <c r="K3" s="636"/>
      <c r="L3" s="636"/>
      <c r="M3" s="636"/>
      <c r="N3" s="636"/>
      <c r="O3" s="636"/>
      <c r="P3" s="636"/>
      <c r="Q3" s="636"/>
      <c r="R3" s="636"/>
      <c r="S3" s="636"/>
      <c r="T3" s="636"/>
      <c r="U3" s="636"/>
    </row>
    <row r="4" spans="1:21" s="337" customFormat="1">
      <c r="A4" s="637" t="s">
        <v>1430</v>
      </c>
      <c r="B4" s="637"/>
      <c r="C4" s="637"/>
      <c r="D4" s="637"/>
      <c r="E4" s="637"/>
      <c r="F4" s="637"/>
      <c r="G4" s="637"/>
      <c r="H4" s="637"/>
      <c r="I4" s="637"/>
      <c r="J4" s="637"/>
      <c r="K4" s="637"/>
      <c r="L4" s="637"/>
      <c r="M4" s="637"/>
      <c r="N4" s="637"/>
      <c r="O4" s="637"/>
      <c r="P4" s="637"/>
      <c r="Q4" s="637"/>
      <c r="R4" s="637"/>
      <c r="S4" s="637"/>
      <c r="T4" s="637"/>
      <c r="U4" s="637"/>
    </row>
    <row r="5" spans="1:21" s="66" customFormat="1" ht="23.25" customHeight="1">
      <c r="A5" s="590" t="s">
        <v>100</v>
      </c>
      <c r="B5" s="590" t="s">
        <v>115</v>
      </c>
      <c r="C5" s="573" t="s">
        <v>89</v>
      </c>
      <c r="D5" s="573" t="s">
        <v>90</v>
      </c>
      <c r="E5" s="564" t="s">
        <v>402</v>
      </c>
      <c r="F5" s="573" t="s">
        <v>91</v>
      </c>
      <c r="G5" s="590" t="s">
        <v>103</v>
      </c>
      <c r="H5" s="590"/>
      <c r="I5" s="590"/>
      <c r="J5" s="590"/>
      <c r="K5" s="590"/>
      <c r="L5" s="590"/>
      <c r="M5" s="590"/>
      <c r="N5" s="590"/>
      <c r="O5" s="598" t="s">
        <v>104</v>
      </c>
      <c r="P5" s="598"/>
      <c r="Q5" s="561" t="s">
        <v>105</v>
      </c>
      <c r="R5" s="561" t="s">
        <v>106</v>
      </c>
      <c r="S5" s="561" t="s">
        <v>113</v>
      </c>
      <c r="T5" s="561" t="s">
        <v>112</v>
      </c>
      <c r="U5" s="558" t="s">
        <v>92</v>
      </c>
    </row>
    <row r="6" spans="1:21" s="66" customFormat="1" ht="15" customHeight="1">
      <c r="A6" s="590"/>
      <c r="B6" s="590"/>
      <c r="C6" s="574"/>
      <c r="D6" s="574"/>
      <c r="E6" s="565"/>
      <c r="F6" s="574"/>
      <c r="G6" s="590" t="s">
        <v>107</v>
      </c>
      <c r="H6" s="590"/>
      <c r="I6" s="590" t="s">
        <v>108</v>
      </c>
      <c r="J6" s="590"/>
      <c r="K6" s="590" t="s">
        <v>109</v>
      </c>
      <c r="L6" s="590"/>
      <c r="M6" s="590" t="s">
        <v>110</v>
      </c>
      <c r="N6" s="590"/>
      <c r="O6" s="598"/>
      <c r="P6" s="598"/>
      <c r="Q6" s="562"/>
      <c r="R6" s="562"/>
      <c r="S6" s="562"/>
      <c r="T6" s="562"/>
      <c r="U6" s="559"/>
    </row>
    <row r="7" spans="1:21" s="67" customFormat="1" ht="24" customHeight="1">
      <c r="A7" s="590"/>
      <c r="B7" s="590"/>
      <c r="C7" s="575"/>
      <c r="D7" s="575"/>
      <c r="E7" s="566"/>
      <c r="F7" s="575"/>
      <c r="G7" s="328" t="s">
        <v>111</v>
      </c>
      <c r="H7" s="237" t="s">
        <v>12</v>
      </c>
      <c r="I7" s="328" t="s">
        <v>111</v>
      </c>
      <c r="J7" s="237" t="s">
        <v>12</v>
      </c>
      <c r="K7" s="328" t="s">
        <v>111</v>
      </c>
      <c r="L7" s="237" t="s">
        <v>12</v>
      </c>
      <c r="M7" s="328" t="s">
        <v>111</v>
      </c>
      <c r="N7" s="237" t="s">
        <v>12</v>
      </c>
      <c r="O7" s="328" t="s">
        <v>111</v>
      </c>
      <c r="P7" s="237" t="s">
        <v>12</v>
      </c>
      <c r="Q7" s="563"/>
      <c r="R7" s="563"/>
      <c r="S7" s="563"/>
      <c r="T7" s="563"/>
      <c r="U7" s="560"/>
    </row>
    <row r="8" spans="1:21" s="269" customFormat="1" ht="15.75">
      <c r="A8" s="307"/>
      <c r="B8" s="308"/>
      <c r="C8" s="308"/>
      <c r="D8" s="308"/>
      <c r="E8" s="308"/>
      <c r="F8" s="308"/>
      <c r="G8" s="308"/>
      <c r="H8" s="307" t="s">
        <v>1422</v>
      </c>
      <c r="I8" s="308"/>
      <c r="J8" s="308"/>
      <c r="K8" s="308"/>
      <c r="L8" s="308"/>
      <c r="M8" s="308"/>
      <c r="N8" s="308"/>
      <c r="O8" s="308"/>
      <c r="P8" s="308"/>
      <c r="Q8" s="308"/>
      <c r="R8" s="308"/>
      <c r="S8" s="308"/>
      <c r="T8" s="308"/>
      <c r="U8" s="309"/>
    </row>
    <row r="9" spans="1:21" ht="15.75">
      <c r="A9" s="589" t="s">
        <v>1425</v>
      </c>
      <c r="B9" s="586" t="s">
        <v>1426</v>
      </c>
      <c r="C9" s="286"/>
      <c r="D9" s="286"/>
      <c r="E9" s="286"/>
      <c r="F9" s="286"/>
      <c r="G9" s="404"/>
      <c r="H9" s="405"/>
      <c r="I9" s="286"/>
      <c r="J9" s="405"/>
      <c r="K9" s="286"/>
      <c r="L9" s="405"/>
      <c r="M9" s="286"/>
      <c r="N9" s="405"/>
      <c r="O9" s="290"/>
      <c r="P9" s="399"/>
      <c r="Q9" s="286"/>
      <c r="R9" s="286"/>
      <c r="S9" s="286"/>
      <c r="T9" s="286"/>
      <c r="U9" s="286"/>
    </row>
    <row r="10" spans="1:21" ht="15.75">
      <c r="A10" s="589"/>
      <c r="B10" s="587"/>
      <c r="C10" s="286"/>
      <c r="D10" s="286"/>
      <c r="E10" s="286"/>
      <c r="F10" s="286"/>
      <c r="G10" s="404"/>
      <c r="H10" s="405"/>
      <c r="I10" s="286"/>
      <c r="J10" s="405"/>
      <c r="K10" s="286"/>
      <c r="L10" s="405"/>
      <c r="M10" s="286"/>
      <c r="N10" s="405"/>
      <c r="O10" s="290"/>
      <c r="P10" s="399"/>
      <c r="Q10" s="286"/>
      <c r="R10" s="286"/>
      <c r="S10" s="286"/>
      <c r="T10" s="286"/>
      <c r="U10" s="286"/>
    </row>
    <row r="11" spans="1:21" s="407" customFormat="1" ht="15.75">
      <c r="A11" s="589"/>
      <c r="B11" s="587"/>
      <c r="C11" s="286"/>
      <c r="D11" s="286"/>
      <c r="E11" s="286"/>
      <c r="F11" s="286"/>
      <c r="G11" s="404"/>
      <c r="H11" s="405"/>
      <c r="I11" s="286"/>
      <c r="J11" s="405"/>
      <c r="K11" s="286"/>
      <c r="L11" s="405"/>
      <c r="M11" s="286"/>
      <c r="N11" s="405"/>
      <c r="O11" s="290"/>
      <c r="P11" s="399"/>
      <c r="Q11" s="286"/>
      <c r="R11" s="286"/>
      <c r="S11" s="286"/>
      <c r="T11" s="286"/>
      <c r="U11" s="286"/>
    </row>
    <row r="12" spans="1:21" ht="15.75">
      <c r="A12" s="589"/>
      <c r="B12" s="587"/>
      <c r="C12" s="286"/>
      <c r="D12" s="286"/>
      <c r="E12" s="286"/>
      <c r="F12" s="286"/>
      <c r="G12" s="404"/>
      <c r="H12" s="405"/>
      <c r="I12" s="286"/>
      <c r="J12" s="405"/>
      <c r="K12" s="286"/>
      <c r="L12" s="405"/>
      <c r="M12" s="286"/>
      <c r="N12" s="405"/>
      <c r="O12" s="290"/>
      <c r="P12" s="399"/>
      <c r="Q12" s="286"/>
      <c r="R12" s="286"/>
      <c r="S12" s="286"/>
      <c r="T12" s="286"/>
      <c r="U12" s="286"/>
    </row>
    <row r="13" spans="1:21" ht="15.75">
      <c r="A13" s="589"/>
      <c r="B13" s="587"/>
      <c r="C13" s="286"/>
      <c r="D13" s="286"/>
      <c r="E13" s="286"/>
      <c r="F13" s="286"/>
      <c r="G13" s="404"/>
      <c r="H13" s="405"/>
      <c r="I13" s="286"/>
      <c r="J13" s="405"/>
      <c r="K13" s="286"/>
      <c r="L13" s="405"/>
      <c r="M13" s="286"/>
      <c r="N13" s="405"/>
      <c r="O13" s="290"/>
      <c r="P13" s="399"/>
      <c r="Q13" s="286"/>
      <c r="R13" s="286"/>
      <c r="S13" s="286"/>
      <c r="T13" s="286"/>
      <c r="U13" s="286"/>
    </row>
    <row r="14" spans="1:21" ht="15.75">
      <c r="A14" s="589"/>
      <c r="B14" s="588"/>
      <c r="C14" s="286"/>
      <c r="D14" s="286"/>
      <c r="E14" s="286"/>
      <c r="F14" s="286"/>
      <c r="G14" s="404"/>
      <c r="H14" s="405"/>
      <c r="I14" s="286"/>
      <c r="J14" s="405"/>
      <c r="K14" s="286"/>
      <c r="L14" s="405"/>
      <c r="M14" s="286"/>
      <c r="N14" s="405"/>
      <c r="O14" s="290"/>
      <c r="P14" s="399"/>
      <c r="Q14" s="286"/>
      <c r="R14" s="286"/>
      <c r="S14" s="286"/>
      <c r="T14" s="286"/>
      <c r="U14" s="286"/>
    </row>
    <row r="15" spans="1:21" ht="15.75">
      <c r="A15" s="589"/>
      <c r="B15" s="586" t="s">
        <v>1427</v>
      </c>
      <c r="C15" s="286"/>
      <c r="D15" s="286"/>
      <c r="E15" s="286"/>
      <c r="F15" s="286"/>
      <c r="G15" s="404"/>
      <c r="H15" s="405"/>
      <c r="I15" s="286"/>
      <c r="J15" s="405"/>
      <c r="K15" s="286"/>
      <c r="L15" s="405"/>
      <c r="M15" s="286"/>
      <c r="N15" s="405"/>
      <c r="O15" s="290"/>
      <c r="P15" s="399"/>
      <c r="Q15" s="286"/>
      <c r="R15" s="286"/>
      <c r="S15" s="286"/>
      <c r="T15" s="286"/>
      <c r="U15" s="286"/>
    </row>
    <row r="16" spans="1:21" s="407" customFormat="1" ht="15.75">
      <c r="A16" s="589"/>
      <c r="B16" s="587"/>
      <c r="C16" s="286"/>
      <c r="D16" s="286"/>
      <c r="E16" s="286"/>
      <c r="F16" s="286"/>
      <c r="G16" s="404"/>
      <c r="H16" s="405"/>
      <c r="I16" s="286"/>
      <c r="J16" s="405"/>
      <c r="K16" s="286"/>
      <c r="L16" s="405"/>
      <c r="M16" s="286"/>
      <c r="N16" s="405"/>
      <c r="O16" s="290"/>
      <c r="P16" s="399"/>
      <c r="Q16" s="286"/>
      <c r="R16" s="286"/>
      <c r="S16" s="286"/>
      <c r="T16" s="286"/>
      <c r="U16" s="286"/>
    </row>
    <row r="17" spans="1:21" s="407" customFormat="1" ht="15.75">
      <c r="A17" s="589"/>
      <c r="B17" s="587"/>
      <c r="C17" s="286"/>
      <c r="D17" s="286"/>
      <c r="E17" s="286"/>
      <c r="F17" s="286"/>
      <c r="G17" s="404"/>
      <c r="H17" s="405"/>
      <c r="I17" s="286"/>
      <c r="J17" s="405"/>
      <c r="K17" s="286"/>
      <c r="L17" s="405"/>
      <c r="M17" s="286"/>
      <c r="N17" s="405"/>
      <c r="O17" s="290"/>
      <c r="P17" s="399"/>
      <c r="Q17" s="286"/>
      <c r="R17" s="286"/>
      <c r="S17" s="286"/>
      <c r="T17" s="286"/>
      <c r="U17" s="286"/>
    </row>
    <row r="18" spans="1:21" s="407" customFormat="1" ht="15.75">
      <c r="A18" s="589"/>
      <c r="B18" s="587"/>
      <c r="C18" s="286"/>
      <c r="D18" s="286"/>
      <c r="E18" s="286"/>
      <c r="F18" s="286"/>
      <c r="G18" s="404"/>
      <c r="H18" s="405"/>
      <c r="I18" s="286"/>
      <c r="J18" s="405"/>
      <c r="K18" s="286"/>
      <c r="L18" s="405"/>
      <c r="M18" s="286"/>
      <c r="N18" s="405"/>
      <c r="O18" s="290"/>
      <c r="P18" s="399"/>
      <c r="Q18" s="286"/>
      <c r="R18" s="286"/>
      <c r="S18" s="286"/>
      <c r="T18" s="286"/>
      <c r="U18" s="286"/>
    </row>
    <row r="19" spans="1:21" ht="15.75">
      <c r="A19" s="589"/>
      <c r="B19" s="587"/>
      <c r="C19" s="286"/>
      <c r="D19" s="286"/>
      <c r="E19" s="286"/>
      <c r="F19" s="286"/>
      <c r="G19" s="404"/>
      <c r="H19" s="405"/>
      <c r="I19" s="286"/>
      <c r="J19" s="405"/>
      <c r="K19" s="286"/>
      <c r="L19" s="405"/>
      <c r="M19" s="286"/>
      <c r="N19" s="405"/>
      <c r="O19" s="290"/>
      <c r="P19" s="399"/>
      <c r="Q19" s="286"/>
      <c r="R19" s="286"/>
      <c r="S19" s="286"/>
      <c r="T19" s="286"/>
      <c r="U19" s="286"/>
    </row>
    <row r="20" spans="1:21" ht="15.75">
      <c r="A20" s="589"/>
      <c r="B20" s="588"/>
      <c r="C20" s="286"/>
      <c r="D20" s="286"/>
      <c r="E20" s="286"/>
      <c r="F20" s="286"/>
      <c r="G20" s="404"/>
      <c r="H20" s="405"/>
      <c r="I20" s="286"/>
      <c r="J20" s="405"/>
      <c r="K20" s="286"/>
      <c r="L20" s="405"/>
      <c r="M20" s="286"/>
      <c r="N20" s="405"/>
      <c r="O20" s="290"/>
      <c r="P20" s="399"/>
      <c r="Q20" s="286"/>
      <c r="R20" s="286"/>
      <c r="S20" s="286"/>
      <c r="T20" s="286"/>
      <c r="U20" s="286"/>
    </row>
    <row r="21" spans="1:21" s="407" customFormat="1" ht="15.75">
      <c r="A21" s="589"/>
      <c r="B21" s="586" t="s">
        <v>1428</v>
      </c>
      <c r="C21" s="286"/>
      <c r="D21" s="286"/>
      <c r="E21" s="286"/>
      <c r="F21" s="286"/>
      <c r="G21" s="404"/>
      <c r="H21" s="405"/>
      <c r="I21" s="286"/>
      <c r="J21" s="405"/>
      <c r="K21" s="286"/>
      <c r="L21" s="405"/>
      <c r="M21" s="286"/>
      <c r="N21" s="405"/>
      <c r="O21" s="290"/>
      <c r="P21" s="399"/>
      <c r="Q21" s="286"/>
      <c r="R21" s="286"/>
      <c r="S21" s="286"/>
      <c r="T21" s="286"/>
      <c r="U21" s="286"/>
    </row>
    <row r="22" spans="1:21" s="407" customFormat="1" ht="15.75">
      <c r="A22" s="589"/>
      <c r="B22" s="587"/>
      <c r="C22" s="286"/>
      <c r="D22" s="286"/>
      <c r="E22" s="286"/>
      <c r="F22" s="286"/>
      <c r="G22" s="404"/>
      <c r="H22" s="405"/>
      <c r="I22" s="286"/>
      <c r="J22" s="405"/>
      <c r="K22" s="286"/>
      <c r="L22" s="405"/>
      <c r="M22" s="286"/>
      <c r="N22" s="405"/>
      <c r="O22" s="290"/>
      <c r="P22" s="399"/>
      <c r="Q22" s="286"/>
      <c r="R22" s="286"/>
      <c r="S22" s="286"/>
      <c r="T22" s="286"/>
      <c r="U22" s="286"/>
    </row>
    <row r="23" spans="1:21" s="407" customFormat="1" ht="15.75">
      <c r="A23" s="589"/>
      <c r="B23" s="587"/>
      <c r="C23" s="286"/>
      <c r="D23" s="286"/>
      <c r="E23" s="286"/>
      <c r="F23" s="286"/>
      <c r="G23" s="404"/>
      <c r="H23" s="405"/>
      <c r="I23" s="286"/>
      <c r="J23" s="405"/>
      <c r="K23" s="286"/>
      <c r="L23" s="405"/>
      <c r="M23" s="286"/>
      <c r="N23" s="405"/>
      <c r="O23" s="290"/>
      <c r="P23" s="399"/>
      <c r="Q23" s="286"/>
      <c r="R23" s="286"/>
      <c r="S23" s="286"/>
      <c r="T23" s="286"/>
      <c r="U23" s="286"/>
    </row>
    <row r="24" spans="1:21" s="407" customFormat="1" ht="15.75">
      <c r="A24" s="589"/>
      <c r="B24" s="587"/>
      <c r="C24" s="286"/>
      <c r="D24" s="286"/>
      <c r="E24" s="286"/>
      <c r="F24" s="286"/>
      <c r="G24" s="404"/>
      <c r="H24" s="405"/>
      <c r="I24" s="286"/>
      <c r="J24" s="405"/>
      <c r="K24" s="286"/>
      <c r="L24" s="405"/>
      <c r="M24" s="286"/>
      <c r="N24" s="405"/>
      <c r="O24" s="290"/>
      <c r="P24" s="399"/>
      <c r="Q24" s="286"/>
      <c r="R24" s="286"/>
      <c r="S24" s="286"/>
      <c r="T24" s="286"/>
      <c r="U24" s="286"/>
    </row>
    <row r="25" spans="1:21" s="407" customFormat="1" ht="15.75">
      <c r="A25" s="589"/>
      <c r="B25" s="587"/>
      <c r="C25" s="286"/>
      <c r="D25" s="286"/>
      <c r="E25" s="286"/>
      <c r="F25" s="286"/>
      <c r="G25" s="404"/>
      <c r="H25" s="405"/>
      <c r="I25" s="286"/>
      <c r="J25" s="405"/>
      <c r="K25" s="286"/>
      <c r="L25" s="405"/>
      <c r="M25" s="286"/>
      <c r="N25" s="405"/>
      <c r="O25" s="290"/>
      <c r="P25" s="399"/>
      <c r="Q25" s="286"/>
      <c r="R25" s="286"/>
      <c r="S25" s="286"/>
      <c r="T25" s="286"/>
      <c r="U25" s="286"/>
    </row>
    <row r="26" spans="1:21" ht="15.75">
      <c r="A26" s="589"/>
      <c r="B26" s="588"/>
      <c r="C26" s="286"/>
      <c r="D26" s="286"/>
      <c r="E26" s="286"/>
      <c r="F26" s="286"/>
      <c r="G26" s="286"/>
      <c r="H26" s="405"/>
      <c r="I26" s="286"/>
      <c r="J26" s="405"/>
      <c r="K26" s="286"/>
      <c r="L26" s="405"/>
      <c r="M26" s="286"/>
      <c r="N26" s="405"/>
      <c r="O26" s="290"/>
      <c r="P26" s="399"/>
      <c r="Q26" s="286"/>
      <c r="R26" s="286"/>
      <c r="S26" s="286"/>
      <c r="T26" s="286"/>
      <c r="U26" s="286"/>
    </row>
    <row r="27" spans="1:21" ht="15.75">
      <c r="A27" s="586" t="s">
        <v>1429</v>
      </c>
      <c r="B27" s="586" t="s">
        <v>1431</v>
      </c>
      <c r="C27" s="286"/>
      <c r="D27" s="286"/>
      <c r="E27" s="286"/>
      <c r="F27" s="286"/>
      <c r="G27" s="404"/>
      <c r="H27" s="405"/>
      <c r="I27" s="286"/>
      <c r="J27" s="405"/>
      <c r="K27" s="286"/>
      <c r="L27" s="405"/>
      <c r="M27" s="286"/>
      <c r="N27" s="405"/>
      <c r="O27" s="290"/>
      <c r="P27" s="399"/>
      <c r="Q27" s="286"/>
      <c r="R27" s="286"/>
      <c r="S27" s="286"/>
      <c r="T27" s="286"/>
      <c r="U27" s="286"/>
    </row>
    <row r="28" spans="1:21" s="407" customFormat="1" ht="15.75">
      <c r="A28" s="587"/>
      <c r="B28" s="587"/>
      <c r="C28" s="286"/>
      <c r="D28" s="286"/>
      <c r="E28" s="286"/>
      <c r="F28" s="286"/>
      <c r="G28" s="404"/>
      <c r="H28" s="405"/>
      <c r="I28" s="286"/>
      <c r="J28" s="405"/>
      <c r="K28" s="286"/>
      <c r="L28" s="405"/>
      <c r="M28" s="286"/>
      <c r="N28" s="405"/>
      <c r="O28" s="290"/>
      <c r="P28" s="399"/>
      <c r="Q28" s="286"/>
      <c r="R28" s="286"/>
      <c r="S28" s="286"/>
      <c r="T28" s="286"/>
      <c r="U28" s="286"/>
    </row>
    <row r="29" spans="1:21" s="407" customFormat="1" ht="15.75">
      <c r="A29" s="587"/>
      <c r="B29" s="587"/>
      <c r="C29" s="286"/>
      <c r="D29" s="286"/>
      <c r="E29" s="286"/>
      <c r="F29" s="286"/>
      <c r="G29" s="404"/>
      <c r="H29" s="405"/>
      <c r="I29" s="286"/>
      <c r="J29" s="405"/>
      <c r="K29" s="286"/>
      <c r="L29" s="405"/>
      <c r="M29" s="286"/>
      <c r="N29" s="405"/>
      <c r="O29" s="290"/>
      <c r="P29" s="399"/>
      <c r="Q29" s="286"/>
      <c r="R29" s="286"/>
      <c r="S29" s="286"/>
      <c r="T29" s="286"/>
      <c r="U29" s="286"/>
    </row>
    <row r="30" spans="1:21" s="407" customFormat="1" ht="15.75">
      <c r="A30" s="587"/>
      <c r="B30" s="587"/>
      <c r="C30" s="286"/>
      <c r="D30" s="286"/>
      <c r="E30" s="286"/>
      <c r="F30" s="286"/>
      <c r="G30" s="404"/>
      <c r="H30" s="405"/>
      <c r="I30" s="286"/>
      <c r="J30" s="405"/>
      <c r="K30" s="286"/>
      <c r="L30" s="405"/>
      <c r="M30" s="286"/>
      <c r="N30" s="405"/>
      <c r="O30" s="290"/>
      <c r="P30" s="399"/>
      <c r="Q30" s="286"/>
      <c r="R30" s="286"/>
      <c r="S30" s="286"/>
      <c r="T30" s="286"/>
      <c r="U30" s="286"/>
    </row>
    <row r="31" spans="1:21" s="407" customFormat="1" ht="15.75">
      <c r="A31" s="587"/>
      <c r="B31" s="587"/>
      <c r="C31" s="286"/>
      <c r="D31" s="286"/>
      <c r="E31" s="286"/>
      <c r="F31" s="286"/>
      <c r="G31" s="404"/>
      <c r="H31" s="405"/>
      <c r="I31" s="286"/>
      <c r="J31" s="405"/>
      <c r="K31" s="286"/>
      <c r="L31" s="405"/>
      <c r="M31" s="286"/>
      <c r="N31" s="405"/>
      <c r="O31" s="290"/>
      <c r="P31" s="399"/>
      <c r="Q31" s="286"/>
      <c r="R31" s="286"/>
      <c r="S31" s="286"/>
      <c r="T31" s="286"/>
      <c r="U31" s="286"/>
    </row>
    <row r="32" spans="1:21" s="407" customFormat="1" ht="15.75">
      <c r="A32" s="587"/>
      <c r="B32" s="588"/>
      <c r="C32" s="286"/>
      <c r="D32" s="286"/>
      <c r="E32" s="286"/>
      <c r="F32" s="286"/>
      <c r="G32" s="404"/>
      <c r="H32" s="405"/>
      <c r="I32" s="286"/>
      <c r="J32" s="405"/>
      <c r="K32" s="286"/>
      <c r="L32" s="405"/>
      <c r="M32" s="286"/>
      <c r="N32" s="405"/>
      <c r="O32" s="290"/>
      <c r="P32" s="399"/>
      <c r="Q32" s="286"/>
      <c r="R32" s="286"/>
      <c r="S32" s="286"/>
      <c r="T32" s="286"/>
      <c r="U32" s="286"/>
    </row>
    <row r="33" spans="1:21" ht="15.75">
      <c r="A33" s="587"/>
      <c r="B33" s="586" t="s">
        <v>1432</v>
      </c>
      <c r="C33" s="286"/>
      <c r="D33" s="286"/>
      <c r="E33" s="286"/>
      <c r="F33" s="286"/>
      <c r="G33" s="286"/>
      <c r="H33" s="405"/>
      <c r="I33" s="286"/>
      <c r="J33" s="405"/>
      <c r="K33" s="286"/>
      <c r="L33" s="405"/>
      <c r="M33" s="286"/>
      <c r="N33" s="405"/>
      <c r="O33" s="290"/>
      <c r="P33" s="399"/>
      <c r="Q33" s="286"/>
      <c r="R33" s="286"/>
      <c r="S33" s="286"/>
      <c r="T33" s="286"/>
      <c r="U33" s="286"/>
    </row>
    <row r="34" spans="1:21" s="407" customFormat="1" ht="15.75">
      <c r="A34" s="587"/>
      <c r="B34" s="587"/>
      <c r="C34" s="286"/>
      <c r="D34" s="286"/>
      <c r="E34" s="286"/>
      <c r="F34" s="286"/>
      <c r="G34" s="286"/>
      <c r="H34" s="405"/>
      <c r="I34" s="286"/>
      <c r="J34" s="405"/>
      <c r="K34" s="286"/>
      <c r="L34" s="405"/>
      <c r="M34" s="286"/>
      <c r="N34" s="405"/>
      <c r="O34" s="290"/>
      <c r="P34" s="399"/>
      <c r="Q34" s="286"/>
      <c r="R34" s="286"/>
      <c r="S34" s="286"/>
      <c r="T34" s="286"/>
      <c r="U34" s="286"/>
    </row>
    <row r="35" spans="1:21" s="407" customFormat="1" ht="15.75">
      <c r="A35" s="587"/>
      <c r="B35" s="587"/>
      <c r="C35" s="286"/>
      <c r="D35" s="286"/>
      <c r="E35" s="286"/>
      <c r="F35" s="286"/>
      <c r="G35" s="286"/>
      <c r="H35" s="405"/>
      <c r="I35" s="286"/>
      <c r="J35" s="405"/>
      <c r="K35" s="286"/>
      <c r="L35" s="405"/>
      <c r="M35" s="286"/>
      <c r="N35" s="405"/>
      <c r="O35" s="290"/>
      <c r="P35" s="399"/>
      <c r="Q35" s="286"/>
      <c r="R35" s="286"/>
      <c r="S35" s="286"/>
      <c r="T35" s="286"/>
      <c r="U35" s="286"/>
    </row>
    <row r="36" spans="1:21" s="407" customFormat="1" ht="15.75">
      <c r="A36" s="587"/>
      <c r="B36" s="587"/>
      <c r="C36" s="286"/>
      <c r="D36" s="286"/>
      <c r="E36" s="286"/>
      <c r="F36" s="286"/>
      <c r="G36" s="286"/>
      <c r="H36" s="405"/>
      <c r="I36" s="286"/>
      <c r="J36" s="405"/>
      <c r="K36" s="286"/>
      <c r="L36" s="405"/>
      <c r="M36" s="286"/>
      <c r="N36" s="405"/>
      <c r="O36" s="290"/>
      <c r="P36" s="399"/>
      <c r="Q36" s="286"/>
      <c r="R36" s="286"/>
      <c r="S36" s="286"/>
      <c r="T36" s="286"/>
      <c r="U36" s="286"/>
    </row>
    <row r="37" spans="1:21" ht="15.75">
      <c r="A37" s="587"/>
      <c r="B37" s="587"/>
      <c r="C37" s="286"/>
      <c r="D37" s="286"/>
      <c r="E37" s="286"/>
      <c r="F37" s="286"/>
      <c r="G37" s="286"/>
      <c r="H37" s="405"/>
      <c r="I37" s="286"/>
      <c r="J37" s="405"/>
      <c r="K37" s="286"/>
      <c r="L37" s="405"/>
      <c r="M37" s="286"/>
      <c r="N37" s="405"/>
      <c r="O37" s="290"/>
      <c r="P37" s="399"/>
      <c r="Q37" s="286"/>
      <c r="R37" s="286"/>
      <c r="S37" s="286"/>
      <c r="T37" s="286"/>
      <c r="U37" s="286"/>
    </row>
    <row r="38" spans="1:21" ht="15.75">
      <c r="A38" s="588"/>
      <c r="B38" s="588"/>
      <c r="C38" s="286"/>
      <c r="D38" s="286"/>
      <c r="E38" s="286"/>
      <c r="F38" s="286"/>
      <c r="G38" s="286"/>
      <c r="H38" s="405"/>
      <c r="I38" s="286"/>
      <c r="J38" s="405"/>
      <c r="K38" s="286"/>
      <c r="L38" s="405"/>
      <c r="M38" s="286"/>
      <c r="N38" s="405"/>
      <c r="O38" s="290"/>
      <c r="P38" s="399"/>
      <c r="Q38" s="286"/>
      <c r="R38" s="286"/>
      <c r="S38" s="286"/>
      <c r="T38" s="286"/>
      <c r="U38" s="400"/>
    </row>
    <row r="39" spans="1:21" ht="15.75">
      <c r="A39" s="310"/>
      <c r="B39" s="311"/>
      <c r="C39" s="310" t="s">
        <v>1423</v>
      </c>
      <c r="D39" s="311"/>
      <c r="E39" s="311"/>
      <c r="F39" s="312"/>
      <c r="G39" s="273">
        <f t="shared" ref="G39:P39" si="0">SUM(G9:G38)</f>
        <v>0</v>
      </c>
      <c r="H39" s="238">
        <f t="shared" si="0"/>
        <v>0</v>
      </c>
      <c r="I39" s="273">
        <f t="shared" si="0"/>
        <v>0</v>
      </c>
      <c r="J39" s="238">
        <f t="shared" si="0"/>
        <v>0</v>
      </c>
      <c r="K39" s="273">
        <f t="shared" si="0"/>
        <v>0</v>
      </c>
      <c r="L39" s="238">
        <f t="shared" si="0"/>
        <v>0</v>
      </c>
      <c r="M39" s="273">
        <f t="shared" si="0"/>
        <v>0</v>
      </c>
      <c r="N39" s="238">
        <f t="shared" si="0"/>
        <v>0</v>
      </c>
      <c r="O39" s="238">
        <f t="shared" si="0"/>
        <v>0</v>
      </c>
      <c r="P39" s="238">
        <f t="shared" si="0"/>
        <v>0</v>
      </c>
      <c r="Q39" s="273"/>
      <c r="R39" s="273"/>
      <c r="S39" s="273"/>
      <c r="T39" s="273"/>
      <c r="U39" s="287"/>
    </row>
    <row r="59" s="269" customFormat="1" ht="12"/>
    <row r="60" s="269" customFormat="1" ht="12"/>
    <row r="73" s="269" customFormat="1" ht="12"/>
    <row r="74" s="269" customFormat="1" ht="12"/>
  </sheetData>
  <mergeCells count="26">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23"/>
  <sheetViews>
    <sheetView zoomScale="48" zoomScaleNormal="48" workbookViewId="0">
      <pane ySplit="6" topLeftCell="A20" activePane="bottomLeft" state="frozen"/>
      <selection activeCell="R5" sqref="R5"/>
      <selection pane="bottomLeft" activeCell="P23" sqref="P23"/>
    </sheetView>
  </sheetViews>
  <sheetFormatPr baseColWidth="10" defaultRowHeight="15"/>
  <cols>
    <col min="1" max="1" width="31.42578125" customWidth="1"/>
    <col min="2" max="2" width="23.85546875" customWidth="1"/>
    <col min="3" max="6" width="27.42578125" customWidth="1"/>
    <col min="7" max="7" width="15.28515625" customWidth="1"/>
    <col min="8" max="8" width="22" style="239" customWidth="1"/>
    <col min="9" max="9" width="15.28515625" customWidth="1"/>
    <col min="10" max="10" width="18.85546875" style="239" customWidth="1"/>
    <col min="11" max="11" width="12" customWidth="1"/>
    <col min="12" max="12" width="21.7109375" style="239" customWidth="1"/>
    <col min="14" max="14" width="11.5703125" style="239"/>
    <col min="15" max="15" width="15.28515625" customWidth="1"/>
    <col min="16" max="16" width="18.28515625" style="239" customWidth="1"/>
    <col min="17" max="17" width="14.140625" hidden="1" customWidth="1"/>
    <col min="18" max="18" width="30" customWidth="1"/>
    <col min="19" max="19" width="19.7109375" customWidth="1"/>
    <col min="20" max="20" width="14.140625" customWidth="1"/>
    <col min="21" max="21" width="17" customWidth="1"/>
  </cols>
  <sheetData>
    <row r="1" spans="1:21" ht="18.75">
      <c r="B1" s="293"/>
      <c r="C1" s="293"/>
      <c r="D1" s="293"/>
      <c r="E1" s="293"/>
      <c r="G1" s="293" t="s">
        <v>1433</v>
      </c>
      <c r="I1" s="293"/>
      <c r="J1" s="293"/>
      <c r="K1" s="293"/>
      <c r="L1" s="293"/>
      <c r="M1" s="293"/>
      <c r="N1" s="293"/>
      <c r="O1" s="293"/>
      <c r="P1" s="293"/>
      <c r="Q1" s="293"/>
      <c r="R1" s="293"/>
      <c r="S1" s="293"/>
      <c r="T1" s="293"/>
      <c r="U1" s="293"/>
    </row>
    <row r="2" spans="1:21" s="407" customFormat="1" ht="18.75">
      <c r="A2" s="407" t="s">
        <v>1363</v>
      </c>
      <c r="B2" s="293"/>
      <c r="C2" s="293"/>
      <c r="D2" s="293"/>
      <c r="E2" s="293"/>
      <c r="G2" s="293"/>
      <c r="H2" s="239"/>
      <c r="I2" s="293"/>
      <c r="J2" s="293"/>
      <c r="K2" s="293"/>
      <c r="L2" s="293"/>
      <c r="M2" s="293"/>
      <c r="N2" s="293"/>
      <c r="O2" s="293"/>
      <c r="P2" s="293"/>
      <c r="Q2" s="293"/>
      <c r="R2" s="293"/>
      <c r="S2" s="293"/>
      <c r="T2" s="293"/>
      <c r="U2" s="293"/>
    </row>
    <row r="3" spans="1:21">
      <c r="A3" s="278" t="s">
        <v>1436</v>
      </c>
      <c r="B3" s="278"/>
      <c r="C3" s="278"/>
      <c r="D3" s="278"/>
      <c r="E3" s="278"/>
      <c r="F3" s="278"/>
      <c r="G3" s="278"/>
      <c r="H3" s="278"/>
      <c r="I3" s="278"/>
      <c r="J3" s="278"/>
      <c r="K3" s="278"/>
      <c r="L3" s="278"/>
      <c r="M3" s="278"/>
      <c r="N3" s="278"/>
      <c r="O3" s="278"/>
      <c r="P3" s="278"/>
      <c r="Q3" s="278"/>
      <c r="R3" s="278"/>
      <c r="S3" s="278"/>
      <c r="T3" s="278"/>
      <c r="U3" s="278"/>
    </row>
    <row r="4" spans="1:21" ht="15" customHeight="1">
      <c r="A4" s="590" t="s">
        <v>100</v>
      </c>
      <c r="B4" s="561" t="s">
        <v>115</v>
      </c>
      <c r="C4" s="573" t="s">
        <v>89</v>
      </c>
      <c r="D4" s="573" t="s">
        <v>90</v>
      </c>
      <c r="E4" s="564" t="s">
        <v>402</v>
      </c>
      <c r="F4" s="573" t="s">
        <v>91</v>
      </c>
      <c r="G4" s="590" t="s">
        <v>103</v>
      </c>
      <c r="H4" s="590"/>
      <c r="I4" s="590"/>
      <c r="J4" s="590"/>
      <c r="K4" s="590"/>
      <c r="L4" s="590"/>
      <c r="M4" s="590"/>
      <c r="N4" s="590"/>
      <c r="O4" s="598" t="s">
        <v>104</v>
      </c>
      <c r="P4" s="598"/>
      <c r="Q4" s="561" t="s">
        <v>105</v>
      </c>
      <c r="R4" s="561" t="s">
        <v>106</v>
      </c>
      <c r="S4" s="561" t="s">
        <v>113</v>
      </c>
      <c r="T4" s="561" t="s">
        <v>112</v>
      </c>
      <c r="U4" s="558" t="s">
        <v>92</v>
      </c>
    </row>
    <row r="5" spans="1:21" ht="15" customHeight="1">
      <c r="A5" s="590"/>
      <c r="B5" s="562"/>
      <c r="C5" s="574"/>
      <c r="D5" s="574"/>
      <c r="E5" s="565"/>
      <c r="F5" s="574"/>
      <c r="G5" s="590" t="s">
        <v>107</v>
      </c>
      <c r="H5" s="590"/>
      <c r="I5" s="590" t="s">
        <v>108</v>
      </c>
      <c r="J5" s="590"/>
      <c r="K5" s="590" t="s">
        <v>109</v>
      </c>
      <c r="L5" s="590"/>
      <c r="M5" s="590" t="s">
        <v>110</v>
      </c>
      <c r="N5" s="590"/>
      <c r="O5" s="598"/>
      <c r="P5" s="598"/>
      <c r="Q5" s="562"/>
      <c r="R5" s="562"/>
      <c r="S5" s="562"/>
      <c r="T5" s="562"/>
      <c r="U5" s="559"/>
    </row>
    <row r="6" spans="1:21" ht="25.5">
      <c r="A6" s="590"/>
      <c r="B6" s="563"/>
      <c r="C6" s="575"/>
      <c r="D6" s="575"/>
      <c r="E6" s="566"/>
      <c r="F6" s="575"/>
      <c r="G6" s="250" t="s">
        <v>111</v>
      </c>
      <c r="H6" s="237" t="s">
        <v>12</v>
      </c>
      <c r="I6" s="250" t="s">
        <v>111</v>
      </c>
      <c r="J6" s="237" t="s">
        <v>12</v>
      </c>
      <c r="K6" s="250" t="s">
        <v>111</v>
      </c>
      <c r="L6" s="237" t="s">
        <v>12</v>
      </c>
      <c r="M6" s="250" t="s">
        <v>111</v>
      </c>
      <c r="N6" s="237" t="s">
        <v>12</v>
      </c>
      <c r="O6" s="250" t="s">
        <v>111</v>
      </c>
      <c r="P6" s="237" t="s">
        <v>12</v>
      </c>
      <c r="Q6" s="563"/>
      <c r="R6" s="563"/>
      <c r="S6" s="563"/>
      <c r="T6" s="563"/>
      <c r="U6" s="560"/>
    </row>
    <row r="7" spans="1:21" ht="15.75" customHeight="1">
      <c r="A7" s="657" t="s">
        <v>1434</v>
      </c>
      <c r="B7" s="657" t="s">
        <v>1435</v>
      </c>
      <c r="C7" s="650" t="s">
        <v>1509</v>
      </c>
      <c r="D7" s="650" t="s">
        <v>1511</v>
      </c>
      <c r="E7" s="638" t="s">
        <v>1638</v>
      </c>
      <c r="F7" s="650" t="s">
        <v>1510</v>
      </c>
      <c r="G7" s="644">
        <v>3</v>
      </c>
      <c r="H7" s="641">
        <f>'5. ACTIVIDADES ESPECIALES'!D10*0.5</f>
        <v>98893</v>
      </c>
      <c r="I7" s="653"/>
      <c r="J7" s="641"/>
      <c r="K7" s="644">
        <v>3</v>
      </c>
      <c r="L7" s="641">
        <f>'5. ACTIVIDADES ESPECIALES'!D10*0.5</f>
        <v>98893</v>
      </c>
      <c r="M7" s="653"/>
      <c r="N7" s="641"/>
      <c r="O7" s="644">
        <v>6</v>
      </c>
      <c r="P7" s="647">
        <f>H7+J7+L7+N7</f>
        <v>197786</v>
      </c>
      <c r="Q7" s="344"/>
      <c r="R7" s="650" t="s">
        <v>1512</v>
      </c>
      <c r="S7" s="638" t="s">
        <v>1513</v>
      </c>
      <c r="T7" s="638" t="s">
        <v>1514</v>
      </c>
      <c r="U7" s="638" t="s">
        <v>1506</v>
      </c>
    </row>
    <row r="8" spans="1:21" ht="15.75">
      <c r="A8" s="657"/>
      <c r="B8" s="657"/>
      <c r="C8" s="651"/>
      <c r="D8" s="651"/>
      <c r="E8" s="639"/>
      <c r="F8" s="651"/>
      <c r="G8" s="645"/>
      <c r="H8" s="642"/>
      <c r="I8" s="654"/>
      <c r="J8" s="642"/>
      <c r="K8" s="645"/>
      <c r="L8" s="642"/>
      <c r="M8" s="654"/>
      <c r="N8" s="642"/>
      <c r="O8" s="645"/>
      <c r="P8" s="648"/>
      <c r="Q8" s="344"/>
      <c r="R8" s="651"/>
      <c r="S8" s="639"/>
      <c r="T8" s="639"/>
      <c r="U8" s="639"/>
    </row>
    <row r="9" spans="1:21" ht="15.75">
      <c r="A9" s="657"/>
      <c r="B9" s="657"/>
      <c r="C9" s="651"/>
      <c r="D9" s="651"/>
      <c r="E9" s="639"/>
      <c r="F9" s="651"/>
      <c r="G9" s="645"/>
      <c r="H9" s="642"/>
      <c r="I9" s="654"/>
      <c r="J9" s="642"/>
      <c r="K9" s="645"/>
      <c r="L9" s="642"/>
      <c r="M9" s="654"/>
      <c r="N9" s="642"/>
      <c r="O9" s="645"/>
      <c r="P9" s="648"/>
      <c r="Q9" s="344"/>
      <c r="R9" s="651"/>
      <c r="S9" s="639"/>
      <c r="T9" s="639"/>
      <c r="U9" s="639"/>
    </row>
    <row r="10" spans="1:21" ht="15.75">
      <c r="A10" s="657"/>
      <c r="B10" s="657"/>
      <c r="C10" s="651"/>
      <c r="D10" s="651"/>
      <c r="E10" s="639"/>
      <c r="F10" s="651"/>
      <c r="G10" s="645"/>
      <c r="H10" s="642"/>
      <c r="I10" s="654"/>
      <c r="J10" s="642"/>
      <c r="K10" s="645"/>
      <c r="L10" s="642"/>
      <c r="M10" s="654"/>
      <c r="N10" s="642"/>
      <c r="O10" s="645"/>
      <c r="P10" s="648"/>
      <c r="Q10" s="344"/>
      <c r="R10" s="651"/>
      <c r="S10" s="639"/>
      <c r="T10" s="639"/>
      <c r="U10" s="639"/>
    </row>
    <row r="11" spans="1:21" ht="15.75">
      <c r="A11" s="657"/>
      <c r="B11" s="657"/>
      <c r="C11" s="651"/>
      <c r="D11" s="651"/>
      <c r="E11" s="639"/>
      <c r="F11" s="651"/>
      <c r="G11" s="645"/>
      <c r="H11" s="642"/>
      <c r="I11" s="654"/>
      <c r="J11" s="642"/>
      <c r="K11" s="645"/>
      <c r="L11" s="642"/>
      <c r="M11" s="654"/>
      <c r="N11" s="642"/>
      <c r="O11" s="645"/>
      <c r="P11" s="648"/>
      <c r="Q11" s="344"/>
      <c r="R11" s="651"/>
      <c r="S11" s="639"/>
      <c r="T11" s="639"/>
      <c r="U11" s="639"/>
    </row>
    <row r="12" spans="1:21" ht="15.75">
      <c r="A12" s="657"/>
      <c r="B12" s="657"/>
      <c r="C12" s="651"/>
      <c r="D12" s="651"/>
      <c r="E12" s="639"/>
      <c r="F12" s="651"/>
      <c r="G12" s="645"/>
      <c r="H12" s="642"/>
      <c r="I12" s="654"/>
      <c r="J12" s="642"/>
      <c r="K12" s="645"/>
      <c r="L12" s="642"/>
      <c r="M12" s="654"/>
      <c r="N12" s="642"/>
      <c r="O12" s="645"/>
      <c r="P12" s="648"/>
      <c r="Q12" s="344"/>
      <c r="R12" s="651"/>
      <c r="S12" s="639"/>
      <c r="T12" s="639"/>
      <c r="U12" s="639"/>
    </row>
    <row r="13" spans="1:21" ht="15.75">
      <c r="A13" s="657"/>
      <c r="B13" s="657"/>
      <c r="C13" s="651"/>
      <c r="D13" s="651"/>
      <c r="E13" s="639"/>
      <c r="F13" s="651"/>
      <c r="G13" s="645"/>
      <c r="H13" s="642"/>
      <c r="I13" s="654"/>
      <c r="J13" s="642"/>
      <c r="K13" s="645"/>
      <c r="L13" s="642"/>
      <c r="M13" s="654"/>
      <c r="N13" s="642"/>
      <c r="O13" s="645"/>
      <c r="P13" s="648"/>
      <c r="Q13" s="344"/>
      <c r="R13" s="651"/>
      <c r="S13" s="639"/>
      <c r="T13" s="639"/>
      <c r="U13" s="639"/>
    </row>
    <row r="14" spans="1:21" ht="159" customHeight="1">
      <c r="A14" s="657"/>
      <c r="B14" s="657"/>
      <c r="C14" s="652"/>
      <c r="D14" s="652"/>
      <c r="E14" s="640"/>
      <c r="F14" s="652"/>
      <c r="G14" s="646"/>
      <c r="H14" s="643"/>
      <c r="I14" s="655"/>
      <c r="J14" s="643"/>
      <c r="K14" s="646"/>
      <c r="L14" s="643"/>
      <c r="M14" s="655"/>
      <c r="N14" s="643"/>
      <c r="O14" s="646"/>
      <c r="P14" s="649"/>
      <c r="Q14" s="344"/>
      <c r="R14" s="652"/>
      <c r="S14" s="640"/>
      <c r="T14" s="640"/>
      <c r="U14" s="640"/>
    </row>
    <row r="15" spans="1:21" s="407" customFormat="1" ht="159" customHeight="1">
      <c r="A15" s="657"/>
      <c r="B15" s="657"/>
      <c r="C15" s="638" t="s">
        <v>1639</v>
      </c>
      <c r="D15" s="656" t="s">
        <v>1640</v>
      </c>
      <c r="E15" s="523" t="s">
        <v>1645</v>
      </c>
      <c r="F15" s="524" t="s">
        <v>1641</v>
      </c>
      <c r="G15" s="527">
        <v>0.05</v>
      </c>
      <c r="H15" s="525">
        <f>P15</f>
        <v>140977.69417108252</v>
      </c>
      <c r="I15" s="526">
        <v>0.1</v>
      </c>
      <c r="J15" s="525">
        <v>0</v>
      </c>
      <c r="K15" s="527">
        <v>0.1</v>
      </c>
      <c r="L15" s="525">
        <v>0</v>
      </c>
      <c r="M15" s="526">
        <v>0.1</v>
      </c>
      <c r="N15" s="525">
        <v>0</v>
      </c>
      <c r="O15" s="527">
        <v>0.35</v>
      </c>
      <c r="P15" s="513">
        <f>'5. ACTIVIDADES ESPECIALES'!D197+'5. ACTIVIDADES ESPECIALES'!D212</f>
        <v>140977.69417108252</v>
      </c>
      <c r="Q15" s="344"/>
      <c r="R15" s="524" t="s">
        <v>1642</v>
      </c>
      <c r="S15" s="523" t="s">
        <v>1643</v>
      </c>
      <c r="T15" s="523" t="s">
        <v>1569</v>
      </c>
      <c r="U15" s="523" t="s">
        <v>1644</v>
      </c>
    </row>
    <row r="16" spans="1:21" s="407" customFormat="1" ht="159" customHeight="1">
      <c r="A16" s="657"/>
      <c r="B16" s="657"/>
      <c r="C16" s="639"/>
      <c r="D16" s="656"/>
      <c r="E16" s="523" t="s">
        <v>1664</v>
      </c>
      <c r="F16" s="524" t="s">
        <v>1653</v>
      </c>
      <c r="G16" s="527">
        <v>0</v>
      </c>
      <c r="H16" s="525">
        <v>0</v>
      </c>
      <c r="I16" s="526">
        <v>0.05</v>
      </c>
      <c r="J16" s="525">
        <v>22500</v>
      </c>
      <c r="K16" s="527">
        <v>0.15</v>
      </c>
      <c r="L16" s="525">
        <v>0</v>
      </c>
      <c r="M16" s="526">
        <v>0.15</v>
      </c>
      <c r="N16" s="525">
        <v>0</v>
      </c>
      <c r="O16" s="527">
        <v>0.35</v>
      </c>
      <c r="P16" s="513">
        <f>'5. ACTIVIDADES ESPECIALES'!D226</f>
        <v>22500</v>
      </c>
      <c r="Q16" s="344"/>
      <c r="R16" s="524" t="s">
        <v>1654</v>
      </c>
      <c r="S16" s="523" t="s">
        <v>1655</v>
      </c>
      <c r="T16" s="523" t="s">
        <v>1569</v>
      </c>
      <c r="U16" s="523" t="s">
        <v>1644</v>
      </c>
    </row>
    <row r="17" spans="1:21" s="407" customFormat="1" ht="159" customHeight="1">
      <c r="A17" s="657"/>
      <c r="B17" s="657"/>
      <c r="C17" s="639"/>
      <c r="D17" s="656"/>
      <c r="E17" s="523" t="s">
        <v>1667</v>
      </c>
      <c r="F17" s="524" t="s">
        <v>1656</v>
      </c>
      <c r="G17" s="527">
        <v>0</v>
      </c>
      <c r="H17" s="525">
        <v>0</v>
      </c>
      <c r="I17" s="526">
        <v>0.05</v>
      </c>
      <c r="J17" s="525">
        <v>22500</v>
      </c>
      <c r="K17" s="527">
        <v>0.15</v>
      </c>
      <c r="L17" s="525">
        <v>0</v>
      </c>
      <c r="M17" s="526">
        <v>0.15</v>
      </c>
      <c r="N17" s="525">
        <v>0</v>
      </c>
      <c r="O17" s="527">
        <v>0.35</v>
      </c>
      <c r="P17" s="513">
        <f>'5. ACTIVIDADES ESPECIALES'!D240</f>
        <v>22500</v>
      </c>
      <c r="Q17" s="344"/>
      <c r="R17" s="524" t="s">
        <v>1657</v>
      </c>
      <c r="S17" s="523" t="s">
        <v>1658</v>
      </c>
      <c r="T17" s="523" t="s">
        <v>1569</v>
      </c>
      <c r="U17" s="523" t="s">
        <v>1644</v>
      </c>
    </row>
    <row r="18" spans="1:21" s="407" customFormat="1" ht="159" customHeight="1">
      <c r="A18" s="657"/>
      <c r="B18" s="657"/>
      <c r="C18" s="639"/>
      <c r="D18" s="656"/>
      <c r="E18" s="523" t="s">
        <v>1668</v>
      </c>
      <c r="F18" s="529" t="s">
        <v>1659</v>
      </c>
      <c r="G18" s="527">
        <v>0</v>
      </c>
      <c r="H18" s="525">
        <v>0</v>
      </c>
      <c r="I18" s="526">
        <v>0</v>
      </c>
      <c r="J18" s="525">
        <v>102166</v>
      </c>
      <c r="K18" s="527">
        <v>0.1</v>
      </c>
      <c r="L18" s="525">
        <v>0</v>
      </c>
      <c r="M18" s="526">
        <v>0.15</v>
      </c>
      <c r="N18" s="525">
        <v>0</v>
      </c>
      <c r="O18" s="527">
        <v>0.25</v>
      </c>
      <c r="P18" s="513">
        <f>'5. ACTIVIDADES ESPECIALES'!D254</f>
        <v>102166</v>
      </c>
      <c r="Q18" s="344"/>
      <c r="R18" s="524" t="s">
        <v>1660</v>
      </c>
      <c r="S18" s="523" t="s">
        <v>1661</v>
      </c>
      <c r="T18" s="523" t="s">
        <v>1569</v>
      </c>
      <c r="U18" s="523" t="s">
        <v>1644</v>
      </c>
    </row>
    <row r="19" spans="1:21" s="407" customFormat="1" ht="159" customHeight="1">
      <c r="A19" s="657"/>
      <c r="B19" s="657"/>
      <c r="C19" s="639"/>
      <c r="D19" s="656"/>
      <c r="E19" s="523" t="s">
        <v>1671</v>
      </c>
      <c r="F19" s="524" t="s">
        <v>1662</v>
      </c>
      <c r="G19" s="527">
        <v>0.05</v>
      </c>
      <c r="H19" s="525">
        <v>0</v>
      </c>
      <c r="I19" s="526">
        <v>0.05</v>
      </c>
      <c r="J19" s="525">
        <v>0</v>
      </c>
      <c r="K19" s="527">
        <v>0.1</v>
      </c>
      <c r="L19" s="525">
        <v>95977.69</v>
      </c>
      <c r="M19" s="526">
        <v>0.15</v>
      </c>
      <c r="N19" s="525">
        <v>0</v>
      </c>
      <c r="O19" s="527">
        <v>0.35</v>
      </c>
      <c r="P19" s="512">
        <v>95977.694171082519</v>
      </c>
      <c r="Q19" s="344"/>
      <c r="R19" s="524" t="s">
        <v>1663</v>
      </c>
      <c r="S19" s="523" t="s">
        <v>1661</v>
      </c>
      <c r="T19" s="523" t="s">
        <v>1569</v>
      </c>
      <c r="U19" s="523" t="s">
        <v>1644</v>
      </c>
    </row>
    <row r="20" spans="1:21" s="407" customFormat="1" ht="159" customHeight="1">
      <c r="A20" s="657"/>
      <c r="B20" s="657"/>
      <c r="C20" s="639"/>
      <c r="D20" s="656" t="s">
        <v>1672</v>
      </c>
      <c r="E20" s="523" t="s">
        <v>1678</v>
      </c>
      <c r="F20" s="524" t="s">
        <v>1673</v>
      </c>
      <c r="G20" s="474">
        <v>0.1</v>
      </c>
      <c r="H20" s="475">
        <v>0</v>
      </c>
      <c r="I20" s="474">
        <v>0.1</v>
      </c>
      <c r="J20" s="475">
        <v>22500</v>
      </c>
      <c r="K20" s="474">
        <v>0.1</v>
      </c>
      <c r="L20" s="475">
        <v>0</v>
      </c>
      <c r="M20" s="474">
        <v>0.05</v>
      </c>
      <c r="N20" s="475">
        <v>0</v>
      </c>
      <c r="O20" s="474">
        <v>0.35</v>
      </c>
      <c r="P20" s="476">
        <f>'5. ACTIVIDADES ESPECIALES'!D284</f>
        <v>22500</v>
      </c>
      <c r="Q20" s="344"/>
      <c r="R20" s="472" t="s">
        <v>1674</v>
      </c>
      <c r="S20" s="473" t="s">
        <v>1675</v>
      </c>
      <c r="T20" s="473" t="s">
        <v>1569</v>
      </c>
      <c r="U20" s="473" t="s">
        <v>1644</v>
      </c>
    </row>
    <row r="21" spans="1:21" s="407" customFormat="1" ht="159" customHeight="1">
      <c r="A21" s="657"/>
      <c r="B21" s="657"/>
      <c r="C21" s="640"/>
      <c r="D21" s="656"/>
      <c r="E21" s="523" t="s">
        <v>1680</v>
      </c>
      <c r="F21" s="524" t="s">
        <v>1676</v>
      </c>
      <c r="G21" s="474">
        <v>0.1</v>
      </c>
      <c r="H21" s="475">
        <v>13050</v>
      </c>
      <c r="I21" s="474">
        <v>0.1</v>
      </c>
      <c r="J21" s="475">
        <v>0</v>
      </c>
      <c r="K21" s="474">
        <v>0.1</v>
      </c>
      <c r="L21" s="475">
        <v>0</v>
      </c>
      <c r="M21" s="474">
        <v>0.05</v>
      </c>
      <c r="N21" s="475">
        <v>0</v>
      </c>
      <c r="O21" s="474">
        <v>0.35</v>
      </c>
      <c r="P21" s="476">
        <f>'5. ACTIVIDADES ESPECIALES'!D299</f>
        <v>13050</v>
      </c>
      <c r="Q21" s="344"/>
      <c r="R21" s="472" t="s">
        <v>1674</v>
      </c>
      <c r="S21" s="473" t="s">
        <v>1675</v>
      </c>
      <c r="T21" s="473" t="s">
        <v>1569</v>
      </c>
      <c r="U21" s="473" t="s">
        <v>1644</v>
      </c>
    </row>
    <row r="22" spans="1:21" s="407" customFormat="1" ht="159" customHeight="1">
      <c r="A22" s="657"/>
      <c r="B22" s="657"/>
      <c r="C22" s="522"/>
      <c r="D22" s="523" t="s">
        <v>1681</v>
      </c>
      <c r="E22" s="530" t="s">
        <v>1685</v>
      </c>
      <c r="F22" s="344" t="s">
        <v>1682</v>
      </c>
      <c r="G22" s="396">
        <v>0.1</v>
      </c>
      <c r="H22" s="397">
        <v>27600</v>
      </c>
      <c r="I22" s="396">
        <v>0.1</v>
      </c>
      <c r="J22" s="397">
        <v>0</v>
      </c>
      <c r="K22" s="396">
        <v>0.1</v>
      </c>
      <c r="L22" s="397">
        <v>48505.26</v>
      </c>
      <c r="M22" s="396">
        <v>0.05</v>
      </c>
      <c r="N22" s="397">
        <v>0</v>
      </c>
      <c r="O22" s="514">
        <v>0.35</v>
      </c>
      <c r="P22" s="399">
        <f>'5. ACTIVIDADES ESPECIALES'!D313+'5. ACTIVIDADES ESPECIALES'!D327</f>
        <v>76105.257575757569</v>
      </c>
      <c r="Q22" s="344"/>
      <c r="R22" s="344" t="s">
        <v>1683</v>
      </c>
      <c r="S22" s="344" t="s">
        <v>1684</v>
      </c>
      <c r="T22" s="344" t="s">
        <v>1569</v>
      </c>
      <c r="U22" s="344" t="s">
        <v>1644</v>
      </c>
    </row>
    <row r="23" spans="1:21" ht="15.6" customHeight="1">
      <c r="A23" s="301"/>
      <c r="B23" s="302"/>
      <c r="C23" s="301" t="s">
        <v>492</v>
      </c>
      <c r="D23" s="302"/>
      <c r="E23" s="302"/>
      <c r="F23" s="303"/>
      <c r="G23" s="296">
        <f t="shared" ref="G23:O23" si="0">SUM(G7:G14)</f>
        <v>3</v>
      </c>
      <c r="H23" s="241">
        <f t="shared" si="0"/>
        <v>98893</v>
      </c>
      <c r="I23" s="296">
        <f t="shared" si="0"/>
        <v>0</v>
      </c>
      <c r="J23" s="241">
        <f t="shared" si="0"/>
        <v>0</v>
      </c>
      <c r="K23" s="296">
        <f t="shared" si="0"/>
        <v>3</v>
      </c>
      <c r="L23" s="241">
        <f t="shared" si="0"/>
        <v>98893</v>
      </c>
      <c r="M23" s="296">
        <f t="shared" si="0"/>
        <v>0</v>
      </c>
      <c r="N23" s="241">
        <f t="shared" si="0"/>
        <v>0</v>
      </c>
      <c r="O23" s="462">
        <f t="shared" si="0"/>
        <v>6</v>
      </c>
      <c r="P23" s="241">
        <f>SUM(P7:P22)</f>
        <v>693562.64591792261</v>
      </c>
      <c r="Q23" s="273"/>
      <c r="R23" s="273"/>
      <c r="S23" s="273"/>
      <c r="T23" s="273"/>
      <c r="U23" s="273"/>
    </row>
  </sheetData>
  <mergeCells count="40">
    <mergeCell ref="A4:A6"/>
    <mergeCell ref="B4:B6"/>
    <mergeCell ref="C4:C6"/>
    <mergeCell ref="C7:C14"/>
    <mergeCell ref="A7:A22"/>
    <mergeCell ref="B7:B22"/>
    <mergeCell ref="D15:D19"/>
    <mergeCell ref="D20:D21"/>
    <mergeCell ref="C15:C21"/>
    <mergeCell ref="D4:D6"/>
    <mergeCell ref="F4:F6"/>
    <mergeCell ref="E4:E6"/>
    <mergeCell ref="D7:D14"/>
    <mergeCell ref="E7:E14"/>
    <mergeCell ref="F7:F14"/>
    <mergeCell ref="U4:U6"/>
    <mergeCell ref="G5:H5"/>
    <mergeCell ref="I5:J5"/>
    <mergeCell ref="K5:L5"/>
    <mergeCell ref="M5:N5"/>
    <mergeCell ref="G4:N4"/>
    <mergeCell ref="O4:P5"/>
    <mergeCell ref="Q4:Q6"/>
    <mergeCell ref="R4:R6"/>
    <mergeCell ref="S4:S6"/>
    <mergeCell ref="T4:T6"/>
    <mergeCell ref="G7:G14"/>
    <mergeCell ref="I7:I14"/>
    <mergeCell ref="K7:K14"/>
    <mergeCell ref="M7:M14"/>
    <mergeCell ref="H7:H14"/>
    <mergeCell ref="J7:J14"/>
    <mergeCell ref="L7:L14"/>
    <mergeCell ref="T7:T14"/>
    <mergeCell ref="U7:U14"/>
    <mergeCell ref="N7:N14"/>
    <mergeCell ref="O7:O14"/>
    <mergeCell ref="P7:P14"/>
    <mergeCell ref="R7:R14"/>
    <mergeCell ref="S7:S1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C9" sqref="C9:C20"/>
    </sheetView>
  </sheetViews>
  <sheetFormatPr baseColWidth="10" defaultRowHeight="15"/>
  <cols>
    <col min="1" max="1" width="43.140625" customWidth="1"/>
    <col min="2" max="2" width="26.28515625" customWidth="1"/>
    <col min="3" max="6" width="27.42578125" customWidth="1"/>
    <col min="7" max="7" width="15.28515625" customWidth="1"/>
    <col min="8" max="8" width="14.85546875" style="239" bestFit="1" customWidth="1"/>
    <col min="9" max="9" width="15.28515625" customWidth="1"/>
    <col min="10" max="10" width="18.85546875" style="239" customWidth="1"/>
    <col min="12" max="12" width="14.85546875" style="239" bestFit="1" customWidth="1"/>
    <col min="14" max="14" width="14.855468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 customHeight="1">
      <c r="B1" s="247"/>
      <c r="C1" s="247"/>
      <c r="D1" s="247"/>
      <c r="E1" s="252"/>
      <c r="F1" s="247"/>
      <c r="G1" s="300" t="s">
        <v>1369</v>
      </c>
      <c r="J1" s="247"/>
      <c r="K1" s="247"/>
      <c r="L1" s="247"/>
      <c r="M1" s="247"/>
      <c r="N1" s="247"/>
      <c r="O1" s="247"/>
      <c r="P1" s="247"/>
      <c r="Q1" s="247"/>
      <c r="R1" s="247"/>
      <c r="S1" s="247"/>
      <c r="T1" s="247"/>
      <c r="U1" s="247"/>
    </row>
    <row r="2" spans="1:21" ht="18" customHeight="1">
      <c r="B2" s="252"/>
      <c r="C2" s="252"/>
      <c r="D2" s="252"/>
      <c r="E2" s="252"/>
      <c r="F2" s="252"/>
      <c r="G2" s="300"/>
      <c r="J2" s="252"/>
      <c r="K2" s="252"/>
      <c r="L2" s="252"/>
      <c r="M2" s="252"/>
      <c r="N2" s="252"/>
      <c r="O2" s="252"/>
      <c r="P2" s="252"/>
      <c r="Q2" s="252"/>
      <c r="R2" s="252"/>
      <c r="S2" s="252"/>
      <c r="T2" s="252"/>
      <c r="U2" s="252"/>
    </row>
    <row r="3" spans="1:21" ht="18" customHeight="1">
      <c r="A3" s="333" t="s">
        <v>1362</v>
      </c>
      <c r="B3" s="252"/>
      <c r="C3" s="252"/>
      <c r="D3" s="252"/>
      <c r="E3" s="252"/>
      <c r="F3" s="252"/>
      <c r="G3" s="300"/>
      <c r="J3" s="252"/>
      <c r="K3" s="252"/>
      <c r="L3" s="252"/>
      <c r="M3" s="252"/>
      <c r="N3" s="252"/>
      <c r="O3" s="252"/>
      <c r="P3" s="252"/>
      <c r="Q3" s="252"/>
      <c r="R3" s="252"/>
      <c r="S3" s="252"/>
      <c r="T3" s="252"/>
      <c r="U3" s="252"/>
    </row>
    <row r="4" spans="1:21" ht="33" customHeight="1">
      <c r="A4" s="658" t="s">
        <v>1368</v>
      </c>
      <c r="B4" s="658"/>
      <c r="C4" s="658"/>
      <c r="D4" s="658"/>
      <c r="E4" s="658"/>
      <c r="F4" s="658"/>
      <c r="G4" s="658"/>
      <c r="H4" s="658"/>
      <c r="I4" s="658"/>
      <c r="J4" s="658"/>
      <c r="K4" s="658"/>
      <c r="L4" s="658"/>
      <c r="M4" s="658"/>
      <c r="N4" s="658"/>
      <c r="O4" s="658"/>
      <c r="P4" s="658"/>
      <c r="Q4" s="658"/>
      <c r="R4" s="658"/>
      <c r="S4" s="658"/>
      <c r="T4" s="658"/>
      <c r="U4" s="658"/>
    </row>
    <row r="5" spans="1:21" ht="14.45" customHeight="1">
      <c r="A5" s="561" t="s">
        <v>100</v>
      </c>
      <c r="B5" s="561" t="s">
        <v>115</v>
      </c>
      <c r="C5" s="573" t="s">
        <v>89</v>
      </c>
      <c r="D5" s="573" t="s">
        <v>90</v>
      </c>
      <c r="E5" s="564" t="s">
        <v>402</v>
      </c>
      <c r="F5" s="573" t="s">
        <v>91</v>
      </c>
      <c r="G5" s="567" t="s">
        <v>103</v>
      </c>
      <c r="H5" s="576"/>
      <c r="I5" s="576"/>
      <c r="J5" s="576"/>
      <c r="K5" s="576"/>
      <c r="L5" s="576"/>
      <c r="M5" s="576"/>
      <c r="N5" s="568"/>
      <c r="O5" s="598" t="s">
        <v>104</v>
      </c>
      <c r="P5" s="598"/>
      <c r="Q5" s="561" t="s">
        <v>105</v>
      </c>
      <c r="R5" s="561" t="s">
        <v>106</v>
      </c>
      <c r="S5" s="561" t="s">
        <v>113</v>
      </c>
      <c r="T5" s="561" t="s">
        <v>112</v>
      </c>
      <c r="U5" s="558" t="s">
        <v>92</v>
      </c>
    </row>
    <row r="6" spans="1:21" ht="14.45" customHeight="1">
      <c r="A6" s="562"/>
      <c r="B6" s="562"/>
      <c r="C6" s="574"/>
      <c r="D6" s="574"/>
      <c r="E6" s="565"/>
      <c r="F6" s="574"/>
      <c r="G6" s="249" t="s">
        <v>107</v>
      </c>
      <c r="H6" s="249"/>
      <c r="I6" s="249" t="s">
        <v>108</v>
      </c>
      <c r="J6" s="249"/>
      <c r="K6" s="249" t="s">
        <v>109</v>
      </c>
      <c r="L6" s="249"/>
      <c r="M6" s="249" t="s">
        <v>110</v>
      </c>
      <c r="N6" s="249"/>
      <c r="O6" s="598"/>
      <c r="P6" s="598"/>
      <c r="Q6" s="562"/>
      <c r="R6" s="562"/>
      <c r="S6" s="562"/>
      <c r="T6" s="562"/>
      <c r="U6" s="559"/>
    </row>
    <row r="7" spans="1:21" ht="25.5">
      <c r="A7" s="563"/>
      <c r="B7" s="563"/>
      <c r="C7" s="575"/>
      <c r="D7" s="575"/>
      <c r="E7" s="566"/>
      <c r="F7" s="575"/>
      <c r="G7" s="250" t="s">
        <v>111</v>
      </c>
      <c r="H7" s="237" t="s">
        <v>12</v>
      </c>
      <c r="I7" s="250" t="s">
        <v>111</v>
      </c>
      <c r="J7" s="237" t="s">
        <v>12</v>
      </c>
      <c r="K7" s="250" t="s">
        <v>111</v>
      </c>
      <c r="L7" s="237" t="s">
        <v>12</v>
      </c>
      <c r="M7" s="250" t="s">
        <v>111</v>
      </c>
      <c r="N7" s="237" t="s">
        <v>12</v>
      </c>
      <c r="O7" s="345" t="s">
        <v>111</v>
      </c>
      <c r="P7" s="237" t="s">
        <v>12</v>
      </c>
      <c r="Q7" s="563"/>
      <c r="R7" s="563"/>
      <c r="S7" s="563"/>
      <c r="T7" s="563"/>
      <c r="U7" s="560"/>
    </row>
    <row r="8" spans="1:21" ht="15.6" customHeight="1">
      <c r="A8" s="339"/>
      <c r="B8" s="251"/>
      <c r="C8" s="251"/>
      <c r="D8" s="251"/>
      <c r="E8" s="251"/>
      <c r="F8" s="251"/>
      <c r="G8" s="251"/>
      <c r="H8" s="313" t="s">
        <v>120</v>
      </c>
      <c r="I8" s="251"/>
      <c r="J8" s="251"/>
      <c r="K8" s="251"/>
      <c r="L8" s="251"/>
      <c r="M8" s="251"/>
      <c r="N8" s="251"/>
      <c r="O8" s="251"/>
      <c r="P8" s="251"/>
      <c r="Q8" s="251"/>
      <c r="R8" s="251"/>
      <c r="S8" s="251"/>
      <c r="T8" s="251"/>
      <c r="U8" s="251"/>
    </row>
    <row r="9" spans="1:21" ht="15.75">
      <c r="A9" s="659" t="s">
        <v>1437</v>
      </c>
      <c r="B9" s="577" t="s">
        <v>1438</v>
      </c>
      <c r="C9" s="650" t="s">
        <v>1508</v>
      </c>
      <c r="D9" s="638"/>
      <c r="E9" s="344"/>
      <c r="F9" s="638"/>
      <c r="G9" s="390"/>
      <c r="H9" s="392"/>
      <c r="I9" s="390"/>
      <c r="J9" s="392"/>
      <c r="K9" s="390"/>
      <c r="L9" s="392"/>
      <c r="M9" s="390"/>
      <c r="N9" s="392"/>
      <c r="O9" s="409"/>
      <c r="P9" s="399"/>
      <c r="Q9" s="344"/>
      <c r="R9" s="344"/>
      <c r="S9" s="344"/>
      <c r="T9" s="344"/>
      <c r="U9" s="344"/>
    </row>
    <row r="10" spans="1:21" ht="15.75">
      <c r="A10" s="660"/>
      <c r="B10" s="578"/>
      <c r="C10" s="651"/>
      <c r="D10" s="639"/>
      <c r="E10" s="344"/>
      <c r="F10" s="639"/>
      <c r="G10" s="390"/>
      <c r="H10" s="392"/>
      <c r="I10" s="390"/>
      <c r="J10" s="392"/>
      <c r="K10" s="390"/>
      <c r="L10" s="392"/>
      <c r="M10" s="390"/>
      <c r="N10" s="392"/>
      <c r="O10" s="409"/>
      <c r="P10" s="399"/>
      <c r="Q10" s="344"/>
      <c r="R10" s="344"/>
      <c r="S10" s="344"/>
      <c r="T10" s="344"/>
      <c r="U10" s="344"/>
    </row>
    <row r="11" spans="1:21" ht="15.75">
      <c r="A11" s="660"/>
      <c r="B11" s="578"/>
      <c r="C11" s="651"/>
      <c r="D11" s="639"/>
      <c r="E11" s="638"/>
      <c r="F11" s="639"/>
      <c r="G11" s="390"/>
      <c r="H11" s="392"/>
      <c r="I11" s="390"/>
      <c r="J11" s="392"/>
      <c r="K11" s="390"/>
      <c r="L11" s="392"/>
      <c r="M11" s="390"/>
      <c r="N11" s="392"/>
      <c r="O11" s="409"/>
      <c r="P11" s="399"/>
      <c r="Q11" s="344"/>
      <c r="R11" s="344"/>
      <c r="S11" s="344"/>
      <c r="T11" s="344"/>
      <c r="U11" s="344"/>
    </row>
    <row r="12" spans="1:21" ht="15.75">
      <c r="A12" s="660"/>
      <c r="B12" s="578"/>
      <c r="C12" s="651"/>
      <c r="D12" s="639"/>
      <c r="E12" s="639"/>
      <c r="F12" s="639"/>
      <c r="G12" s="390"/>
      <c r="H12" s="392"/>
      <c r="I12" s="390"/>
      <c r="J12" s="392"/>
      <c r="K12" s="390"/>
      <c r="L12" s="392"/>
      <c r="M12" s="390"/>
      <c r="N12" s="392"/>
      <c r="O12" s="409"/>
      <c r="P12" s="399"/>
      <c r="Q12" s="344"/>
      <c r="R12" s="344"/>
      <c r="S12" s="344"/>
      <c r="T12" s="344"/>
      <c r="U12" s="72"/>
    </row>
    <row r="13" spans="1:21" ht="15.75">
      <c r="A13" s="660"/>
      <c r="B13" s="578"/>
      <c r="C13" s="651"/>
      <c r="D13" s="639"/>
      <c r="E13" s="639"/>
      <c r="F13" s="639"/>
      <c r="G13" s="398"/>
      <c r="H13" s="392"/>
      <c r="I13" s="398"/>
      <c r="J13" s="392"/>
      <c r="K13" s="398"/>
      <c r="L13" s="392"/>
      <c r="M13" s="398"/>
      <c r="N13" s="392"/>
      <c r="O13" s="409"/>
      <c r="P13" s="399"/>
      <c r="Q13" s="344"/>
      <c r="R13" s="344"/>
      <c r="S13" s="344"/>
      <c r="T13" s="344"/>
      <c r="U13" s="286"/>
    </row>
    <row r="14" spans="1:21" ht="15.75">
      <c r="A14" s="660"/>
      <c r="B14" s="578"/>
      <c r="C14" s="651"/>
      <c r="D14" s="639"/>
      <c r="E14" s="639"/>
      <c r="F14" s="639"/>
      <c r="G14" s="390"/>
      <c r="H14" s="392"/>
      <c r="I14" s="390"/>
      <c r="J14" s="392"/>
      <c r="K14" s="390"/>
      <c r="L14" s="392"/>
      <c r="M14" s="390"/>
      <c r="N14" s="392"/>
      <c r="O14" s="409"/>
      <c r="P14" s="399"/>
      <c r="Q14" s="344"/>
      <c r="R14" s="344"/>
      <c r="S14" s="344"/>
      <c r="T14" s="344"/>
      <c r="U14" s="344"/>
    </row>
    <row r="15" spans="1:21" ht="15.75">
      <c r="A15" s="660"/>
      <c r="B15" s="578"/>
      <c r="C15" s="651"/>
      <c r="D15" s="639"/>
      <c r="E15" s="639"/>
      <c r="F15" s="639"/>
      <c r="G15" s="390"/>
      <c r="H15" s="392"/>
      <c r="I15" s="390"/>
      <c r="J15" s="392"/>
      <c r="K15" s="390"/>
      <c r="L15" s="392"/>
      <c r="M15" s="390"/>
      <c r="N15" s="392"/>
      <c r="O15" s="409"/>
      <c r="P15" s="399"/>
      <c r="Q15" s="344"/>
      <c r="R15" s="344"/>
      <c r="S15" s="344"/>
      <c r="T15" s="344"/>
      <c r="U15" s="344"/>
    </row>
    <row r="16" spans="1:21" ht="15.75">
      <c r="A16" s="660"/>
      <c r="B16" s="578"/>
      <c r="C16" s="651"/>
      <c r="D16" s="639"/>
      <c r="E16" s="639"/>
      <c r="F16" s="639"/>
      <c r="G16" s="390"/>
      <c r="H16" s="392"/>
      <c r="I16" s="390"/>
      <c r="J16" s="392"/>
      <c r="K16" s="390"/>
      <c r="L16" s="392"/>
      <c r="M16" s="390"/>
      <c r="N16" s="392"/>
      <c r="O16" s="409"/>
      <c r="P16" s="399"/>
      <c r="Q16" s="344"/>
      <c r="R16" s="344"/>
      <c r="S16" s="344"/>
      <c r="T16" s="344"/>
      <c r="U16" s="344"/>
    </row>
    <row r="17" spans="1:21" ht="15.75">
      <c r="A17" s="660"/>
      <c r="B17" s="578"/>
      <c r="C17" s="651"/>
      <c r="D17" s="639"/>
      <c r="E17" s="639"/>
      <c r="F17" s="639"/>
      <c r="G17" s="398"/>
      <c r="H17" s="392"/>
      <c r="I17" s="398"/>
      <c r="J17" s="392"/>
      <c r="K17" s="398"/>
      <c r="L17" s="392"/>
      <c r="M17" s="398"/>
      <c r="N17" s="392"/>
      <c r="O17" s="409"/>
      <c r="P17" s="399"/>
      <c r="Q17" s="390"/>
      <c r="R17" s="390"/>
      <c r="S17" s="390"/>
      <c r="T17" s="390"/>
      <c r="U17" s="344"/>
    </row>
    <row r="18" spans="1:21" ht="15.75">
      <c r="A18" s="660"/>
      <c r="B18" s="578"/>
      <c r="C18" s="651"/>
      <c r="D18" s="639"/>
      <c r="E18" s="639"/>
      <c r="F18" s="639"/>
      <c r="G18" s="390"/>
      <c r="H18" s="392"/>
      <c r="I18" s="390"/>
      <c r="J18" s="392"/>
      <c r="K18" s="390"/>
      <c r="L18" s="392"/>
      <c r="M18" s="390"/>
      <c r="N18" s="392"/>
      <c r="O18" s="410"/>
      <c r="P18" s="411"/>
      <c r="Q18" s="344"/>
      <c r="R18" s="344"/>
      <c r="S18" s="344"/>
      <c r="T18" s="344"/>
      <c r="U18" s="344"/>
    </row>
    <row r="19" spans="1:21" ht="15.75">
      <c r="A19" s="660"/>
      <c r="B19" s="578"/>
      <c r="C19" s="651"/>
      <c r="D19" s="639"/>
      <c r="E19" s="639"/>
      <c r="F19" s="639"/>
      <c r="G19" s="390"/>
      <c r="H19" s="392"/>
      <c r="I19" s="390"/>
      <c r="J19" s="392"/>
      <c r="K19" s="390"/>
      <c r="L19" s="392"/>
      <c r="M19" s="390"/>
      <c r="N19" s="392"/>
      <c r="O19" s="410"/>
      <c r="P19" s="411"/>
      <c r="Q19" s="344"/>
      <c r="R19" s="344"/>
      <c r="S19" s="344"/>
      <c r="T19" s="344"/>
      <c r="U19" s="408"/>
    </row>
    <row r="20" spans="1:21" ht="86.25" customHeight="1">
      <c r="A20" s="661"/>
      <c r="B20" s="579"/>
      <c r="C20" s="652"/>
      <c r="D20" s="640"/>
      <c r="E20" s="640"/>
      <c r="F20" s="640"/>
      <c r="G20" s="390"/>
      <c r="H20" s="392"/>
      <c r="I20" s="390"/>
      <c r="J20" s="392"/>
      <c r="K20" s="390"/>
      <c r="L20" s="392"/>
      <c r="M20" s="390"/>
      <c r="N20" s="392"/>
      <c r="O20" s="409"/>
      <c r="P20" s="399"/>
      <c r="Q20" s="390"/>
      <c r="R20" s="390"/>
      <c r="S20" s="390"/>
      <c r="T20" s="390"/>
      <c r="U20" s="344"/>
    </row>
    <row r="21" spans="1:21" ht="15.6" customHeight="1">
      <c r="A21" s="314" t="s">
        <v>121</v>
      </c>
      <c r="B21" s="248"/>
      <c r="C21" s="248"/>
      <c r="D21" s="248"/>
      <c r="E21" s="248"/>
      <c r="F21" s="248"/>
      <c r="G21" s="80">
        <f t="shared" ref="G21:P21" si="0">SUM(G9:G20)</f>
        <v>0</v>
      </c>
      <c r="H21" s="240">
        <f t="shared" si="0"/>
        <v>0</v>
      </c>
      <c r="I21" s="80">
        <f t="shared" si="0"/>
        <v>0</v>
      </c>
      <c r="J21" s="240">
        <f t="shared" si="0"/>
        <v>0</v>
      </c>
      <c r="K21" s="80">
        <f t="shared" si="0"/>
        <v>0</v>
      </c>
      <c r="L21" s="240">
        <f t="shared" si="0"/>
        <v>0</v>
      </c>
      <c r="M21" s="80">
        <f t="shared" si="0"/>
        <v>0</v>
      </c>
      <c r="N21" s="240">
        <f t="shared" si="0"/>
        <v>0</v>
      </c>
      <c r="O21" s="240">
        <f t="shared" si="0"/>
        <v>0</v>
      </c>
      <c r="P21" s="240">
        <f t="shared" si="0"/>
        <v>0</v>
      </c>
      <c r="Q21" s="68"/>
      <c r="R21" s="68"/>
      <c r="S21" s="68"/>
      <c r="T21" s="68"/>
      <c r="U21" s="68"/>
    </row>
  </sheetData>
  <mergeCells count="20">
    <mergeCell ref="D9:D20"/>
    <mergeCell ref="F9:F20"/>
    <mergeCell ref="E11:E20"/>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 ref="C9:C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52"/>
  <sheetViews>
    <sheetView workbookViewId="0">
      <pane ySplit="6" topLeftCell="A7" activePane="bottomLeft" state="frozen"/>
      <selection activeCell="R7" sqref="R7"/>
      <selection pane="bottomLeft" activeCell="B15" sqref="B15:B25"/>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666" t="s">
        <v>1360</v>
      </c>
      <c r="B1" s="666"/>
      <c r="C1" s="666"/>
      <c r="D1" s="666"/>
      <c r="E1" s="666"/>
      <c r="F1" s="666"/>
      <c r="G1" s="666"/>
      <c r="H1" s="666"/>
      <c r="I1" s="666"/>
      <c r="J1" s="666"/>
      <c r="K1" s="666"/>
      <c r="L1" s="666"/>
      <c r="M1" s="666"/>
      <c r="N1" s="666"/>
      <c r="O1" s="666"/>
      <c r="P1" s="666"/>
      <c r="Q1" s="666"/>
      <c r="R1" s="666"/>
      <c r="S1" s="666"/>
      <c r="T1" s="666"/>
      <c r="U1" s="666"/>
    </row>
    <row r="2" spans="1:21">
      <c r="A2" s="667" t="s">
        <v>1439</v>
      </c>
      <c r="B2" s="667"/>
      <c r="C2" s="667"/>
      <c r="D2" s="667"/>
      <c r="E2" s="667"/>
      <c r="F2" s="667"/>
      <c r="G2" s="667"/>
      <c r="H2" s="667"/>
      <c r="I2" s="667"/>
      <c r="J2" s="667"/>
      <c r="K2" s="667"/>
      <c r="L2" s="667"/>
      <c r="M2" s="667"/>
      <c r="N2" s="667"/>
      <c r="O2" s="667"/>
      <c r="P2" s="667"/>
      <c r="Q2" s="667"/>
      <c r="R2" s="667"/>
      <c r="S2" s="667"/>
      <c r="T2" s="667"/>
      <c r="U2" s="667"/>
    </row>
    <row r="3" spans="1:21" ht="13.5" customHeight="1">
      <c r="A3" s="330" t="s">
        <v>1440</v>
      </c>
      <c r="B3" s="331"/>
      <c r="C3" s="331"/>
      <c r="D3" s="331"/>
      <c r="E3" s="331"/>
      <c r="F3" s="331"/>
      <c r="G3" s="331"/>
      <c r="H3" s="331"/>
      <c r="I3" s="331"/>
      <c r="J3" s="331"/>
      <c r="K3" s="331"/>
      <c r="L3" s="331"/>
      <c r="M3" s="331"/>
      <c r="N3" s="331"/>
      <c r="O3" s="331"/>
      <c r="P3" s="331"/>
      <c r="Q3" s="331"/>
      <c r="R3" s="331"/>
      <c r="S3" s="331"/>
      <c r="T3" s="331"/>
      <c r="U3" s="331"/>
    </row>
    <row r="4" spans="1:21" ht="15" customHeight="1">
      <c r="A4" s="590" t="s">
        <v>100</v>
      </c>
      <c r="B4" s="590" t="s">
        <v>115</v>
      </c>
      <c r="C4" s="573" t="s">
        <v>89</v>
      </c>
      <c r="D4" s="573" t="s">
        <v>90</v>
      </c>
      <c r="E4" s="564" t="s">
        <v>402</v>
      </c>
      <c r="F4" s="573" t="s">
        <v>91</v>
      </c>
      <c r="G4" s="590" t="s">
        <v>103</v>
      </c>
      <c r="H4" s="590"/>
      <c r="I4" s="590"/>
      <c r="J4" s="590"/>
      <c r="K4" s="590"/>
      <c r="L4" s="590"/>
      <c r="M4" s="590"/>
      <c r="N4" s="590"/>
      <c r="O4" s="598" t="s">
        <v>104</v>
      </c>
      <c r="P4" s="598"/>
      <c r="Q4" s="561" t="s">
        <v>105</v>
      </c>
      <c r="R4" s="561" t="s">
        <v>106</v>
      </c>
      <c r="S4" s="561" t="s">
        <v>113</v>
      </c>
      <c r="T4" s="561" t="s">
        <v>112</v>
      </c>
      <c r="U4" s="558" t="s">
        <v>92</v>
      </c>
    </row>
    <row r="5" spans="1:21" ht="15" customHeight="1">
      <c r="A5" s="590"/>
      <c r="B5" s="590"/>
      <c r="C5" s="574"/>
      <c r="D5" s="574"/>
      <c r="E5" s="565"/>
      <c r="F5" s="574"/>
      <c r="G5" s="590" t="s">
        <v>107</v>
      </c>
      <c r="H5" s="590"/>
      <c r="I5" s="590" t="s">
        <v>108</v>
      </c>
      <c r="J5" s="590"/>
      <c r="K5" s="590" t="s">
        <v>109</v>
      </c>
      <c r="L5" s="590"/>
      <c r="M5" s="590" t="s">
        <v>110</v>
      </c>
      <c r="N5" s="590"/>
      <c r="O5" s="598"/>
      <c r="P5" s="598"/>
      <c r="Q5" s="562"/>
      <c r="R5" s="562"/>
      <c r="S5" s="562"/>
      <c r="T5" s="562"/>
      <c r="U5" s="559"/>
    </row>
    <row r="6" spans="1:21" ht="25.5">
      <c r="A6" s="590"/>
      <c r="B6" s="590"/>
      <c r="C6" s="575"/>
      <c r="D6" s="575"/>
      <c r="E6" s="566"/>
      <c r="F6" s="575"/>
      <c r="G6" s="328" t="s">
        <v>111</v>
      </c>
      <c r="H6" s="237" t="s">
        <v>12</v>
      </c>
      <c r="I6" s="328" t="s">
        <v>111</v>
      </c>
      <c r="J6" s="237" t="s">
        <v>12</v>
      </c>
      <c r="K6" s="328" t="s">
        <v>111</v>
      </c>
      <c r="L6" s="237" t="s">
        <v>12</v>
      </c>
      <c r="M6" s="328" t="s">
        <v>111</v>
      </c>
      <c r="N6" s="237" t="s">
        <v>12</v>
      </c>
      <c r="O6" s="328" t="s">
        <v>111</v>
      </c>
      <c r="P6" s="237" t="s">
        <v>12</v>
      </c>
      <c r="Q6" s="563"/>
      <c r="R6" s="563"/>
      <c r="S6" s="563"/>
      <c r="T6" s="563"/>
      <c r="U6" s="560"/>
    </row>
    <row r="7" spans="1:21" ht="15.75">
      <c r="A7" s="668" t="s">
        <v>1360</v>
      </c>
      <c r="B7" s="669"/>
      <c r="C7" s="669"/>
      <c r="D7" s="669"/>
      <c r="E7" s="669"/>
      <c r="F7" s="669"/>
      <c r="G7" s="669"/>
      <c r="H7" s="669"/>
      <c r="I7" s="669"/>
      <c r="J7" s="669"/>
      <c r="K7" s="669"/>
      <c r="L7" s="669"/>
      <c r="M7" s="669"/>
      <c r="N7" s="669"/>
      <c r="O7" s="669"/>
      <c r="P7" s="669"/>
      <c r="Q7" s="669"/>
      <c r="R7" s="669"/>
      <c r="S7" s="669"/>
      <c r="T7" s="669"/>
      <c r="U7" s="670"/>
    </row>
    <row r="8" spans="1:21" ht="15.75">
      <c r="A8" s="580" t="s">
        <v>1442</v>
      </c>
      <c r="B8" s="672" t="s">
        <v>1473</v>
      </c>
      <c r="C8" s="286"/>
      <c r="D8" s="286"/>
      <c r="E8" s="325"/>
      <c r="F8" s="286"/>
      <c r="G8" s="404"/>
      <c r="H8" s="405"/>
      <c r="I8" s="286"/>
      <c r="J8" s="405"/>
      <c r="K8" s="286"/>
      <c r="L8" s="405"/>
      <c r="M8" s="286"/>
      <c r="N8" s="405"/>
      <c r="O8" s="290"/>
      <c r="P8" s="399"/>
      <c r="Q8" s="286"/>
      <c r="R8" s="286"/>
      <c r="S8" s="286"/>
      <c r="T8" s="286"/>
      <c r="U8" s="286"/>
    </row>
    <row r="9" spans="1:21" s="407" customFormat="1" ht="15.75">
      <c r="A9" s="581"/>
      <c r="B9" s="672"/>
      <c r="C9" s="286"/>
      <c r="D9" s="286"/>
      <c r="E9" s="325"/>
      <c r="F9" s="286"/>
      <c r="G9" s="404"/>
      <c r="H9" s="405"/>
      <c r="I9" s="286"/>
      <c r="J9" s="405"/>
      <c r="K9" s="286"/>
      <c r="L9" s="405"/>
      <c r="M9" s="286"/>
      <c r="N9" s="405"/>
      <c r="O9" s="290"/>
      <c r="P9" s="399"/>
      <c r="Q9" s="286"/>
      <c r="R9" s="286"/>
      <c r="S9" s="286"/>
      <c r="T9" s="286"/>
      <c r="U9" s="286"/>
    </row>
    <row r="10" spans="1:21" s="407" customFormat="1" ht="15.75">
      <c r="A10" s="581"/>
      <c r="B10" s="672"/>
      <c r="C10" s="286"/>
      <c r="D10" s="286"/>
      <c r="E10" s="325"/>
      <c r="F10" s="286"/>
      <c r="G10" s="404"/>
      <c r="H10" s="405"/>
      <c r="I10" s="286"/>
      <c r="J10" s="405"/>
      <c r="K10" s="286"/>
      <c r="L10" s="405"/>
      <c r="M10" s="286"/>
      <c r="N10" s="405"/>
      <c r="O10" s="290"/>
      <c r="P10" s="399"/>
      <c r="Q10" s="286"/>
      <c r="R10" s="286"/>
      <c r="S10" s="286"/>
      <c r="T10" s="286"/>
      <c r="U10" s="286"/>
    </row>
    <row r="11" spans="1:21" s="407" customFormat="1" ht="15.75">
      <c r="A11" s="581"/>
      <c r="B11" s="672"/>
      <c r="C11" s="286"/>
      <c r="D11" s="286"/>
      <c r="E11" s="325"/>
      <c r="F11" s="286"/>
      <c r="G11" s="404"/>
      <c r="H11" s="405"/>
      <c r="I11" s="286"/>
      <c r="J11" s="405"/>
      <c r="K11" s="286"/>
      <c r="L11" s="405"/>
      <c r="M11" s="286"/>
      <c r="N11" s="405"/>
      <c r="O11" s="290"/>
      <c r="P11" s="399"/>
      <c r="Q11" s="286"/>
      <c r="R11" s="286"/>
      <c r="S11" s="286"/>
      <c r="T11" s="286"/>
      <c r="U11" s="286"/>
    </row>
    <row r="12" spans="1:21" s="407" customFormat="1" ht="15.75">
      <c r="A12" s="581"/>
      <c r="B12" s="672"/>
      <c r="C12" s="286"/>
      <c r="D12" s="286"/>
      <c r="E12" s="325"/>
      <c r="F12" s="286"/>
      <c r="G12" s="404"/>
      <c r="H12" s="405"/>
      <c r="I12" s="286"/>
      <c r="J12" s="405"/>
      <c r="K12" s="286"/>
      <c r="L12" s="405"/>
      <c r="M12" s="286"/>
      <c r="N12" s="405"/>
      <c r="O12" s="290"/>
      <c r="P12" s="399"/>
      <c r="Q12" s="286"/>
      <c r="R12" s="286"/>
      <c r="S12" s="286"/>
      <c r="T12" s="286"/>
      <c r="U12" s="286"/>
    </row>
    <row r="13" spans="1:21" s="407" customFormat="1" ht="15.75">
      <c r="A13" s="581"/>
      <c r="B13" s="672"/>
      <c r="C13" s="286"/>
      <c r="D13" s="286"/>
      <c r="E13" s="325"/>
      <c r="F13" s="286"/>
      <c r="G13" s="404"/>
      <c r="H13" s="405"/>
      <c r="I13" s="286"/>
      <c r="J13" s="405"/>
      <c r="K13" s="286"/>
      <c r="L13" s="405"/>
      <c r="M13" s="286"/>
      <c r="N13" s="405"/>
      <c r="O13" s="290"/>
      <c r="P13" s="399"/>
      <c r="Q13" s="286"/>
      <c r="R13" s="286"/>
      <c r="S13" s="286"/>
      <c r="T13" s="286"/>
      <c r="U13" s="286"/>
    </row>
    <row r="14" spans="1:21" ht="15.75">
      <c r="A14" s="581"/>
      <c r="B14" s="672"/>
      <c r="C14" s="286"/>
      <c r="D14" s="286"/>
      <c r="E14" s="325"/>
      <c r="F14" s="286"/>
      <c r="G14" s="404"/>
      <c r="H14" s="405"/>
      <c r="I14" s="286"/>
      <c r="J14" s="405"/>
      <c r="K14" s="286"/>
      <c r="L14" s="405"/>
      <c r="M14" s="286"/>
      <c r="N14" s="405"/>
      <c r="O14" s="290"/>
      <c r="P14" s="399"/>
      <c r="Q14" s="286"/>
      <c r="R14" s="286"/>
      <c r="S14" s="286"/>
      <c r="T14" s="286"/>
      <c r="U14" s="286"/>
    </row>
    <row r="15" spans="1:21" ht="15.75">
      <c r="A15" s="581"/>
      <c r="B15" s="662" t="s">
        <v>1474</v>
      </c>
      <c r="C15" s="286"/>
      <c r="D15" s="286"/>
      <c r="E15" s="286"/>
      <c r="F15" s="286"/>
      <c r="G15" s="286"/>
      <c r="H15" s="405"/>
      <c r="I15" s="286"/>
      <c r="J15" s="405"/>
      <c r="K15" s="286"/>
      <c r="L15" s="405"/>
      <c r="M15" s="286"/>
      <c r="N15" s="405"/>
      <c r="O15" s="290"/>
      <c r="P15" s="399"/>
      <c r="Q15" s="286"/>
      <c r="R15" s="286"/>
      <c r="S15" s="286"/>
      <c r="T15" s="286"/>
      <c r="U15" s="286"/>
    </row>
    <row r="16" spans="1:21" ht="15.75">
      <c r="A16" s="581"/>
      <c r="B16" s="662"/>
      <c r="C16" s="286"/>
      <c r="D16" s="286"/>
      <c r="E16" s="286"/>
      <c r="F16" s="286"/>
      <c r="G16" s="404"/>
      <c r="H16" s="405"/>
      <c r="I16" s="286"/>
      <c r="J16" s="405"/>
      <c r="K16" s="286"/>
      <c r="L16" s="405"/>
      <c r="M16" s="286"/>
      <c r="N16" s="405"/>
      <c r="O16" s="290"/>
      <c r="P16" s="399"/>
      <c r="Q16" s="286"/>
      <c r="R16" s="286"/>
      <c r="S16" s="286"/>
      <c r="T16" s="286"/>
      <c r="U16" s="286"/>
    </row>
    <row r="17" spans="1:21" s="407" customFormat="1" ht="15.75">
      <c r="A17" s="581"/>
      <c r="B17" s="662"/>
      <c r="C17" s="286"/>
      <c r="D17" s="286"/>
      <c r="E17" s="286"/>
      <c r="F17" s="286"/>
      <c r="G17" s="404"/>
      <c r="H17" s="405"/>
      <c r="I17" s="286"/>
      <c r="J17" s="405"/>
      <c r="K17" s="286"/>
      <c r="L17" s="405"/>
      <c r="M17" s="286"/>
      <c r="N17" s="405"/>
      <c r="O17" s="290"/>
      <c r="P17" s="399"/>
      <c r="Q17" s="286"/>
      <c r="R17" s="286"/>
      <c r="S17" s="286"/>
      <c r="T17" s="286"/>
      <c r="U17" s="286"/>
    </row>
    <row r="18" spans="1:21" s="407" customFormat="1" ht="15.75">
      <c r="A18" s="581"/>
      <c r="B18" s="662"/>
      <c r="C18" s="286"/>
      <c r="D18" s="286"/>
      <c r="E18" s="286"/>
      <c r="F18" s="286"/>
      <c r="G18" s="404"/>
      <c r="H18" s="405"/>
      <c r="I18" s="286"/>
      <c r="J18" s="405"/>
      <c r="K18" s="286"/>
      <c r="L18" s="405"/>
      <c r="M18" s="286"/>
      <c r="N18" s="405"/>
      <c r="O18" s="290"/>
      <c r="P18" s="399"/>
      <c r="Q18" s="286"/>
      <c r="R18" s="286"/>
      <c r="S18" s="286"/>
      <c r="T18" s="286"/>
      <c r="U18" s="286"/>
    </row>
    <row r="19" spans="1:21" s="407" customFormat="1" ht="15.75">
      <c r="A19" s="581"/>
      <c r="B19" s="662"/>
      <c r="C19" s="286"/>
      <c r="D19" s="286"/>
      <c r="E19" s="286"/>
      <c r="F19" s="286"/>
      <c r="G19" s="404"/>
      <c r="H19" s="405"/>
      <c r="I19" s="286"/>
      <c r="J19" s="405"/>
      <c r="K19" s="286"/>
      <c r="L19" s="405"/>
      <c r="M19" s="286"/>
      <c r="N19" s="405"/>
      <c r="O19" s="290"/>
      <c r="P19" s="399"/>
      <c r="Q19" s="286"/>
      <c r="R19" s="286"/>
      <c r="S19" s="286"/>
      <c r="T19" s="286"/>
      <c r="U19" s="286"/>
    </row>
    <row r="20" spans="1:21" s="407" customFormat="1" ht="15.75">
      <c r="A20" s="581"/>
      <c r="B20" s="662"/>
      <c r="C20" s="286"/>
      <c r="D20" s="286"/>
      <c r="E20" s="286"/>
      <c r="F20" s="286"/>
      <c r="G20" s="404"/>
      <c r="H20" s="405"/>
      <c r="I20" s="286"/>
      <c r="J20" s="405"/>
      <c r="K20" s="286"/>
      <c r="L20" s="405"/>
      <c r="M20" s="286"/>
      <c r="N20" s="405"/>
      <c r="O20" s="290"/>
      <c r="P20" s="399"/>
      <c r="Q20" s="286"/>
      <c r="R20" s="286"/>
      <c r="S20" s="286"/>
      <c r="T20" s="286"/>
      <c r="U20" s="286"/>
    </row>
    <row r="21" spans="1:21" s="407" customFormat="1" ht="15.75">
      <c r="A21" s="581"/>
      <c r="B21" s="662"/>
      <c r="C21" s="286"/>
      <c r="D21" s="286"/>
      <c r="E21" s="286"/>
      <c r="F21" s="286"/>
      <c r="G21" s="404"/>
      <c r="H21" s="405"/>
      <c r="I21" s="286"/>
      <c r="J21" s="405"/>
      <c r="K21" s="286"/>
      <c r="L21" s="405"/>
      <c r="M21" s="286"/>
      <c r="N21" s="405"/>
      <c r="O21" s="290"/>
      <c r="P21" s="399"/>
      <c r="Q21" s="286"/>
      <c r="R21" s="286"/>
      <c r="S21" s="286"/>
      <c r="T21" s="286"/>
      <c r="U21" s="286"/>
    </row>
    <row r="22" spans="1:21" ht="15.75">
      <c r="A22" s="581"/>
      <c r="B22" s="662"/>
      <c r="C22" s="286"/>
      <c r="D22" s="286"/>
      <c r="E22" s="286"/>
      <c r="F22" s="286"/>
      <c r="G22" s="286"/>
      <c r="H22" s="405"/>
      <c r="I22" s="286"/>
      <c r="J22" s="405"/>
      <c r="K22" s="286"/>
      <c r="L22" s="405"/>
      <c r="M22" s="286"/>
      <c r="N22" s="405"/>
      <c r="O22" s="290"/>
      <c r="P22" s="399"/>
      <c r="Q22" s="286"/>
      <c r="R22" s="286"/>
      <c r="S22" s="286"/>
      <c r="T22" s="286"/>
      <c r="U22" s="400"/>
    </row>
    <row r="23" spans="1:21" ht="15.75">
      <c r="A23" s="581"/>
      <c r="B23" s="662"/>
      <c r="C23" s="286"/>
      <c r="D23" s="286"/>
      <c r="E23" s="286"/>
      <c r="F23" s="286"/>
      <c r="G23" s="286"/>
      <c r="H23" s="405"/>
      <c r="I23" s="286"/>
      <c r="J23" s="405"/>
      <c r="K23" s="286"/>
      <c r="L23" s="405"/>
      <c r="M23" s="286"/>
      <c r="N23" s="405"/>
      <c r="O23" s="290"/>
      <c r="P23" s="399"/>
      <c r="Q23" s="286"/>
      <c r="R23" s="286"/>
      <c r="S23" s="286"/>
      <c r="T23" s="286"/>
      <c r="U23" s="400"/>
    </row>
    <row r="24" spans="1:21" ht="15.75">
      <c r="A24" s="581"/>
      <c r="B24" s="662"/>
      <c r="C24" s="286"/>
      <c r="D24" s="286"/>
      <c r="E24" s="286"/>
      <c r="F24" s="286"/>
      <c r="G24" s="286"/>
      <c r="H24" s="405"/>
      <c r="I24" s="286"/>
      <c r="J24" s="405"/>
      <c r="K24" s="286"/>
      <c r="L24" s="405"/>
      <c r="M24" s="286"/>
      <c r="N24" s="405"/>
      <c r="O24" s="290"/>
      <c r="P24" s="399"/>
      <c r="Q24" s="286"/>
      <c r="R24" s="286"/>
      <c r="S24" s="286"/>
      <c r="T24" s="286"/>
      <c r="U24" s="400"/>
    </row>
    <row r="25" spans="1:21" ht="15.75">
      <c r="A25" s="581"/>
      <c r="B25" s="662"/>
      <c r="C25" s="286"/>
      <c r="D25" s="286"/>
      <c r="E25" s="286"/>
      <c r="F25" s="286"/>
      <c r="G25" s="286"/>
      <c r="H25" s="405"/>
      <c r="I25" s="286"/>
      <c r="J25" s="405"/>
      <c r="K25" s="286"/>
      <c r="L25" s="405"/>
      <c r="M25" s="286"/>
      <c r="N25" s="405"/>
      <c r="O25" s="290"/>
      <c r="P25" s="399"/>
      <c r="Q25" s="286"/>
      <c r="R25" s="286"/>
      <c r="S25" s="286"/>
      <c r="T25" s="286"/>
      <c r="U25" s="400"/>
    </row>
    <row r="26" spans="1:21" ht="15.75">
      <c r="A26" s="581"/>
      <c r="B26" s="662" t="s">
        <v>1475</v>
      </c>
      <c r="C26" s="286"/>
      <c r="D26" s="286"/>
      <c r="E26" s="286"/>
      <c r="F26" s="286"/>
      <c r="G26" s="286"/>
      <c r="H26" s="405"/>
      <c r="I26" s="286"/>
      <c r="J26" s="405"/>
      <c r="K26" s="286"/>
      <c r="L26" s="405"/>
      <c r="M26" s="286"/>
      <c r="N26" s="405"/>
      <c r="O26" s="290"/>
      <c r="P26" s="399"/>
      <c r="Q26" s="286"/>
      <c r="R26" s="286"/>
      <c r="S26" s="286"/>
      <c r="T26" s="286"/>
      <c r="U26" s="400"/>
    </row>
    <row r="27" spans="1:21" ht="15.75">
      <c r="A27" s="581"/>
      <c r="B27" s="662"/>
      <c r="C27" s="412"/>
      <c r="D27" s="329"/>
      <c r="E27" s="329"/>
      <c r="F27" s="329"/>
      <c r="G27" s="286"/>
      <c r="H27" s="405"/>
      <c r="I27" s="286"/>
      <c r="J27" s="405"/>
      <c r="K27" s="286"/>
      <c r="L27" s="405"/>
      <c r="M27" s="286"/>
      <c r="N27" s="405"/>
      <c r="O27" s="290"/>
      <c r="P27" s="399"/>
      <c r="Q27" s="286"/>
      <c r="R27" s="286"/>
      <c r="S27" s="286"/>
      <c r="T27" s="286"/>
      <c r="U27" s="400"/>
    </row>
    <row r="28" spans="1:21" s="407" customFormat="1" ht="15.75">
      <c r="A28" s="581"/>
      <c r="B28" s="662"/>
      <c r="C28" s="412"/>
      <c r="D28" s="329"/>
      <c r="E28" s="329"/>
      <c r="F28" s="329"/>
      <c r="G28" s="286"/>
      <c r="H28" s="405"/>
      <c r="I28" s="286"/>
      <c r="J28" s="405"/>
      <c r="K28" s="286"/>
      <c r="L28" s="405"/>
      <c r="M28" s="286"/>
      <c r="N28" s="405"/>
      <c r="O28" s="290"/>
      <c r="P28" s="399"/>
      <c r="Q28" s="286"/>
      <c r="R28" s="286"/>
      <c r="S28" s="286"/>
      <c r="T28" s="286"/>
      <c r="U28" s="400"/>
    </row>
    <row r="29" spans="1:21" s="407" customFormat="1" ht="15.75">
      <c r="A29" s="581"/>
      <c r="B29" s="662"/>
      <c r="C29" s="412"/>
      <c r="D29" s="329"/>
      <c r="E29" s="329"/>
      <c r="F29" s="329"/>
      <c r="G29" s="286"/>
      <c r="H29" s="405"/>
      <c r="I29" s="286"/>
      <c r="J29" s="405"/>
      <c r="K29" s="286"/>
      <c r="L29" s="405"/>
      <c r="M29" s="286"/>
      <c r="N29" s="405"/>
      <c r="O29" s="290"/>
      <c r="P29" s="399"/>
      <c r="Q29" s="286"/>
      <c r="R29" s="286"/>
      <c r="S29" s="286"/>
      <c r="T29" s="286"/>
      <c r="U29" s="400"/>
    </row>
    <row r="30" spans="1:21" ht="15.75">
      <c r="A30" s="581"/>
      <c r="B30" s="662"/>
      <c r="C30" s="412"/>
      <c r="D30" s="329"/>
      <c r="E30" s="324"/>
      <c r="F30" s="329"/>
      <c r="G30" s="286"/>
      <c r="H30" s="405"/>
      <c r="I30" s="286"/>
      <c r="J30" s="405"/>
      <c r="K30" s="286"/>
      <c r="L30" s="405"/>
      <c r="M30" s="286"/>
      <c r="N30" s="405"/>
      <c r="O30" s="290"/>
      <c r="P30" s="399"/>
      <c r="Q30" s="286"/>
      <c r="R30" s="286"/>
      <c r="S30" s="286"/>
      <c r="T30" s="286"/>
      <c r="U30" s="400"/>
    </row>
    <row r="31" spans="1:21" s="407" customFormat="1" ht="15.75">
      <c r="A31" s="581"/>
      <c r="B31" s="662"/>
      <c r="C31" s="412"/>
      <c r="D31" s="329"/>
      <c r="E31" s="324"/>
      <c r="F31" s="329"/>
      <c r="G31" s="286"/>
      <c r="H31" s="405"/>
      <c r="I31" s="286"/>
      <c r="J31" s="405"/>
      <c r="K31" s="286"/>
      <c r="L31" s="405"/>
      <c r="M31" s="286"/>
      <c r="N31" s="405"/>
      <c r="O31" s="290"/>
      <c r="P31" s="399"/>
      <c r="Q31" s="286"/>
      <c r="R31" s="286"/>
      <c r="S31" s="286"/>
      <c r="T31" s="286"/>
      <c r="U31" s="400"/>
    </row>
    <row r="32" spans="1:21" ht="15.75">
      <c r="A32" s="671" t="s">
        <v>1441</v>
      </c>
      <c r="B32" s="673" t="s">
        <v>1471</v>
      </c>
      <c r="C32" s="413"/>
      <c r="D32" s="286"/>
      <c r="E32" s="286"/>
      <c r="F32" s="286"/>
      <c r="G32" s="404"/>
      <c r="H32" s="405"/>
      <c r="I32" s="286"/>
      <c r="J32" s="405"/>
      <c r="K32" s="286"/>
      <c r="L32" s="405"/>
      <c r="M32" s="286"/>
      <c r="N32" s="405"/>
      <c r="O32" s="290"/>
      <c r="P32" s="399"/>
      <c r="Q32" s="286"/>
      <c r="R32" s="286"/>
      <c r="S32" s="286"/>
      <c r="T32" s="286"/>
      <c r="U32" s="286"/>
    </row>
    <row r="33" spans="1:21" s="407" customFormat="1" ht="15.75">
      <c r="A33" s="671"/>
      <c r="B33" s="673"/>
      <c r="C33" s="413"/>
      <c r="D33" s="286"/>
      <c r="E33" s="286"/>
      <c r="F33" s="286"/>
      <c r="G33" s="404"/>
      <c r="H33" s="405"/>
      <c r="I33" s="286"/>
      <c r="J33" s="405"/>
      <c r="K33" s="286"/>
      <c r="L33" s="405"/>
      <c r="M33" s="286"/>
      <c r="N33" s="405"/>
      <c r="O33" s="290"/>
      <c r="P33" s="399"/>
      <c r="Q33" s="286"/>
      <c r="R33" s="286"/>
      <c r="S33" s="286"/>
      <c r="T33" s="286"/>
      <c r="U33" s="286"/>
    </row>
    <row r="34" spans="1:21" s="407" customFormat="1" ht="15.75">
      <c r="A34" s="671"/>
      <c r="B34" s="673"/>
      <c r="C34" s="422"/>
      <c r="D34" s="286"/>
      <c r="E34" s="286"/>
      <c r="F34" s="286"/>
      <c r="G34" s="404"/>
      <c r="H34" s="405"/>
      <c r="I34" s="286"/>
      <c r="J34" s="405"/>
      <c r="K34" s="286"/>
      <c r="L34" s="405"/>
      <c r="M34" s="286"/>
      <c r="N34" s="405"/>
      <c r="O34" s="290"/>
      <c r="P34" s="399"/>
      <c r="Q34" s="286"/>
      <c r="R34" s="286"/>
      <c r="S34" s="286"/>
      <c r="T34" s="286"/>
      <c r="U34" s="286"/>
    </row>
    <row r="35" spans="1:21" s="407" customFormat="1" ht="15.75">
      <c r="A35" s="671"/>
      <c r="B35" s="673"/>
      <c r="C35" s="422"/>
      <c r="D35" s="286"/>
      <c r="E35" s="286"/>
      <c r="F35" s="286"/>
      <c r="G35" s="404"/>
      <c r="H35" s="405"/>
      <c r="I35" s="286"/>
      <c r="J35" s="405"/>
      <c r="K35" s="286"/>
      <c r="L35" s="405"/>
      <c r="M35" s="286"/>
      <c r="N35" s="405"/>
      <c r="O35" s="290"/>
      <c r="P35" s="399"/>
      <c r="Q35" s="286"/>
      <c r="R35" s="286"/>
      <c r="S35" s="286"/>
      <c r="T35" s="286"/>
      <c r="U35" s="286"/>
    </row>
    <row r="36" spans="1:21" s="407" customFormat="1" ht="15.75">
      <c r="A36" s="671"/>
      <c r="B36" s="673"/>
      <c r="C36" s="413"/>
      <c r="D36" s="286"/>
      <c r="E36" s="286"/>
      <c r="F36" s="286"/>
      <c r="G36" s="404"/>
      <c r="H36" s="405"/>
      <c r="I36" s="286"/>
      <c r="J36" s="405"/>
      <c r="K36" s="286"/>
      <c r="L36" s="405"/>
      <c r="M36" s="286"/>
      <c r="N36" s="405"/>
      <c r="O36" s="290"/>
      <c r="P36" s="399"/>
      <c r="Q36" s="286"/>
      <c r="R36" s="286"/>
      <c r="S36" s="286"/>
      <c r="T36" s="286"/>
      <c r="U36" s="286"/>
    </row>
    <row r="37" spans="1:21" s="407" customFormat="1" ht="15.75">
      <c r="A37" s="671"/>
      <c r="B37" s="673"/>
      <c r="C37" s="422"/>
      <c r="D37" s="286"/>
      <c r="E37" s="286"/>
      <c r="F37" s="286"/>
      <c r="G37" s="404"/>
      <c r="H37" s="405"/>
      <c r="I37" s="286"/>
      <c r="J37" s="405"/>
      <c r="K37" s="286"/>
      <c r="L37" s="405"/>
      <c r="M37" s="286"/>
      <c r="N37" s="405"/>
      <c r="O37" s="290"/>
      <c r="P37" s="399"/>
      <c r="Q37" s="286"/>
      <c r="R37" s="286"/>
      <c r="S37" s="286"/>
      <c r="T37" s="286"/>
      <c r="U37" s="286"/>
    </row>
    <row r="38" spans="1:21" s="407" customFormat="1" ht="15.75">
      <c r="A38" s="671"/>
      <c r="B38" s="673"/>
      <c r="C38" s="422"/>
      <c r="D38" s="286"/>
      <c r="E38" s="286"/>
      <c r="F38" s="286"/>
      <c r="G38" s="404"/>
      <c r="H38" s="405"/>
      <c r="I38" s="286"/>
      <c r="J38" s="405"/>
      <c r="K38" s="286"/>
      <c r="L38" s="405"/>
      <c r="M38" s="286"/>
      <c r="N38" s="405"/>
      <c r="O38" s="290"/>
      <c r="P38" s="399"/>
      <c r="Q38" s="286"/>
      <c r="R38" s="286"/>
      <c r="S38" s="286"/>
      <c r="T38" s="286"/>
      <c r="U38" s="286"/>
    </row>
    <row r="39" spans="1:21" s="407" customFormat="1" ht="15.75">
      <c r="A39" s="671"/>
      <c r="B39" s="673"/>
      <c r="C39" s="422"/>
      <c r="D39" s="286"/>
      <c r="E39" s="286"/>
      <c r="F39" s="286"/>
      <c r="G39" s="404"/>
      <c r="H39" s="405"/>
      <c r="I39" s="286"/>
      <c r="J39" s="405"/>
      <c r="K39" s="286"/>
      <c r="L39" s="405"/>
      <c r="M39" s="286"/>
      <c r="N39" s="405"/>
      <c r="O39" s="290"/>
      <c r="P39" s="399"/>
      <c r="Q39" s="286"/>
      <c r="R39" s="286"/>
      <c r="S39" s="286"/>
      <c r="T39" s="286"/>
      <c r="U39" s="286"/>
    </row>
    <row r="40" spans="1:21" s="407" customFormat="1" ht="15.75">
      <c r="A40" s="671"/>
      <c r="B40" s="673"/>
      <c r="C40" s="413"/>
      <c r="D40" s="286"/>
      <c r="E40" s="286"/>
      <c r="F40" s="286"/>
      <c r="G40" s="404"/>
      <c r="H40" s="405"/>
      <c r="I40" s="286"/>
      <c r="J40" s="405"/>
      <c r="K40" s="286"/>
      <c r="L40" s="405"/>
      <c r="M40" s="286"/>
      <c r="N40" s="405"/>
      <c r="O40" s="290"/>
      <c r="P40" s="399"/>
      <c r="Q40" s="286"/>
      <c r="R40" s="286"/>
      <c r="S40" s="286"/>
      <c r="T40" s="286"/>
      <c r="U40" s="286"/>
    </row>
    <row r="41" spans="1:21" s="407" customFormat="1" ht="15.75">
      <c r="A41" s="671"/>
      <c r="B41" s="673"/>
      <c r="C41" s="413"/>
      <c r="D41" s="286"/>
      <c r="E41" s="286"/>
      <c r="F41" s="286"/>
      <c r="G41" s="404"/>
      <c r="H41" s="405"/>
      <c r="I41" s="286"/>
      <c r="J41" s="405"/>
      <c r="K41" s="286"/>
      <c r="L41" s="405"/>
      <c r="M41" s="286"/>
      <c r="N41" s="405"/>
      <c r="O41" s="290"/>
      <c r="P41" s="399"/>
      <c r="Q41" s="286"/>
      <c r="R41" s="286"/>
      <c r="S41" s="286"/>
      <c r="T41" s="286"/>
      <c r="U41" s="286"/>
    </row>
    <row r="42" spans="1:21" s="407" customFormat="1" ht="15.75">
      <c r="A42" s="671"/>
      <c r="B42" s="673"/>
      <c r="C42" s="413"/>
      <c r="D42" s="286"/>
      <c r="E42" s="286"/>
      <c r="F42" s="286"/>
      <c r="G42" s="404"/>
      <c r="H42" s="405"/>
      <c r="I42" s="286"/>
      <c r="J42" s="405"/>
      <c r="K42" s="286"/>
      <c r="L42" s="405"/>
      <c r="M42" s="286"/>
      <c r="N42" s="405"/>
      <c r="O42" s="290"/>
      <c r="P42" s="399"/>
      <c r="Q42" s="286"/>
      <c r="R42" s="286"/>
      <c r="S42" s="286"/>
      <c r="T42" s="286"/>
      <c r="U42" s="286"/>
    </row>
    <row r="43" spans="1:21" s="407" customFormat="1" ht="15.75">
      <c r="A43" s="671"/>
      <c r="B43" s="673" t="s">
        <v>1472</v>
      </c>
      <c r="C43" s="413"/>
      <c r="D43" s="286"/>
      <c r="E43" s="286"/>
      <c r="F43" s="286"/>
      <c r="G43" s="404"/>
      <c r="H43" s="405"/>
      <c r="I43" s="286"/>
      <c r="J43" s="405"/>
      <c r="K43" s="286"/>
      <c r="L43" s="405"/>
      <c r="M43" s="286"/>
      <c r="N43" s="405"/>
      <c r="O43" s="290"/>
      <c r="P43" s="399"/>
      <c r="Q43" s="286"/>
      <c r="R43" s="286"/>
      <c r="S43" s="286"/>
      <c r="T43" s="286"/>
      <c r="U43" s="286"/>
    </row>
    <row r="44" spans="1:21" s="407" customFormat="1" ht="15.75">
      <c r="A44" s="671"/>
      <c r="B44" s="673"/>
      <c r="C44" s="413"/>
      <c r="D44" s="286"/>
      <c r="E44" s="286"/>
      <c r="F44" s="286"/>
      <c r="G44" s="404"/>
      <c r="H44" s="405"/>
      <c r="I44" s="286"/>
      <c r="J44" s="405"/>
      <c r="K44" s="286"/>
      <c r="L44" s="405"/>
      <c r="M44" s="286"/>
      <c r="N44" s="405"/>
      <c r="O44" s="290"/>
      <c r="P44" s="399"/>
      <c r="Q44" s="286"/>
      <c r="R44" s="286"/>
      <c r="S44" s="286"/>
      <c r="T44" s="286"/>
      <c r="U44" s="286"/>
    </row>
    <row r="45" spans="1:21" s="407" customFormat="1" ht="15.75">
      <c r="A45" s="671"/>
      <c r="B45" s="673"/>
      <c r="C45" s="422"/>
      <c r="D45" s="286"/>
      <c r="E45" s="286"/>
      <c r="F45" s="286"/>
      <c r="G45" s="404"/>
      <c r="H45" s="405"/>
      <c r="I45" s="286"/>
      <c r="J45" s="405"/>
      <c r="K45" s="286"/>
      <c r="L45" s="405"/>
      <c r="M45" s="286"/>
      <c r="N45" s="405"/>
      <c r="O45" s="290"/>
      <c r="P45" s="399"/>
      <c r="Q45" s="286"/>
      <c r="R45" s="286"/>
      <c r="S45" s="286"/>
      <c r="T45" s="286"/>
      <c r="U45" s="286"/>
    </row>
    <row r="46" spans="1:21" s="407" customFormat="1" ht="15.75">
      <c r="A46" s="671"/>
      <c r="B46" s="673"/>
      <c r="C46" s="422"/>
      <c r="D46" s="286"/>
      <c r="E46" s="286"/>
      <c r="F46" s="286"/>
      <c r="G46" s="404"/>
      <c r="H46" s="405"/>
      <c r="I46" s="286"/>
      <c r="J46" s="405"/>
      <c r="K46" s="286"/>
      <c r="L46" s="405"/>
      <c r="M46" s="286"/>
      <c r="N46" s="405"/>
      <c r="O46" s="290"/>
      <c r="P46" s="399"/>
      <c r="Q46" s="286"/>
      <c r="R46" s="286"/>
      <c r="S46" s="286"/>
      <c r="T46" s="286"/>
      <c r="U46" s="286"/>
    </row>
    <row r="47" spans="1:21" s="407" customFormat="1" ht="15.75">
      <c r="A47" s="671"/>
      <c r="B47" s="673"/>
      <c r="C47" s="422"/>
      <c r="D47" s="286"/>
      <c r="E47" s="286"/>
      <c r="F47" s="286"/>
      <c r="G47" s="404"/>
      <c r="H47" s="405"/>
      <c r="I47" s="286"/>
      <c r="J47" s="405"/>
      <c r="K47" s="286"/>
      <c r="L47" s="405"/>
      <c r="M47" s="286"/>
      <c r="N47" s="405"/>
      <c r="O47" s="290"/>
      <c r="P47" s="399"/>
      <c r="Q47" s="286"/>
      <c r="R47" s="286"/>
      <c r="S47" s="286"/>
      <c r="T47" s="286"/>
      <c r="U47" s="286"/>
    </row>
    <row r="48" spans="1:21" s="407" customFormat="1" ht="15.75">
      <c r="A48" s="671"/>
      <c r="B48" s="673"/>
      <c r="C48" s="413"/>
      <c r="D48" s="286"/>
      <c r="E48" s="286"/>
      <c r="F48" s="286"/>
      <c r="G48" s="404"/>
      <c r="H48" s="405"/>
      <c r="I48" s="286"/>
      <c r="J48" s="405"/>
      <c r="K48" s="286"/>
      <c r="L48" s="405"/>
      <c r="M48" s="286"/>
      <c r="N48" s="405"/>
      <c r="O48" s="290"/>
      <c r="P48" s="399"/>
      <c r="Q48" s="286"/>
      <c r="R48" s="286"/>
      <c r="S48" s="286"/>
      <c r="T48" s="286"/>
      <c r="U48" s="286"/>
    </row>
    <row r="49" spans="1:21" s="407" customFormat="1" ht="15.75">
      <c r="A49" s="671"/>
      <c r="B49" s="673"/>
      <c r="C49" s="413"/>
      <c r="D49" s="286"/>
      <c r="E49" s="286"/>
      <c r="F49" s="286"/>
      <c r="G49" s="404"/>
      <c r="H49" s="405"/>
      <c r="I49" s="286"/>
      <c r="J49" s="405"/>
      <c r="K49" s="286"/>
      <c r="L49" s="405"/>
      <c r="M49" s="286"/>
      <c r="N49" s="405"/>
      <c r="O49" s="290"/>
      <c r="P49" s="399"/>
      <c r="Q49" s="286"/>
      <c r="R49" s="286"/>
      <c r="S49" s="286"/>
      <c r="T49" s="286"/>
      <c r="U49" s="286"/>
    </row>
    <row r="50" spans="1:21" s="407" customFormat="1" ht="15.75">
      <c r="A50" s="671"/>
      <c r="B50" s="673"/>
      <c r="C50" s="413"/>
      <c r="D50" s="286"/>
      <c r="E50" s="286"/>
      <c r="F50" s="286"/>
      <c r="G50" s="404"/>
      <c r="H50" s="405"/>
      <c r="I50" s="286"/>
      <c r="J50" s="405"/>
      <c r="K50" s="286"/>
      <c r="L50" s="405"/>
      <c r="M50" s="286"/>
      <c r="N50" s="405"/>
      <c r="O50" s="290"/>
      <c r="P50" s="399"/>
      <c r="Q50" s="286"/>
      <c r="R50" s="286"/>
      <c r="S50" s="286"/>
      <c r="T50" s="286"/>
      <c r="U50" s="286"/>
    </row>
    <row r="51" spans="1:21" ht="15.75">
      <c r="A51" s="671"/>
      <c r="B51" s="673"/>
      <c r="C51" s="413"/>
      <c r="D51" s="286"/>
      <c r="E51" s="286"/>
      <c r="F51" s="286"/>
      <c r="G51" s="404"/>
      <c r="H51" s="405"/>
      <c r="I51" s="286"/>
      <c r="J51" s="405"/>
      <c r="K51" s="286"/>
      <c r="L51" s="405"/>
      <c r="M51" s="286"/>
      <c r="N51" s="405"/>
      <c r="O51" s="290"/>
      <c r="P51" s="399"/>
      <c r="Q51" s="286"/>
      <c r="R51" s="286"/>
      <c r="S51" s="286"/>
      <c r="T51" s="286"/>
      <c r="U51" s="286"/>
    </row>
    <row r="52" spans="1:21" ht="15.75">
      <c r="A52" s="663" t="s">
        <v>1361</v>
      </c>
      <c r="B52" s="664"/>
      <c r="C52" s="664"/>
      <c r="D52" s="664"/>
      <c r="E52" s="664"/>
      <c r="F52" s="665"/>
      <c r="G52" s="238">
        <f t="shared" ref="G52:O52" si="0">SUM(G8:G51)</f>
        <v>0</v>
      </c>
      <c r="H52" s="238">
        <f t="shared" si="0"/>
        <v>0</v>
      </c>
      <c r="I52" s="238">
        <f t="shared" si="0"/>
        <v>0</v>
      </c>
      <c r="J52" s="238">
        <f t="shared" si="0"/>
        <v>0</v>
      </c>
      <c r="K52" s="238">
        <f t="shared" si="0"/>
        <v>0</v>
      </c>
      <c r="L52" s="238">
        <f t="shared" si="0"/>
        <v>0</v>
      </c>
      <c r="M52" s="238">
        <f t="shared" si="0"/>
        <v>0</v>
      </c>
      <c r="N52" s="238">
        <f t="shared" si="0"/>
        <v>0</v>
      </c>
      <c r="O52" s="238">
        <f t="shared" si="0"/>
        <v>0</v>
      </c>
      <c r="P52" s="238">
        <f>SUM(P8:P51)</f>
        <v>0</v>
      </c>
      <c r="Q52" s="273"/>
      <c r="R52" s="273"/>
      <c r="S52" s="273"/>
      <c r="T52" s="273"/>
      <c r="U52" s="287"/>
    </row>
  </sheetData>
  <mergeCells count="28">
    <mergeCell ref="B43:B51"/>
    <mergeCell ref="F4:F6"/>
    <mergeCell ref="B4:B6"/>
    <mergeCell ref="C4:C6"/>
    <mergeCell ref="D4:D6"/>
    <mergeCell ref="E4:E6"/>
    <mergeCell ref="S4:S6"/>
    <mergeCell ref="R4:R6"/>
    <mergeCell ref="B15:B25"/>
    <mergeCell ref="B8:B14"/>
    <mergeCell ref="B32:B42"/>
    <mergeCell ref="Q4:Q6"/>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8"/>
  <sheetViews>
    <sheetView zoomScale="68" zoomScaleNormal="68" workbookViewId="0">
      <pane ySplit="8" topLeftCell="A13" activePane="bottomLeft" state="frozen"/>
      <selection activeCell="K7" sqref="K7"/>
      <selection pane="bottomLeft" activeCell="D22" sqref="D22:D23"/>
    </sheetView>
  </sheetViews>
  <sheetFormatPr baseColWidth="10" defaultRowHeight="15"/>
  <cols>
    <col min="1" max="1" width="35.7109375" customWidth="1"/>
    <col min="2" max="2" width="35.85546875" customWidth="1"/>
    <col min="3" max="6" width="27.42578125" customWidth="1"/>
    <col min="7" max="7" width="18" customWidth="1"/>
    <col min="8" max="8" width="12.42578125" style="239" customWidth="1"/>
    <col min="9" max="9" width="18.85546875" customWidth="1"/>
    <col min="10" max="10" width="18.85546875" style="239" customWidth="1"/>
    <col min="11" max="11" width="18" customWidth="1"/>
    <col min="12" max="12" width="11.5703125" style="239"/>
    <col min="13" max="13" width="19.5703125" customWidth="1"/>
    <col min="14" max="14" width="16.140625" style="239" customWidth="1"/>
    <col min="15" max="15" width="19.28515625" customWidth="1"/>
    <col min="16" max="16" width="16.140625" style="239" customWidth="1"/>
    <col min="17" max="17" width="14.140625" hidden="1" customWidth="1"/>
    <col min="18" max="18" width="19.42578125" customWidth="1"/>
    <col min="19" max="20" width="14.140625" customWidth="1"/>
    <col min="21" max="21" width="17" customWidth="1"/>
  </cols>
  <sheetData>
    <row r="1" spans="1:27" ht="24.75" customHeight="1">
      <c r="E1" s="674" t="s">
        <v>1371</v>
      </c>
      <c r="F1" s="674"/>
      <c r="G1" s="674"/>
      <c r="H1" s="674"/>
      <c r="I1" s="674"/>
      <c r="J1" s="674"/>
      <c r="K1" s="674"/>
      <c r="L1" s="674"/>
      <c r="M1" s="299"/>
      <c r="N1" s="299"/>
      <c r="O1" s="299"/>
      <c r="P1" s="299"/>
      <c r="Q1" s="299"/>
      <c r="R1" s="299"/>
      <c r="S1" s="299"/>
      <c r="T1" s="299"/>
      <c r="U1" s="299"/>
      <c r="V1" s="299"/>
      <c r="W1" s="299"/>
      <c r="X1" s="299"/>
      <c r="Y1" s="299"/>
      <c r="Z1" s="299"/>
      <c r="AA1" s="299"/>
    </row>
    <row r="2" spans="1:27" ht="18.75">
      <c r="A2" s="335" t="s">
        <v>1370</v>
      </c>
      <c r="G2" s="299"/>
      <c r="I2" s="299"/>
      <c r="J2" s="299"/>
      <c r="K2" s="299"/>
      <c r="L2" s="299"/>
      <c r="M2" s="299"/>
      <c r="N2" s="299"/>
      <c r="O2" s="299"/>
      <c r="P2" s="299"/>
      <c r="Q2" s="299"/>
      <c r="R2" s="299"/>
      <c r="S2" s="299"/>
      <c r="T2" s="299"/>
      <c r="U2" s="299"/>
      <c r="V2" s="299"/>
      <c r="W2" s="299"/>
      <c r="X2" s="299"/>
      <c r="Y2" s="299"/>
      <c r="Z2" s="299"/>
      <c r="AA2" s="299"/>
    </row>
    <row r="3" spans="1:27" s="407" customFormat="1" ht="18.75">
      <c r="A3" s="335" t="s">
        <v>1443</v>
      </c>
      <c r="G3" s="299"/>
      <c r="H3" s="239"/>
      <c r="I3" s="299"/>
      <c r="J3" s="299"/>
      <c r="K3" s="299"/>
      <c r="L3" s="299"/>
      <c r="M3" s="299"/>
      <c r="N3" s="299"/>
      <c r="O3" s="299"/>
      <c r="P3" s="299"/>
      <c r="Q3" s="299"/>
      <c r="R3" s="299"/>
      <c r="S3" s="299"/>
      <c r="T3" s="299"/>
      <c r="U3" s="299"/>
      <c r="V3" s="299"/>
      <c r="W3" s="299"/>
      <c r="X3" s="299"/>
      <c r="Y3" s="299"/>
      <c r="Z3" s="299"/>
      <c r="AA3" s="299"/>
    </row>
    <row r="4" spans="1:27" s="407" customFormat="1" ht="18.75">
      <c r="A4" s="335" t="s">
        <v>1444</v>
      </c>
      <c r="G4" s="299"/>
      <c r="H4" s="239"/>
      <c r="I4" s="299"/>
      <c r="J4" s="299"/>
      <c r="K4" s="299"/>
      <c r="L4" s="299"/>
      <c r="M4" s="299"/>
      <c r="N4" s="299"/>
      <c r="O4" s="299"/>
      <c r="P4" s="299"/>
      <c r="Q4" s="299"/>
      <c r="R4" s="299"/>
      <c r="S4" s="299"/>
      <c r="T4" s="299"/>
      <c r="U4" s="299"/>
      <c r="V4" s="299"/>
      <c r="W4" s="299"/>
      <c r="X4" s="299"/>
      <c r="Y4" s="299"/>
      <c r="Z4" s="299"/>
      <c r="AA4" s="299"/>
    </row>
    <row r="5" spans="1:27" ht="18.75" customHeight="1">
      <c r="A5" s="658" t="s">
        <v>1445</v>
      </c>
      <c r="B5" s="675"/>
      <c r="C5" s="675"/>
      <c r="D5" s="675"/>
      <c r="E5" s="675"/>
      <c r="F5" s="675"/>
      <c r="G5" s="675"/>
      <c r="H5" s="675"/>
      <c r="I5" s="675"/>
      <c r="J5" s="675"/>
      <c r="K5" s="675"/>
      <c r="L5" s="675"/>
      <c r="M5" s="675"/>
      <c r="N5" s="675"/>
      <c r="O5" s="675"/>
      <c r="P5" s="675"/>
      <c r="Q5" s="675"/>
      <c r="R5" s="675"/>
      <c r="S5" s="675"/>
      <c r="T5" s="675"/>
      <c r="U5" s="675"/>
    </row>
    <row r="6" spans="1:27" ht="15" customHeight="1">
      <c r="A6" s="590" t="s">
        <v>100</v>
      </c>
      <c r="B6" s="561" t="s">
        <v>115</v>
      </c>
      <c r="C6" s="573" t="s">
        <v>89</v>
      </c>
      <c r="D6" s="573" t="s">
        <v>90</v>
      </c>
      <c r="E6" s="564" t="s">
        <v>402</v>
      </c>
      <c r="F6" s="573" t="s">
        <v>91</v>
      </c>
      <c r="G6" s="590" t="s">
        <v>103</v>
      </c>
      <c r="H6" s="590"/>
      <c r="I6" s="590"/>
      <c r="J6" s="590"/>
      <c r="K6" s="590"/>
      <c r="L6" s="590"/>
      <c r="M6" s="590"/>
      <c r="N6" s="590"/>
      <c r="O6" s="598" t="s">
        <v>104</v>
      </c>
      <c r="P6" s="598"/>
      <c r="Q6" s="561" t="s">
        <v>105</v>
      </c>
      <c r="R6" s="561" t="s">
        <v>106</v>
      </c>
      <c r="S6" s="561" t="s">
        <v>113</v>
      </c>
      <c r="T6" s="561" t="s">
        <v>112</v>
      </c>
      <c r="U6" s="558" t="s">
        <v>92</v>
      </c>
    </row>
    <row r="7" spans="1:27" ht="15" customHeight="1">
      <c r="A7" s="590"/>
      <c r="B7" s="562"/>
      <c r="C7" s="574"/>
      <c r="D7" s="574"/>
      <c r="E7" s="565"/>
      <c r="F7" s="574"/>
      <c r="G7" s="590" t="s">
        <v>107</v>
      </c>
      <c r="H7" s="590"/>
      <c r="I7" s="590" t="s">
        <v>108</v>
      </c>
      <c r="J7" s="590"/>
      <c r="K7" s="590" t="s">
        <v>109</v>
      </c>
      <c r="L7" s="590"/>
      <c r="M7" s="590" t="s">
        <v>110</v>
      </c>
      <c r="N7" s="590"/>
      <c r="O7" s="598"/>
      <c r="P7" s="598"/>
      <c r="Q7" s="562"/>
      <c r="R7" s="562"/>
      <c r="S7" s="562"/>
      <c r="T7" s="562"/>
      <c r="U7" s="559"/>
    </row>
    <row r="8" spans="1:27" ht="25.5">
      <c r="A8" s="590"/>
      <c r="B8" s="563"/>
      <c r="C8" s="575"/>
      <c r="D8" s="575"/>
      <c r="E8" s="566"/>
      <c r="F8" s="575"/>
      <c r="G8" s="81" t="s">
        <v>111</v>
      </c>
      <c r="H8" s="237" t="s">
        <v>12</v>
      </c>
      <c r="I8" s="81" t="s">
        <v>111</v>
      </c>
      <c r="J8" s="237" t="s">
        <v>12</v>
      </c>
      <c r="K8" s="81" t="s">
        <v>111</v>
      </c>
      <c r="L8" s="237" t="s">
        <v>12</v>
      </c>
      <c r="M8" s="81" t="s">
        <v>111</v>
      </c>
      <c r="N8" s="237" t="s">
        <v>12</v>
      </c>
      <c r="O8" s="81" t="s">
        <v>111</v>
      </c>
      <c r="P8" s="237" t="s">
        <v>12</v>
      </c>
      <c r="Q8" s="563"/>
      <c r="R8" s="563"/>
      <c r="S8" s="563"/>
      <c r="T8" s="563"/>
      <c r="U8" s="560"/>
    </row>
    <row r="9" spans="1:27" ht="15.75">
      <c r="A9" s="679" t="s">
        <v>1447</v>
      </c>
      <c r="B9" s="679" t="s">
        <v>1446</v>
      </c>
      <c r="C9" s="344"/>
      <c r="D9" s="344"/>
      <c r="E9" s="344"/>
      <c r="F9" s="344"/>
      <c r="G9" s="396"/>
      <c r="H9" s="397"/>
      <c r="I9" s="396"/>
      <c r="J9" s="397"/>
      <c r="K9" s="396"/>
      <c r="L9" s="397"/>
      <c r="M9" s="396"/>
      <c r="N9" s="397"/>
      <c r="O9" s="414"/>
      <c r="P9" s="399"/>
      <c r="Q9" s="344"/>
      <c r="R9" s="344"/>
      <c r="S9" s="344"/>
      <c r="T9" s="344"/>
      <c r="U9" s="344"/>
    </row>
    <row r="10" spans="1:27" s="407" customFormat="1" ht="15.75">
      <c r="A10" s="679"/>
      <c r="B10" s="679"/>
      <c r="C10" s="344"/>
      <c r="D10" s="344"/>
      <c r="E10" s="344"/>
      <c r="F10" s="344"/>
      <c r="G10" s="396"/>
      <c r="H10" s="397"/>
      <c r="I10" s="396"/>
      <c r="J10" s="397"/>
      <c r="K10" s="396"/>
      <c r="L10" s="397"/>
      <c r="M10" s="396"/>
      <c r="N10" s="397"/>
      <c r="O10" s="414"/>
      <c r="P10" s="399"/>
      <c r="Q10" s="344"/>
      <c r="R10" s="344"/>
      <c r="S10" s="344"/>
      <c r="T10" s="344"/>
      <c r="U10" s="344"/>
    </row>
    <row r="11" spans="1:27" s="407" customFormat="1" ht="15.75">
      <c r="A11" s="679"/>
      <c r="B11" s="679"/>
      <c r="C11" s="344"/>
      <c r="D11" s="344"/>
      <c r="E11" s="344"/>
      <c r="F11" s="344"/>
      <c r="G11" s="396"/>
      <c r="H11" s="397"/>
      <c r="I11" s="396"/>
      <c r="J11" s="397"/>
      <c r="K11" s="396"/>
      <c r="L11" s="397"/>
      <c r="M11" s="396"/>
      <c r="N11" s="397"/>
      <c r="O11" s="414"/>
      <c r="P11" s="399"/>
      <c r="Q11" s="344"/>
      <c r="R11" s="344"/>
      <c r="S11" s="344"/>
      <c r="T11" s="344"/>
      <c r="U11" s="344"/>
    </row>
    <row r="12" spans="1:27" s="407" customFormat="1" ht="15.75">
      <c r="A12" s="679"/>
      <c r="B12" s="679"/>
      <c r="C12" s="344"/>
      <c r="D12" s="344"/>
      <c r="E12" s="344"/>
      <c r="F12" s="344"/>
      <c r="G12" s="396"/>
      <c r="H12" s="397"/>
      <c r="I12" s="396"/>
      <c r="J12" s="397"/>
      <c r="K12" s="396"/>
      <c r="L12" s="397"/>
      <c r="M12" s="396"/>
      <c r="N12" s="397"/>
      <c r="O12" s="414"/>
      <c r="P12" s="399"/>
      <c r="Q12" s="344"/>
      <c r="R12" s="344"/>
      <c r="S12" s="344"/>
      <c r="T12" s="344"/>
      <c r="U12" s="344"/>
    </row>
    <row r="13" spans="1:27" s="407" customFormat="1" ht="15.75" hidden="1">
      <c r="A13" s="679"/>
      <c r="B13" s="679"/>
      <c r="C13" s="344"/>
      <c r="D13" s="344"/>
      <c r="E13" s="344"/>
      <c r="F13" s="344"/>
      <c r="G13" s="396"/>
      <c r="H13" s="397"/>
      <c r="I13" s="396"/>
      <c r="J13" s="397"/>
      <c r="K13" s="396"/>
      <c r="L13" s="397"/>
      <c r="M13" s="396"/>
      <c r="N13" s="397"/>
      <c r="O13" s="414"/>
      <c r="P13" s="399"/>
      <c r="Q13" s="344"/>
      <c r="R13" s="344"/>
      <c r="S13" s="344"/>
      <c r="T13" s="344"/>
      <c r="U13" s="344"/>
    </row>
    <row r="14" spans="1:27" s="407" customFormat="1" ht="15.75" hidden="1">
      <c r="A14" s="679"/>
      <c r="B14" s="679"/>
      <c r="C14" s="344"/>
      <c r="D14" s="344"/>
      <c r="E14" s="344"/>
      <c r="F14" s="344"/>
      <c r="G14" s="396"/>
      <c r="H14" s="397"/>
      <c r="I14" s="396"/>
      <c r="J14" s="397"/>
      <c r="K14" s="396"/>
      <c r="L14" s="397"/>
      <c r="M14" s="396"/>
      <c r="N14" s="397"/>
      <c r="O14" s="414"/>
      <c r="P14" s="399"/>
      <c r="Q14" s="344"/>
      <c r="R14" s="344"/>
      <c r="S14" s="344"/>
      <c r="T14" s="344"/>
      <c r="U14" s="344"/>
    </row>
    <row r="15" spans="1:27" ht="15.75" hidden="1">
      <c r="A15" s="679"/>
      <c r="B15" s="679"/>
      <c r="C15" s="344"/>
      <c r="D15" s="344"/>
      <c r="E15" s="344"/>
      <c r="F15" s="344"/>
      <c r="G15" s="396"/>
      <c r="H15" s="397"/>
      <c r="I15" s="396"/>
      <c r="J15" s="397"/>
      <c r="K15" s="396"/>
      <c r="L15" s="397"/>
      <c r="M15" s="396"/>
      <c r="N15" s="397"/>
      <c r="O15" s="409"/>
      <c r="P15" s="399"/>
      <c r="Q15" s="344"/>
      <c r="R15" s="344"/>
      <c r="S15" s="344"/>
      <c r="T15" s="344"/>
      <c r="U15" s="344"/>
    </row>
    <row r="16" spans="1:27" s="407" customFormat="1" ht="15.75" hidden="1">
      <c r="A16" s="577" t="s">
        <v>1449</v>
      </c>
      <c r="B16" s="577" t="s">
        <v>122</v>
      </c>
      <c r="C16" s="344"/>
      <c r="D16" s="344"/>
      <c r="E16" s="344"/>
      <c r="F16" s="344"/>
      <c r="G16" s="396"/>
      <c r="H16" s="397"/>
      <c r="I16" s="396"/>
      <c r="J16" s="397"/>
      <c r="K16" s="396"/>
      <c r="L16" s="397"/>
      <c r="M16" s="396"/>
      <c r="N16" s="397"/>
      <c r="O16" s="409"/>
      <c r="P16" s="399"/>
      <c r="Q16" s="344"/>
      <c r="R16" s="344"/>
      <c r="S16" s="344"/>
      <c r="T16" s="344"/>
      <c r="U16" s="344"/>
    </row>
    <row r="17" spans="1:21" s="407" customFormat="1" ht="15.75" hidden="1">
      <c r="A17" s="578"/>
      <c r="B17" s="578"/>
      <c r="C17" s="344"/>
      <c r="D17" s="344"/>
      <c r="E17" s="344"/>
      <c r="F17" s="344"/>
      <c r="G17" s="396"/>
      <c r="H17" s="397"/>
      <c r="I17" s="396"/>
      <c r="J17" s="397"/>
      <c r="K17" s="396"/>
      <c r="L17" s="397"/>
      <c r="M17" s="396"/>
      <c r="N17" s="397"/>
      <c r="O17" s="409"/>
      <c r="P17" s="399"/>
      <c r="Q17" s="344"/>
      <c r="R17" s="344"/>
      <c r="S17" s="344"/>
      <c r="T17" s="344"/>
      <c r="U17" s="344"/>
    </row>
    <row r="18" spans="1:21" s="407" customFormat="1" ht="15.75" hidden="1">
      <c r="A18" s="578"/>
      <c r="B18" s="578"/>
      <c r="C18" s="344"/>
      <c r="D18" s="344"/>
      <c r="E18" s="344"/>
      <c r="F18" s="344"/>
      <c r="G18" s="396"/>
      <c r="H18" s="397"/>
      <c r="I18" s="396"/>
      <c r="J18" s="397"/>
      <c r="K18" s="396"/>
      <c r="L18" s="397"/>
      <c r="M18" s="396"/>
      <c r="N18" s="397"/>
      <c r="O18" s="409"/>
      <c r="P18" s="399"/>
      <c r="Q18" s="344"/>
      <c r="R18" s="344"/>
      <c r="S18" s="344"/>
      <c r="T18" s="344"/>
      <c r="U18" s="344"/>
    </row>
    <row r="19" spans="1:21" s="407" customFormat="1" ht="15.75" hidden="1">
      <c r="A19" s="578"/>
      <c r="B19" s="578"/>
      <c r="C19" s="344"/>
      <c r="D19" s="344"/>
      <c r="E19" s="344"/>
      <c r="F19" s="344"/>
      <c r="G19" s="396"/>
      <c r="H19" s="397"/>
      <c r="I19" s="396"/>
      <c r="J19" s="397"/>
      <c r="K19" s="396"/>
      <c r="L19" s="397"/>
      <c r="M19" s="396"/>
      <c r="N19" s="397"/>
      <c r="O19" s="409"/>
      <c r="P19" s="399"/>
      <c r="Q19" s="344"/>
      <c r="R19" s="344"/>
      <c r="S19" s="344"/>
      <c r="T19" s="344"/>
      <c r="U19" s="344"/>
    </row>
    <row r="20" spans="1:21" s="407" customFormat="1" ht="15.75" hidden="1">
      <c r="A20" s="578"/>
      <c r="B20" s="578"/>
      <c r="C20" s="344"/>
      <c r="D20" s="344"/>
      <c r="E20" s="344"/>
      <c r="F20" s="344"/>
      <c r="G20" s="396"/>
      <c r="H20" s="397"/>
      <c r="I20" s="396"/>
      <c r="J20" s="397"/>
      <c r="K20" s="396"/>
      <c r="L20" s="397"/>
      <c r="M20" s="396"/>
      <c r="N20" s="397"/>
      <c r="O20" s="409"/>
      <c r="P20" s="399"/>
      <c r="Q20" s="344"/>
      <c r="R20" s="344"/>
      <c r="S20" s="344"/>
      <c r="T20" s="344"/>
      <c r="U20" s="344"/>
    </row>
    <row r="21" spans="1:21" s="407" customFormat="1" ht="15.75" hidden="1">
      <c r="A21" s="579"/>
      <c r="B21" s="579"/>
      <c r="C21" s="344"/>
      <c r="D21" s="344"/>
      <c r="E21" s="344"/>
      <c r="F21" s="344"/>
      <c r="G21" s="396"/>
      <c r="H21" s="397"/>
      <c r="I21" s="396"/>
      <c r="J21" s="397"/>
      <c r="K21" s="396"/>
      <c r="L21" s="397"/>
      <c r="M21" s="396"/>
      <c r="N21" s="397"/>
      <c r="O21" s="409"/>
      <c r="P21" s="399"/>
      <c r="Q21" s="344"/>
      <c r="R21" s="344"/>
      <c r="S21" s="344"/>
      <c r="T21" s="344"/>
      <c r="U21" s="344"/>
    </row>
    <row r="22" spans="1:21" s="407" customFormat="1" ht="126">
      <c r="A22" s="676" t="s">
        <v>1450</v>
      </c>
      <c r="B22" s="650" t="s">
        <v>1696</v>
      </c>
      <c r="C22" s="650" t="s">
        <v>1696</v>
      </c>
      <c r="D22" s="524" t="s">
        <v>1697</v>
      </c>
      <c r="E22" s="523" t="s">
        <v>1708</v>
      </c>
      <c r="F22" s="524" t="s">
        <v>1698</v>
      </c>
      <c r="G22" s="532">
        <v>0.25</v>
      </c>
      <c r="H22" s="533">
        <v>0</v>
      </c>
      <c r="I22" s="532">
        <v>0.25</v>
      </c>
      <c r="J22" s="533">
        <v>300</v>
      </c>
      <c r="K22" s="532">
        <v>0.25</v>
      </c>
      <c r="L22" s="533">
        <v>0</v>
      </c>
      <c r="M22" s="532">
        <v>0.25</v>
      </c>
      <c r="N22" s="534">
        <v>900</v>
      </c>
      <c r="O22" s="535">
        <v>1</v>
      </c>
      <c r="P22" s="533">
        <f>'5. ACTIVIDADES ESPECIALES'!D342</f>
        <v>1200</v>
      </c>
      <c r="Q22" s="524" t="s">
        <v>1699</v>
      </c>
      <c r="R22" s="471" t="s">
        <v>1699</v>
      </c>
      <c r="S22" s="536" t="s">
        <v>1700</v>
      </c>
      <c r="T22" s="471" t="s">
        <v>1569</v>
      </c>
      <c r="U22" s="537" t="s">
        <v>1701</v>
      </c>
    </row>
    <row r="23" spans="1:21" s="407" customFormat="1" ht="110.25">
      <c r="A23" s="677"/>
      <c r="B23" s="652"/>
      <c r="C23" s="652"/>
      <c r="D23" s="524" t="s">
        <v>1702</v>
      </c>
      <c r="E23" s="523" t="s">
        <v>1709</v>
      </c>
      <c r="F23" s="524" t="s">
        <v>1703</v>
      </c>
      <c r="G23" s="532">
        <v>0.15</v>
      </c>
      <c r="H23" s="533">
        <v>2300</v>
      </c>
      <c r="I23" s="532">
        <v>0.15</v>
      </c>
      <c r="J23" s="533">
        <v>0</v>
      </c>
      <c r="K23" s="532">
        <v>0.15</v>
      </c>
      <c r="L23" s="533">
        <v>0</v>
      </c>
      <c r="M23" s="532">
        <v>0.15</v>
      </c>
      <c r="N23" s="534">
        <v>0</v>
      </c>
      <c r="O23" s="535">
        <v>0.6</v>
      </c>
      <c r="P23" s="533">
        <v>2300</v>
      </c>
      <c r="Q23" s="524" t="s">
        <v>1704</v>
      </c>
      <c r="R23" s="471" t="s">
        <v>1704</v>
      </c>
      <c r="S23" s="536" t="s">
        <v>1705</v>
      </c>
      <c r="T23" s="471" t="s">
        <v>1569</v>
      </c>
      <c r="U23" s="537" t="s">
        <v>1706</v>
      </c>
    </row>
    <row r="24" spans="1:21" s="407" customFormat="1" ht="15.75">
      <c r="A24" s="677"/>
      <c r="B24" s="531"/>
      <c r="C24" s="524"/>
      <c r="D24" s="344"/>
      <c r="E24" s="344"/>
      <c r="F24" s="344"/>
      <c r="G24" s="396"/>
      <c r="H24" s="397"/>
      <c r="I24" s="396"/>
      <c r="J24" s="397"/>
      <c r="K24" s="396"/>
      <c r="L24" s="397"/>
      <c r="M24" s="396"/>
      <c r="N24" s="397"/>
      <c r="O24" s="409"/>
      <c r="P24" s="399"/>
      <c r="Q24" s="344"/>
      <c r="R24" s="344"/>
      <c r="S24" s="344"/>
      <c r="T24" s="344"/>
      <c r="U24" s="344"/>
    </row>
    <row r="25" spans="1:21" s="407" customFormat="1" ht="15.75">
      <c r="A25" s="677"/>
      <c r="B25" s="531"/>
      <c r="C25" s="524"/>
      <c r="D25" s="344"/>
      <c r="E25" s="344"/>
      <c r="F25" s="344"/>
      <c r="G25" s="396"/>
      <c r="H25" s="397"/>
      <c r="I25" s="396"/>
      <c r="J25" s="397"/>
      <c r="K25" s="396"/>
      <c r="L25" s="397"/>
      <c r="M25" s="396"/>
      <c r="N25" s="397"/>
      <c r="O25" s="409"/>
      <c r="P25" s="399"/>
      <c r="Q25" s="344"/>
      <c r="R25" s="344"/>
      <c r="S25" s="344"/>
      <c r="T25" s="344"/>
      <c r="U25" s="344"/>
    </row>
    <row r="26" spans="1:21" s="407" customFormat="1" ht="15.75">
      <c r="A26" s="677"/>
      <c r="B26" s="531"/>
      <c r="C26" s="524"/>
      <c r="D26" s="344"/>
      <c r="E26" s="344"/>
      <c r="F26" s="344"/>
      <c r="G26" s="396"/>
      <c r="H26" s="397"/>
      <c r="I26" s="396"/>
      <c r="J26" s="397"/>
      <c r="K26" s="396"/>
      <c r="L26" s="397"/>
      <c r="M26" s="396"/>
      <c r="N26" s="397"/>
      <c r="O26" s="409"/>
      <c r="P26" s="399"/>
      <c r="Q26" s="344"/>
      <c r="R26" s="344"/>
      <c r="S26" s="344"/>
      <c r="T26" s="344"/>
      <c r="U26" s="344"/>
    </row>
    <row r="27" spans="1:21" ht="15.75">
      <c r="A27" s="678"/>
      <c r="B27" s="531"/>
      <c r="C27" s="524"/>
      <c r="D27" s="344"/>
      <c r="E27" s="344"/>
      <c r="F27" s="344"/>
      <c r="G27" s="344"/>
      <c r="H27" s="397"/>
      <c r="I27" s="344"/>
      <c r="J27" s="397"/>
      <c r="K27" s="344"/>
      <c r="L27" s="397"/>
      <c r="M27" s="344"/>
      <c r="N27" s="397"/>
      <c r="O27" s="344"/>
      <c r="P27" s="397"/>
      <c r="Q27" s="344"/>
      <c r="R27" s="71"/>
      <c r="S27" s="344"/>
      <c r="T27" s="344"/>
      <c r="U27" s="344"/>
    </row>
    <row r="28" spans="1:21" ht="15.75">
      <c r="A28" s="304"/>
      <c r="B28" s="305"/>
      <c r="C28" s="305"/>
      <c r="D28" s="304" t="s">
        <v>1448</v>
      </c>
      <c r="E28" s="305"/>
      <c r="F28" s="306"/>
      <c r="G28" s="75">
        <f t="shared" ref="G28:P28" si="0">SUM(G9:G27)</f>
        <v>0.4</v>
      </c>
      <c r="H28" s="241">
        <f t="shared" si="0"/>
        <v>2300</v>
      </c>
      <c r="I28" s="75">
        <f t="shared" si="0"/>
        <v>0.4</v>
      </c>
      <c r="J28" s="241">
        <f t="shared" si="0"/>
        <v>300</v>
      </c>
      <c r="K28" s="75">
        <f t="shared" si="0"/>
        <v>0.4</v>
      </c>
      <c r="L28" s="241">
        <f t="shared" si="0"/>
        <v>0</v>
      </c>
      <c r="M28" s="75">
        <f t="shared" si="0"/>
        <v>0.4</v>
      </c>
      <c r="N28" s="241">
        <f t="shared" si="0"/>
        <v>900</v>
      </c>
      <c r="O28" s="241">
        <f t="shared" si="0"/>
        <v>1.6</v>
      </c>
      <c r="P28" s="241">
        <f t="shared" si="0"/>
        <v>3500</v>
      </c>
      <c r="Q28" s="68"/>
      <c r="R28" s="68"/>
      <c r="S28" s="68"/>
      <c r="T28" s="68"/>
      <c r="U28" s="68"/>
    </row>
  </sheetData>
  <mergeCells count="26">
    <mergeCell ref="D6:D8"/>
    <mergeCell ref="A22:A27"/>
    <mergeCell ref="B9:B15"/>
    <mergeCell ref="B6:B8"/>
    <mergeCell ref="C6:C8"/>
    <mergeCell ref="A9:A15"/>
    <mergeCell ref="A16:A21"/>
    <mergeCell ref="B16:B21"/>
    <mergeCell ref="B22:B23"/>
    <mergeCell ref="C22:C23"/>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80" zoomScaleNormal="80" workbookViewId="0">
      <pane ySplit="11" topLeftCell="A155" activePane="bottomLeft" state="frozen"/>
      <selection activeCell="A11" sqref="A11"/>
      <selection pane="bottomLeft" activeCell="C158" sqref="C158"/>
    </sheetView>
  </sheetViews>
  <sheetFormatPr baseColWidth="10" defaultColWidth="11.5703125" defaultRowHeight="1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c r="A1" s="190"/>
      <c r="B1" s="193"/>
      <c r="C1" s="190" t="s">
        <v>261</v>
      </c>
      <c r="D1" s="193" t="s">
        <v>262</v>
      </c>
      <c r="E1" s="184" t="s">
        <v>263</v>
      </c>
      <c r="F1" s="184" t="s">
        <v>511</v>
      </c>
      <c r="G1" s="184" t="s">
        <v>513</v>
      </c>
      <c r="H1" s="184" t="s">
        <v>515</v>
      </c>
      <c r="I1" s="184" t="s">
        <v>517</v>
      </c>
      <c r="J1" s="184" t="s">
        <v>519</v>
      </c>
      <c r="K1" s="184" t="s">
        <v>521</v>
      </c>
      <c r="L1" s="184" t="s">
        <v>264</v>
      </c>
      <c r="M1" s="184" t="s">
        <v>524</v>
      </c>
      <c r="N1" s="184" t="s">
        <v>265</v>
      </c>
      <c r="O1" s="184" t="s">
        <v>526</v>
      </c>
      <c r="P1" s="184" t="s">
        <v>528</v>
      </c>
      <c r="Q1" s="184" t="s">
        <v>530</v>
      </c>
      <c r="R1" s="184" t="s">
        <v>528</v>
      </c>
      <c r="S1" s="184" t="s">
        <v>530</v>
      </c>
      <c r="T1" s="184" t="s">
        <v>530</v>
      </c>
      <c r="U1" s="184" t="s">
        <v>266</v>
      </c>
      <c r="V1" s="184" t="s">
        <v>531</v>
      </c>
      <c r="W1" s="184" t="s">
        <v>534</v>
      </c>
      <c r="X1" s="184" t="s">
        <v>534</v>
      </c>
      <c r="Y1" s="184" t="s">
        <v>267</v>
      </c>
      <c r="Z1" s="184" t="s">
        <v>536</v>
      </c>
      <c r="AA1" s="184" t="s">
        <v>268</v>
      </c>
      <c r="AB1" s="184" t="s">
        <v>537</v>
      </c>
      <c r="AC1" s="184" t="s">
        <v>538</v>
      </c>
      <c r="AD1" s="184" t="s">
        <v>542</v>
      </c>
      <c r="AE1" s="184" t="s">
        <v>284</v>
      </c>
      <c r="AF1" s="184" t="s">
        <v>543</v>
      </c>
      <c r="AG1" s="184" t="s">
        <v>545</v>
      </c>
      <c r="AH1" s="184" t="s">
        <v>547</v>
      </c>
      <c r="AI1" s="184" t="s">
        <v>285</v>
      </c>
      <c r="AJ1" s="184" t="s">
        <v>549</v>
      </c>
      <c r="AK1" s="184" t="s">
        <v>551</v>
      </c>
      <c r="AL1" s="184" t="s">
        <v>553</v>
      </c>
      <c r="AM1" s="184" t="s">
        <v>555</v>
      </c>
      <c r="AN1" s="184" t="s">
        <v>260</v>
      </c>
      <c r="AO1" s="184" t="s">
        <v>557</v>
      </c>
      <c r="AP1" s="193" t="s">
        <v>269</v>
      </c>
      <c r="AQ1" s="184" t="s">
        <v>559</v>
      </c>
      <c r="AR1" s="184" t="s">
        <v>270</v>
      </c>
      <c r="AS1" s="184" t="s">
        <v>561</v>
      </c>
      <c r="AT1" s="184" t="s">
        <v>563</v>
      </c>
      <c r="AU1" s="184" t="s">
        <v>271</v>
      </c>
      <c r="AV1" s="184" t="s">
        <v>565</v>
      </c>
      <c r="AW1" s="184" t="s">
        <v>567</v>
      </c>
      <c r="AX1" s="184" t="s">
        <v>272</v>
      </c>
      <c r="AY1" s="184" t="s">
        <v>568</v>
      </c>
      <c r="AZ1" s="184" t="s">
        <v>570</v>
      </c>
      <c r="BA1" s="184" t="s">
        <v>571</v>
      </c>
      <c r="BB1" s="184" t="s">
        <v>572</v>
      </c>
      <c r="BC1" s="184" t="s">
        <v>574</v>
      </c>
      <c r="BD1" s="184" t="s">
        <v>576</v>
      </c>
      <c r="BE1" s="184" t="s">
        <v>577</v>
      </c>
      <c r="BF1" s="184" t="s">
        <v>273</v>
      </c>
      <c r="BG1" s="184" t="s">
        <v>579</v>
      </c>
      <c r="BH1" s="184" t="s">
        <v>581</v>
      </c>
      <c r="BI1" s="184" t="s">
        <v>583</v>
      </c>
      <c r="BJ1" s="184" t="s">
        <v>585</v>
      </c>
      <c r="BK1" s="184" t="s">
        <v>587</v>
      </c>
      <c r="BL1" s="184" t="s">
        <v>589</v>
      </c>
      <c r="BM1" s="184" t="s">
        <v>591</v>
      </c>
      <c r="BN1" s="184" t="s">
        <v>593</v>
      </c>
      <c r="BO1" s="184" t="s">
        <v>286</v>
      </c>
      <c r="BP1" s="184" t="s">
        <v>595</v>
      </c>
      <c r="BQ1" s="184" t="s">
        <v>597</v>
      </c>
      <c r="BR1" s="184" t="s">
        <v>599</v>
      </c>
      <c r="BS1" s="184" t="s">
        <v>601</v>
      </c>
      <c r="BT1" s="184" t="s">
        <v>603</v>
      </c>
      <c r="BU1" s="184" t="s">
        <v>605</v>
      </c>
      <c r="BV1" s="184" t="s">
        <v>607</v>
      </c>
      <c r="BW1" s="184" t="s">
        <v>609</v>
      </c>
      <c r="BX1" s="184" t="s">
        <v>611</v>
      </c>
      <c r="BY1" s="184" t="s">
        <v>613</v>
      </c>
      <c r="BZ1" s="193" t="s">
        <v>274</v>
      </c>
      <c r="CA1" s="184" t="s">
        <v>275</v>
      </c>
      <c r="CB1" s="184" t="s">
        <v>615</v>
      </c>
      <c r="CC1" s="184" t="s">
        <v>276</v>
      </c>
      <c r="CD1" s="184" t="s">
        <v>617</v>
      </c>
      <c r="CE1" s="184" t="s">
        <v>619</v>
      </c>
      <c r="CF1" s="193" t="s">
        <v>277</v>
      </c>
      <c r="CG1" s="184" t="s">
        <v>278</v>
      </c>
      <c r="CH1" s="184" t="s">
        <v>621</v>
      </c>
      <c r="CI1" s="184" t="s">
        <v>279</v>
      </c>
      <c r="CJ1" s="184" t="s">
        <v>623</v>
      </c>
      <c r="CK1" s="184" t="s">
        <v>625</v>
      </c>
      <c r="CL1" s="184" t="s">
        <v>627</v>
      </c>
      <c r="CM1" s="193" t="s">
        <v>280</v>
      </c>
      <c r="CN1" s="184" t="s">
        <v>633</v>
      </c>
      <c r="CO1" s="184" t="s">
        <v>635</v>
      </c>
      <c r="CP1" s="184" t="s">
        <v>281</v>
      </c>
      <c r="CQ1" s="184" t="s">
        <v>629</v>
      </c>
      <c r="CR1" s="184" t="s">
        <v>631</v>
      </c>
      <c r="CS1" s="184" t="s">
        <v>282</v>
      </c>
      <c r="CT1" s="184" t="s">
        <v>637</v>
      </c>
      <c r="CU1" s="184" t="s">
        <v>283</v>
      </c>
      <c r="CV1" s="184" t="s">
        <v>638</v>
      </c>
      <c r="CW1" s="181" t="s">
        <v>287</v>
      </c>
      <c r="CX1" s="193" t="s">
        <v>288</v>
      </c>
      <c r="CY1" s="184" t="s">
        <v>639</v>
      </c>
      <c r="CZ1" s="184" t="s">
        <v>640</v>
      </c>
      <c r="DA1" s="184" t="s">
        <v>642</v>
      </c>
      <c r="DB1" s="184" t="s">
        <v>289</v>
      </c>
      <c r="DC1" s="184" t="s">
        <v>644</v>
      </c>
      <c r="DD1" s="184" t="s">
        <v>646</v>
      </c>
      <c r="DE1" s="184" t="s">
        <v>648</v>
      </c>
      <c r="DF1" s="184" t="s">
        <v>650</v>
      </c>
      <c r="DG1" s="184" t="s">
        <v>652</v>
      </c>
      <c r="DH1" s="184" t="s">
        <v>654</v>
      </c>
      <c r="DI1" s="193" t="s">
        <v>290</v>
      </c>
      <c r="DJ1" s="184" t="s">
        <v>291</v>
      </c>
      <c r="DK1" s="184" t="s">
        <v>656</v>
      </c>
      <c r="DL1" s="184" t="s">
        <v>292</v>
      </c>
      <c r="DM1" s="184" t="s">
        <v>658</v>
      </c>
      <c r="DN1" s="184" t="s">
        <v>660</v>
      </c>
      <c r="DO1" s="184" t="s">
        <v>662</v>
      </c>
      <c r="DP1" s="184" t="s">
        <v>664</v>
      </c>
      <c r="DQ1" s="184" t="s">
        <v>666</v>
      </c>
      <c r="DR1" s="184" t="s">
        <v>668</v>
      </c>
      <c r="DS1" s="184" t="s">
        <v>670</v>
      </c>
      <c r="DT1" s="184" t="s">
        <v>293</v>
      </c>
      <c r="DU1" s="184" t="s">
        <v>672</v>
      </c>
      <c r="DV1" s="184" t="s">
        <v>674</v>
      </c>
      <c r="DW1" s="184" t="s">
        <v>676</v>
      </c>
      <c r="DX1" s="193" t="s">
        <v>294</v>
      </c>
      <c r="DY1" s="184" t="s">
        <v>678</v>
      </c>
      <c r="DZ1" s="184" t="s">
        <v>295</v>
      </c>
      <c r="EA1" s="184" t="s">
        <v>680</v>
      </c>
      <c r="EB1" s="184" t="s">
        <v>296</v>
      </c>
      <c r="EC1" s="184" t="s">
        <v>682</v>
      </c>
      <c r="ED1" s="184" t="s">
        <v>684</v>
      </c>
      <c r="EE1" s="184" t="s">
        <v>686</v>
      </c>
      <c r="EF1" s="184" t="s">
        <v>688</v>
      </c>
      <c r="EG1" s="184" t="s">
        <v>690</v>
      </c>
      <c r="EH1" s="184" t="s">
        <v>692</v>
      </c>
      <c r="EI1" s="184" t="s">
        <v>694</v>
      </c>
      <c r="EJ1" s="184" t="s">
        <v>696</v>
      </c>
      <c r="EK1" s="184" t="s">
        <v>698</v>
      </c>
      <c r="EL1" s="184" t="s">
        <v>700</v>
      </c>
      <c r="EM1" s="184" t="s">
        <v>702</v>
      </c>
      <c r="EN1" s="193" t="s">
        <v>297</v>
      </c>
      <c r="EO1" s="184" t="s">
        <v>704</v>
      </c>
      <c r="EP1" s="184" t="s">
        <v>298</v>
      </c>
      <c r="EQ1" s="184" t="s">
        <v>706</v>
      </c>
      <c r="ER1" s="184" t="s">
        <v>708</v>
      </c>
      <c r="ES1" s="184" t="s">
        <v>299</v>
      </c>
      <c r="ET1" s="184" t="s">
        <v>710</v>
      </c>
      <c r="EU1" s="184" t="s">
        <v>712</v>
      </c>
      <c r="EV1" s="184" t="s">
        <v>300</v>
      </c>
      <c r="EW1" s="184" t="s">
        <v>714</v>
      </c>
      <c r="EX1" s="184" t="s">
        <v>716</v>
      </c>
      <c r="EY1" s="184" t="s">
        <v>718</v>
      </c>
      <c r="EZ1" s="184" t="s">
        <v>301</v>
      </c>
      <c r="FA1" s="184" t="s">
        <v>720</v>
      </c>
      <c r="FB1" s="184" t="s">
        <v>722</v>
      </c>
      <c r="FC1" s="193" t="s">
        <v>302</v>
      </c>
      <c r="FD1" s="184" t="s">
        <v>303</v>
      </c>
      <c r="FE1" s="184" t="s">
        <v>724</v>
      </c>
      <c r="FF1" s="184" t="s">
        <v>726</v>
      </c>
      <c r="FG1" s="184" t="s">
        <v>728</v>
      </c>
      <c r="FH1" s="184" t="s">
        <v>730</v>
      </c>
      <c r="FI1" s="184" t="s">
        <v>304</v>
      </c>
      <c r="FJ1" s="184" t="s">
        <v>732</v>
      </c>
      <c r="FK1" s="184" t="s">
        <v>734</v>
      </c>
      <c r="FL1" s="184" t="s">
        <v>736</v>
      </c>
      <c r="FM1" s="184" t="s">
        <v>738</v>
      </c>
      <c r="FN1" s="184" t="s">
        <v>740</v>
      </c>
      <c r="FO1" s="184" t="s">
        <v>305</v>
      </c>
      <c r="FP1" s="184" t="s">
        <v>743</v>
      </c>
      <c r="FQ1" s="184" t="s">
        <v>306</v>
      </c>
      <c r="FR1" s="184" t="s">
        <v>746</v>
      </c>
      <c r="FS1" s="184" t="s">
        <v>747</v>
      </c>
      <c r="FT1" s="184" t="s">
        <v>749</v>
      </c>
      <c r="FU1" s="184" t="s">
        <v>307</v>
      </c>
      <c r="FV1" s="184" t="s">
        <v>752</v>
      </c>
      <c r="FW1" s="184" t="s">
        <v>753</v>
      </c>
      <c r="FX1" s="184" t="s">
        <v>755</v>
      </c>
      <c r="FY1" s="184" t="s">
        <v>308</v>
      </c>
      <c r="FZ1" s="184" t="s">
        <v>758</v>
      </c>
      <c r="GA1" s="184" t="s">
        <v>760</v>
      </c>
      <c r="GB1" s="184" t="s">
        <v>762</v>
      </c>
      <c r="GC1" s="193" t="s">
        <v>309</v>
      </c>
      <c r="GD1" s="193" t="s">
        <v>310</v>
      </c>
      <c r="GE1" s="184" t="s">
        <v>316</v>
      </c>
      <c r="GF1" s="184" t="s">
        <v>764</v>
      </c>
      <c r="GG1" s="184" t="s">
        <v>766</v>
      </c>
      <c r="GH1" s="184" t="s">
        <v>768</v>
      </c>
      <c r="GI1" s="184" t="s">
        <v>770</v>
      </c>
      <c r="GJ1" s="184" t="s">
        <v>772</v>
      </c>
      <c r="GK1" s="184" t="s">
        <v>774</v>
      </c>
      <c r="GL1" s="193" t="s">
        <v>311</v>
      </c>
      <c r="GM1" s="184" t="s">
        <v>317</v>
      </c>
      <c r="GN1" s="184" t="s">
        <v>776</v>
      </c>
      <c r="GO1" s="184" t="s">
        <v>778</v>
      </c>
      <c r="GP1" s="184" t="s">
        <v>779</v>
      </c>
      <c r="GQ1" s="184" t="s">
        <v>318</v>
      </c>
      <c r="GR1" s="184" t="s">
        <v>782</v>
      </c>
      <c r="GS1" s="184" t="s">
        <v>783</v>
      </c>
      <c r="GT1" s="193" t="s">
        <v>312</v>
      </c>
      <c r="GU1" s="184" t="s">
        <v>313</v>
      </c>
      <c r="GV1" s="184" t="s">
        <v>785</v>
      </c>
      <c r="GW1" s="184" t="s">
        <v>787</v>
      </c>
      <c r="GX1" s="184" t="s">
        <v>789</v>
      </c>
      <c r="GY1" s="184" t="s">
        <v>791</v>
      </c>
      <c r="GZ1" s="184" t="s">
        <v>793</v>
      </c>
      <c r="HA1" s="193" t="s">
        <v>314</v>
      </c>
      <c r="HB1" s="184" t="s">
        <v>315</v>
      </c>
      <c r="HC1" s="184" t="s">
        <v>795</v>
      </c>
      <c r="HD1" s="184" t="s">
        <v>797</v>
      </c>
      <c r="HE1" s="184" t="s">
        <v>799</v>
      </c>
      <c r="HF1" s="184" t="s">
        <v>801</v>
      </c>
      <c r="HG1" s="184" t="s">
        <v>803</v>
      </c>
      <c r="HH1" s="184" t="s">
        <v>805</v>
      </c>
      <c r="HI1" s="181" t="s">
        <v>319</v>
      </c>
      <c r="HJ1" s="193" t="s">
        <v>320</v>
      </c>
      <c r="HK1" s="184" t="s">
        <v>321</v>
      </c>
      <c r="HL1" s="184" t="s">
        <v>807</v>
      </c>
      <c r="HM1" s="184" t="s">
        <v>809</v>
      </c>
      <c r="HN1" s="184" t="s">
        <v>811</v>
      </c>
      <c r="HO1" s="184" t="s">
        <v>813</v>
      </c>
      <c r="HP1" s="184" t="s">
        <v>322</v>
      </c>
      <c r="HQ1" s="184" t="s">
        <v>816</v>
      </c>
      <c r="HR1" s="184" t="s">
        <v>339</v>
      </c>
      <c r="HS1" s="184" t="s">
        <v>854</v>
      </c>
      <c r="HT1" s="184" t="s">
        <v>856</v>
      </c>
      <c r="HU1" s="184" t="s">
        <v>858</v>
      </c>
      <c r="HV1" s="193" t="s">
        <v>323</v>
      </c>
      <c r="HW1" s="184" t="s">
        <v>818</v>
      </c>
      <c r="HX1" s="184" t="s">
        <v>820</v>
      </c>
      <c r="HY1" s="184" t="s">
        <v>324</v>
      </c>
      <c r="HZ1" s="184" t="s">
        <v>823</v>
      </c>
      <c r="IA1" s="184" t="s">
        <v>825</v>
      </c>
      <c r="IB1" s="184" t="s">
        <v>826</v>
      </c>
      <c r="IC1" s="184" t="s">
        <v>828</v>
      </c>
      <c r="ID1" s="193" t="s">
        <v>325</v>
      </c>
      <c r="IE1" s="184" t="s">
        <v>830</v>
      </c>
      <c r="IF1" s="184" t="s">
        <v>832</v>
      </c>
      <c r="IG1" s="184" t="s">
        <v>834</v>
      </c>
      <c r="IH1" s="184" t="s">
        <v>326</v>
      </c>
      <c r="II1" s="184" t="s">
        <v>836</v>
      </c>
      <c r="IJ1" s="184" t="s">
        <v>838</v>
      </c>
      <c r="IK1" s="184" t="s">
        <v>327</v>
      </c>
      <c r="IL1" s="184" t="s">
        <v>840</v>
      </c>
      <c r="IM1" s="184" t="s">
        <v>842</v>
      </c>
      <c r="IN1" s="184" t="s">
        <v>328</v>
      </c>
      <c r="IO1" s="184" t="s">
        <v>844</v>
      </c>
      <c r="IP1" s="184" t="s">
        <v>846</v>
      </c>
      <c r="IQ1" s="184" t="s">
        <v>848</v>
      </c>
      <c r="IR1" s="184" t="s">
        <v>850</v>
      </c>
      <c r="IS1" s="184" t="s">
        <v>329</v>
      </c>
      <c r="IT1" s="184" t="s">
        <v>852</v>
      </c>
      <c r="IU1" s="193" t="s">
        <v>330</v>
      </c>
      <c r="IV1" s="184" t="s">
        <v>860</v>
      </c>
      <c r="IW1" s="184" t="s">
        <v>862</v>
      </c>
      <c r="IX1" s="184" t="s">
        <v>331</v>
      </c>
      <c r="IY1" s="184" t="s">
        <v>864</v>
      </c>
      <c r="IZ1" s="184" t="s">
        <v>866</v>
      </c>
      <c r="JA1" s="184" t="s">
        <v>868</v>
      </c>
      <c r="JB1" s="193" t="s">
        <v>332</v>
      </c>
      <c r="JC1" s="184" t="s">
        <v>870</v>
      </c>
      <c r="JD1" s="184" t="s">
        <v>333</v>
      </c>
      <c r="JE1" s="184" t="s">
        <v>873</v>
      </c>
      <c r="JF1" s="184" t="s">
        <v>875</v>
      </c>
      <c r="JG1" s="184" t="s">
        <v>877</v>
      </c>
      <c r="JH1" s="184" t="s">
        <v>879</v>
      </c>
      <c r="JI1" s="184" t="s">
        <v>881</v>
      </c>
      <c r="JJ1" s="184" t="s">
        <v>883</v>
      </c>
      <c r="JK1" s="184" t="s">
        <v>334</v>
      </c>
      <c r="JL1" s="184" t="s">
        <v>886</v>
      </c>
      <c r="JM1" s="184" t="s">
        <v>888</v>
      </c>
      <c r="JN1" s="184" t="s">
        <v>890</v>
      </c>
      <c r="JO1" s="184" t="s">
        <v>892</v>
      </c>
      <c r="JP1" s="184" t="s">
        <v>894</v>
      </c>
      <c r="JQ1" s="184" t="s">
        <v>896</v>
      </c>
      <c r="JR1" s="184" t="s">
        <v>898</v>
      </c>
      <c r="JS1" s="184" t="s">
        <v>900</v>
      </c>
      <c r="JT1" s="184" t="s">
        <v>335</v>
      </c>
      <c r="JU1" s="184" t="s">
        <v>903</v>
      </c>
      <c r="JV1" s="184" t="s">
        <v>905</v>
      </c>
      <c r="JW1" s="184" t="s">
        <v>907</v>
      </c>
      <c r="JX1" s="184" t="s">
        <v>909</v>
      </c>
      <c r="JY1" s="184" t="s">
        <v>910</v>
      </c>
      <c r="JZ1" s="184" t="s">
        <v>912</v>
      </c>
      <c r="KA1" s="184" t="s">
        <v>914</v>
      </c>
      <c r="KB1" s="184" t="s">
        <v>916</v>
      </c>
      <c r="KC1" s="184" t="s">
        <v>918</v>
      </c>
      <c r="KD1" s="184" t="s">
        <v>920</v>
      </c>
      <c r="KE1" s="184" t="s">
        <v>922</v>
      </c>
      <c r="KF1" s="184" t="s">
        <v>924</v>
      </c>
      <c r="KG1" s="184" t="s">
        <v>926</v>
      </c>
      <c r="KH1" s="184" t="s">
        <v>928</v>
      </c>
      <c r="KI1" s="184" t="s">
        <v>930</v>
      </c>
      <c r="KJ1" s="184" t="s">
        <v>932</v>
      </c>
      <c r="KK1" s="184" t="s">
        <v>934</v>
      </c>
      <c r="KL1" s="184" t="s">
        <v>936</v>
      </c>
      <c r="KM1" s="184" t="s">
        <v>938</v>
      </c>
      <c r="KN1" s="184" t="s">
        <v>940</v>
      </c>
      <c r="KO1" s="184" t="s">
        <v>942</v>
      </c>
      <c r="KP1" s="184" t="s">
        <v>944</v>
      </c>
      <c r="KQ1" s="184" t="s">
        <v>946</v>
      </c>
      <c r="KR1" s="184" t="s">
        <v>948</v>
      </c>
      <c r="KS1" s="184" t="s">
        <v>950</v>
      </c>
      <c r="KT1" s="184" t="s">
        <v>952</v>
      </c>
      <c r="KU1" s="193" t="s">
        <v>336</v>
      </c>
      <c r="KV1" s="184" t="s">
        <v>954</v>
      </c>
      <c r="KW1" s="184" t="s">
        <v>337</v>
      </c>
      <c r="KX1" s="184" t="s">
        <v>957</v>
      </c>
      <c r="KY1" s="184" t="s">
        <v>959</v>
      </c>
      <c r="KZ1" s="184" t="s">
        <v>961</v>
      </c>
      <c r="LA1" s="184" t="s">
        <v>963</v>
      </c>
      <c r="LB1" s="184" t="s">
        <v>338</v>
      </c>
      <c r="LC1" s="184" t="s">
        <v>966</v>
      </c>
      <c r="LD1" s="184" t="s">
        <v>968</v>
      </c>
      <c r="LE1" s="184" t="s">
        <v>970</v>
      </c>
      <c r="LF1" s="184" t="s">
        <v>972</v>
      </c>
      <c r="LG1" s="184" t="s">
        <v>974</v>
      </c>
      <c r="LH1" s="184" t="s">
        <v>976</v>
      </c>
      <c r="LI1" s="184" t="s">
        <v>978</v>
      </c>
      <c r="LJ1" s="181" t="s">
        <v>340</v>
      </c>
      <c r="LK1" s="193" t="s">
        <v>341</v>
      </c>
      <c r="LL1" s="184" t="s">
        <v>342</v>
      </c>
      <c r="LM1" s="184" t="s">
        <v>343</v>
      </c>
      <c r="LN1" s="193" t="s">
        <v>344</v>
      </c>
      <c r="LO1" s="184" t="s">
        <v>345</v>
      </c>
      <c r="LP1" s="184" t="s">
        <v>998</v>
      </c>
      <c r="LQ1" s="184" t="s">
        <v>1000</v>
      </c>
      <c r="LR1" s="184" t="s">
        <v>1001</v>
      </c>
      <c r="LS1" s="184" t="s">
        <v>1003</v>
      </c>
      <c r="LT1" s="184" t="s">
        <v>1004</v>
      </c>
      <c r="LU1" s="184" t="s">
        <v>1006</v>
      </c>
      <c r="LV1" s="184" t="s">
        <v>1008</v>
      </c>
      <c r="LW1" s="184" t="s">
        <v>1010</v>
      </c>
      <c r="LX1" s="184" t="s">
        <v>1012</v>
      </c>
      <c r="LY1" s="184" t="s">
        <v>346</v>
      </c>
      <c r="LZ1" s="184" t="s">
        <v>1015</v>
      </c>
      <c r="MA1" s="184" t="s">
        <v>1016</v>
      </c>
      <c r="MB1" s="184" t="s">
        <v>1018</v>
      </c>
      <c r="MC1" s="184" t="s">
        <v>347</v>
      </c>
      <c r="MD1" s="184" t="s">
        <v>1021</v>
      </c>
      <c r="ME1" s="184" t="s">
        <v>1022</v>
      </c>
      <c r="MF1" s="184" t="s">
        <v>1024</v>
      </c>
      <c r="MG1" s="184" t="s">
        <v>1026</v>
      </c>
      <c r="MH1" s="184" t="s">
        <v>348</v>
      </c>
      <c r="MI1" s="184" t="s">
        <v>1029</v>
      </c>
      <c r="MJ1" s="184" t="s">
        <v>1031</v>
      </c>
      <c r="MK1" s="184" t="s">
        <v>1033</v>
      </c>
      <c r="ML1" s="184" t="s">
        <v>1035</v>
      </c>
      <c r="MM1" s="184" t="s">
        <v>349</v>
      </c>
      <c r="MN1" s="184" t="s">
        <v>1038</v>
      </c>
      <c r="MO1" s="184" t="s">
        <v>1040</v>
      </c>
      <c r="MP1" s="184" t="s">
        <v>1042</v>
      </c>
      <c r="MQ1" s="184" t="s">
        <v>1044</v>
      </c>
      <c r="MR1" s="184" t="s">
        <v>1046</v>
      </c>
      <c r="MS1" s="184" t="s">
        <v>1048</v>
      </c>
      <c r="MT1" s="184" t="s">
        <v>1050</v>
      </c>
      <c r="MU1" s="184" t="s">
        <v>1052</v>
      </c>
      <c r="MV1" s="184" t="s">
        <v>1054</v>
      </c>
      <c r="MW1" s="184" t="s">
        <v>1056</v>
      </c>
      <c r="MX1" s="184" t="s">
        <v>1058</v>
      </c>
      <c r="MY1" s="184" t="s">
        <v>1059</v>
      </c>
      <c r="MZ1" s="193" t="s">
        <v>350</v>
      </c>
      <c r="NA1" s="184" t="s">
        <v>351</v>
      </c>
      <c r="NB1" s="184" t="s">
        <v>1061</v>
      </c>
      <c r="NC1" s="184" t="s">
        <v>1063</v>
      </c>
      <c r="ND1" s="184" t="s">
        <v>1065</v>
      </c>
      <c r="NE1" s="184" t="s">
        <v>1067</v>
      </c>
      <c r="NF1" s="193" t="s">
        <v>352</v>
      </c>
      <c r="NG1" s="184" t="s">
        <v>353</v>
      </c>
      <c r="NH1" s="184" t="s">
        <v>1068</v>
      </c>
      <c r="NI1" s="184" t="s">
        <v>354</v>
      </c>
      <c r="NJ1" s="184" t="s">
        <v>1070</v>
      </c>
      <c r="NK1" s="184" t="s">
        <v>1072</v>
      </c>
      <c r="NL1" s="184" t="s">
        <v>355</v>
      </c>
      <c r="NM1" s="184" t="s">
        <v>1074</v>
      </c>
      <c r="NN1" s="184" t="s">
        <v>1076</v>
      </c>
      <c r="NO1" s="181" t="s">
        <v>341</v>
      </c>
      <c r="NP1" s="193" t="s">
        <v>342</v>
      </c>
      <c r="NQ1" s="184" t="s">
        <v>356</v>
      </c>
      <c r="NR1" s="184" t="s">
        <v>980</v>
      </c>
      <c r="NS1" s="184" t="s">
        <v>982</v>
      </c>
      <c r="NT1" s="184" t="s">
        <v>984</v>
      </c>
      <c r="NU1" s="184" t="s">
        <v>986</v>
      </c>
      <c r="NV1" s="184" t="s">
        <v>357</v>
      </c>
      <c r="NW1" s="184" t="s">
        <v>988</v>
      </c>
      <c r="NX1" s="184" t="s">
        <v>358</v>
      </c>
      <c r="NY1" s="184" t="s">
        <v>990</v>
      </c>
      <c r="NZ1" s="193" t="s">
        <v>343</v>
      </c>
      <c r="OA1" s="184" t="s">
        <v>992</v>
      </c>
      <c r="OB1" s="184" t="s">
        <v>359</v>
      </c>
      <c r="OC1" s="181" t="s">
        <v>343</v>
      </c>
      <c r="OD1" s="193" t="s">
        <v>359</v>
      </c>
      <c r="OE1" s="184" t="s">
        <v>994</v>
      </c>
      <c r="OF1" s="184" t="s">
        <v>996</v>
      </c>
      <c r="OG1" s="184" t="s">
        <v>360</v>
      </c>
      <c r="OH1" s="181" t="s">
        <v>361</v>
      </c>
      <c r="OI1" s="193" t="s">
        <v>362</v>
      </c>
      <c r="OJ1" s="184" t="s">
        <v>363</v>
      </c>
      <c r="OK1" s="184" t="s">
        <v>1077</v>
      </c>
      <c r="OL1" s="184" t="s">
        <v>1079</v>
      </c>
      <c r="OM1" s="184" t="s">
        <v>364</v>
      </c>
      <c r="ON1" s="184" t="s">
        <v>374</v>
      </c>
      <c r="OO1" s="184" t="s">
        <v>1081</v>
      </c>
      <c r="OP1" s="184" t="s">
        <v>1083</v>
      </c>
      <c r="OQ1" s="184" t="s">
        <v>1085</v>
      </c>
      <c r="OR1" s="184" t="s">
        <v>1087</v>
      </c>
      <c r="OS1" s="184" t="s">
        <v>1089</v>
      </c>
      <c r="OT1" s="184" t="s">
        <v>1091</v>
      </c>
      <c r="OU1" s="184" t="s">
        <v>1093</v>
      </c>
      <c r="OV1" s="184" t="s">
        <v>1095</v>
      </c>
      <c r="OW1" s="184" t="s">
        <v>1097</v>
      </c>
      <c r="OX1" s="184" t="s">
        <v>1099</v>
      </c>
      <c r="OY1" s="184" t="s">
        <v>1101</v>
      </c>
      <c r="OZ1" s="184" t="s">
        <v>1103</v>
      </c>
      <c r="PA1" s="184" t="s">
        <v>1105</v>
      </c>
      <c r="PB1" s="184" t="s">
        <v>1107</v>
      </c>
      <c r="PC1" s="184" t="s">
        <v>1109</v>
      </c>
      <c r="PD1" s="184" t="s">
        <v>1111</v>
      </c>
      <c r="PE1" s="184" t="s">
        <v>1113</v>
      </c>
      <c r="PF1" s="184" t="s">
        <v>1115</v>
      </c>
      <c r="PG1" s="184" t="s">
        <v>1117</v>
      </c>
      <c r="PH1" s="184" t="s">
        <v>1119</v>
      </c>
      <c r="PI1" s="184" t="s">
        <v>1121</v>
      </c>
      <c r="PJ1" s="184" t="s">
        <v>1123</v>
      </c>
      <c r="PK1" s="184" t="s">
        <v>375</v>
      </c>
      <c r="PL1" s="184" t="s">
        <v>1126</v>
      </c>
      <c r="PM1" s="184" t="s">
        <v>1128</v>
      </c>
      <c r="PN1" s="184" t="s">
        <v>1129</v>
      </c>
      <c r="PO1" s="184" t="s">
        <v>1131</v>
      </c>
      <c r="PP1" s="184" t="s">
        <v>1133</v>
      </c>
      <c r="PQ1" s="184" t="s">
        <v>1135</v>
      </c>
      <c r="PR1" s="184" t="s">
        <v>1137</v>
      </c>
      <c r="PS1" s="184" t="s">
        <v>1139</v>
      </c>
      <c r="PT1" s="184" t="s">
        <v>1141</v>
      </c>
      <c r="PU1" s="184" t="s">
        <v>1143</v>
      </c>
      <c r="PV1" s="184" t="s">
        <v>1145</v>
      </c>
      <c r="PW1" s="184" t="s">
        <v>1147</v>
      </c>
      <c r="PX1" s="184" t="s">
        <v>1149</v>
      </c>
      <c r="PY1" s="184" t="s">
        <v>1151</v>
      </c>
      <c r="PZ1" s="184" t="s">
        <v>1153</v>
      </c>
      <c r="QA1" s="184" t="s">
        <v>1155</v>
      </c>
      <c r="QB1" s="184" t="s">
        <v>1157</v>
      </c>
      <c r="QC1" s="184" t="s">
        <v>1159</v>
      </c>
      <c r="QD1" s="184" t="s">
        <v>1161</v>
      </c>
      <c r="QE1" s="184" t="s">
        <v>1163</v>
      </c>
      <c r="QF1" s="184" t="s">
        <v>1165</v>
      </c>
      <c r="QG1" s="184" t="s">
        <v>1167</v>
      </c>
      <c r="QH1" s="184" t="s">
        <v>1169</v>
      </c>
      <c r="QI1" s="184" t="s">
        <v>1171</v>
      </c>
      <c r="QJ1" s="184" t="s">
        <v>1173</v>
      </c>
      <c r="QK1" s="184" t="s">
        <v>1175</v>
      </c>
      <c r="QL1" s="184" t="s">
        <v>365</v>
      </c>
      <c r="QM1" s="184" t="s">
        <v>1177</v>
      </c>
      <c r="QN1" s="184" t="s">
        <v>1179</v>
      </c>
      <c r="QO1" s="184" t="s">
        <v>1181</v>
      </c>
      <c r="QP1" s="184" t="s">
        <v>1183</v>
      </c>
      <c r="QQ1" s="184" t="s">
        <v>1185</v>
      </c>
      <c r="QR1" s="193" t="s">
        <v>366</v>
      </c>
      <c r="QS1" s="184" t="s">
        <v>367</v>
      </c>
      <c r="QT1" s="184" t="s">
        <v>1187</v>
      </c>
      <c r="QU1" s="184" t="s">
        <v>1189</v>
      </c>
      <c r="QV1" s="184" t="s">
        <v>1191</v>
      </c>
      <c r="QW1" s="184" t="s">
        <v>1193</v>
      </c>
      <c r="QX1" s="184" t="s">
        <v>1195</v>
      </c>
      <c r="QY1" s="184" t="s">
        <v>1197</v>
      </c>
      <c r="QZ1" s="193" t="s">
        <v>368</v>
      </c>
      <c r="RA1" s="184" t="s">
        <v>1199</v>
      </c>
      <c r="RB1" s="184" t="s">
        <v>369</v>
      </c>
      <c r="RC1" s="193" t="s">
        <v>370</v>
      </c>
      <c r="RD1" s="184" t="s">
        <v>371</v>
      </c>
      <c r="RE1" s="184" t="s">
        <v>1229</v>
      </c>
      <c r="RF1" s="184" t="s">
        <v>1231</v>
      </c>
      <c r="RG1" s="193" t="s">
        <v>372</v>
      </c>
      <c r="RH1" s="184" t="s">
        <v>373</v>
      </c>
      <c r="RI1" s="184" t="s">
        <v>1233</v>
      </c>
      <c r="RJ1" s="184" t="s">
        <v>1234</v>
      </c>
      <c r="RK1" s="184" t="s">
        <v>1235</v>
      </c>
      <c r="RL1" s="184" t="s">
        <v>1236</v>
      </c>
      <c r="RM1" s="184" t="s">
        <v>1238</v>
      </c>
      <c r="RN1" s="184" t="s">
        <v>1239</v>
      </c>
      <c r="RO1" s="184" t="s">
        <v>1241</v>
      </c>
      <c r="RP1" s="184" t="s">
        <v>1242</v>
      </c>
      <c r="RQ1" s="181" t="s">
        <v>368</v>
      </c>
      <c r="RR1" s="193" t="s">
        <v>369</v>
      </c>
      <c r="RS1" s="184" t="s">
        <v>376</v>
      </c>
      <c r="RT1" s="184" t="s">
        <v>1201</v>
      </c>
      <c r="RU1" s="184" t="s">
        <v>1203</v>
      </c>
      <c r="RV1" s="184" t="s">
        <v>1205</v>
      </c>
      <c r="RW1" s="184" t="s">
        <v>1207</v>
      </c>
      <c r="RX1" s="184" t="s">
        <v>1209</v>
      </c>
      <c r="RY1" s="184" t="s">
        <v>1211</v>
      </c>
      <c r="RZ1" s="184" t="s">
        <v>1213</v>
      </c>
      <c r="SA1" s="184" t="s">
        <v>1215</v>
      </c>
      <c r="SB1" s="184" t="s">
        <v>1217</v>
      </c>
      <c r="SC1" s="184" t="s">
        <v>1219</v>
      </c>
      <c r="SD1" s="184" t="s">
        <v>1221</v>
      </c>
      <c r="SE1" s="184" t="s">
        <v>1223</v>
      </c>
      <c r="SF1" s="184" t="s">
        <v>1225</v>
      </c>
      <c r="SG1" s="184" t="s">
        <v>1227</v>
      </c>
      <c r="SH1" s="181" t="s">
        <v>377</v>
      </c>
      <c r="SI1" s="193" t="s">
        <v>378</v>
      </c>
      <c r="SJ1" s="184" t="s">
        <v>379</v>
      </c>
      <c r="SK1" s="184" t="s">
        <v>1244</v>
      </c>
      <c r="SL1" s="184" t="s">
        <v>1246</v>
      </c>
      <c r="SM1" s="184" t="s">
        <v>380</v>
      </c>
      <c r="SN1" s="184" t="s">
        <v>1248</v>
      </c>
      <c r="SO1" s="184" t="s">
        <v>1250</v>
      </c>
      <c r="SP1" s="184" t="s">
        <v>1252</v>
      </c>
      <c r="SQ1" s="184" t="s">
        <v>1254</v>
      </c>
      <c r="SR1" s="193" t="s">
        <v>381</v>
      </c>
      <c r="SS1" s="184" t="s">
        <v>382</v>
      </c>
      <c r="ST1" s="184" t="s">
        <v>1256</v>
      </c>
      <c r="SU1" s="184" t="s">
        <v>1258</v>
      </c>
      <c r="SV1" s="184" t="s">
        <v>1260</v>
      </c>
      <c r="SW1" s="184" t="s">
        <v>1262</v>
      </c>
      <c r="SX1" s="184" t="s">
        <v>1264</v>
      </c>
      <c r="SY1" s="184" t="s">
        <v>1266</v>
      </c>
      <c r="SZ1" s="184" t="s">
        <v>1268</v>
      </c>
      <c r="TA1" s="184" t="s">
        <v>1270</v>
      </c>
      <c r="TB1" s="184" t="s">
        <v>1272</v>
      </c>
      <c r="TC1" s="184" t="s">
        <v>1274</v>
      </c>
      <c r="TD1" s="184" t="s">
        <v>1276</v>
      </c>
      <c r="TE1" s="184" t="s">
        <v>1278</v>
      </c>
      <c r="TF1" s="184" t="s">
        <v>1280</v>
      </c>
      <c r="TG1" s="184" t="s">
        <v>1282</v>
      </c>
      <c r="TH1" s="184" t="s">
        <v>1284</v>
      </c>
      <c r="TI1" s="181" t="s">
        <v>383</v>
      </c>
      <c r="TJ1" s="193" t="s">
        <v>384</v>
      </c>
      <c r="TK1" s="184" t="s">
        <v>385</v>
      </c>
      <c r="TL1" s="184" t="s">
        <v>1286</v>
      </c>
      <c r="TM1" s="184" t="s">
        <v>1288</v>
      </c>
      <c r="TN1" s="184" t="s">
        <v>1290</v>
      </c>
      <c r="TO1" s="184" t="s">
        <v>1292</v>
      </c>
      <c r="TP1" s="184" t="s">
        <v>1294</v>
      </c>
      <c r="TQ1" s="184" t="s">
        <v>386</v>
      </c>
      <c r="TR1" s="184" t="s">
        <v>1296</v>
      </c>
      <c r="TS1" s="184" t="s">
        <v>1298</v>
      </c>
      <c r="TT1" s="184" t="s">
        <v>1300</v>
      </c>
      <c r="TU1" s="184" t="s">
        <v>1302</v>
      </c>
      <c r="TV1" s="184" t="s">
        <v>1304</v>
      </c>
      <c r="TW1" s="184" t="s">
        <v>1306</v>
      </c>
      <c r="TX1" s="193" t="s">
        <v>387</v>
      </c>
      <c r="TY1" s="184" t="s">
        <v>388</v>
      </c>
      <c r="TZ1" s="184" t="s">
        <v>389</v>
      </c>
      <c r="UA1" s="184" t="s">
        <v>1308</v>
      </c>
      <c r="UB1" s="184" t="s">
        <v>1310</v>
      </c>
      <c r="UC1" s="184" t="s">
        <v>1311</v>
      </c>
      <c r="UD1" s="184" t="s">
        <v>1313</v>
      </c>
      <c r="UE1" s="184" t="s">
        <v>1315</v>
      </c>
      <c r="UF1" s="184" t="s">
        <v>1317</v>
      </c>
      <c r="UG1" s="184" t="s">
        <v>1319</v>
      </c>
      <c r="UH1" s="184" t="s">
        <v>1321</v>
      </c>
      <c r="UI1" s="184" t="s">
        <v>1323</v>
      </c>
      <c r="UJ1" s="184" t="s">
        <v>1325</v>
      </c>
      <c r="UK1" s="184" t="s">
        <v>1327</v>
      </c>
      <c r="UL1" s="184" t="s">
        <v>1329</v>
      </c>
      <c r="UM1" s="184" t="s">
        <v>1331</v>
      </c>
      <c r="UN1" s="184" t="s">
        <v>1333</v>
      </c>
      <c r="UO1" s="184" t="s">
        <v>1335</v>
      </c>
      <c r="UP1" s="184" t="s">
        <v>1337</v>
      </c>
      <c r="UQ1" s="181" t="s">
        <v>1339</v>
      </c>
      <c r="UR1" s="184" t="s">
        <v>1341</v>
      </c>
      <c r="US1" s="184" t="s">
        <v>1343</v>
      </c>
      <c r="UT1" s="184" t="s">
        <v>1345</v>
      </c>
      <c r="UU1" s="184" t="s">
        <v>1347</v>
      </c>
      <c r="UV1" s="184" t="s">
        <v>1349</v>
      </c>
      <c r="UW1" s="187"/>
    </row>
    <row r="2" spans="1:569" s="124" customFormat="1" hidden="1">
      <c r="K2" s="162"/>
      <c r="Z2" s="124" t="s">
        <v>138</v>
      </c>
      <c r="AA2" s="124" t="s">
        <v>139</v>
      </c>
    </row>
    <row r="3" spans="1:569">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c r="B6" s="90"/>
      <c r="C6" s="91" t="s">
        <v>257</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c r="B8" s="93"/>
      <c r="C8" s="91" t="s">
        <v>256</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c r="K10" s="217"/>
      <c r="L10" s="217"/>
      <c r="M10" s="217"/>
      <c r="N10" s="218" t="s">
        <v>404</v>
      </c>
      <c r="O10" s="217"/>
      <c r="P10" s="217"/>
      <c r="Q10" s="217"/>
      <c r="R10" s="217"/>
      <c r="S10" s="217"/>
      <c r="T10" s="217"/>
      <c r="U10" s="217"/>
      <c r="V10" s="217"/>
      <c r="W10" s="217"/>
      <c r="X10" s="217"/>
      <c r="Y10" s="217"/>
    </row>
    <row r="11" spans="1:569" ht="79.5" thickBot="1">
      <c r="A11" s="426"/>
      <c r="B11" s="340" t="s">
        <v>142</v>
      </c>
      <c r="C11" s="196" t="s">
        <v>141</v>
      </c>
      <c r="D11" s="197" t="s">
        <v>138</v>
      </c>
      <c r="E11" s="197" t="s">
        <v>1458</v>
      </c>
      <c r="F11" s="197" t="s">
        <v>258</v>
      </c>
      <c r="G11" s="197" t="s">
        <v>473</v>
      </c>
      <c r="H11" s="197" t="s">
        <v>475</v>
      </c>
      <c r="I11" s="216" t="s">
        <v>476</v>
      </c>
      <c r="J11" s="197" t="s">
        <v>474</v>
      </c>
      <c r="K11" s="376" t="s">
        <v>1372</v>
      </c>
      <c r="L11" s="376" t="s">
        <v>1374</v>
      </c>
      <c r="M11" s="376" t="s">
        <v>484</v>
      </c>
      <c r="N11" s="376" t="s">
        <v>1373</v>
      </c>
      <c r="O11" s="376" t="s">
        <v>1375</v>
      </c>
      <c r="P11" s="376" t="s">
        <v>485</v>
      </c>
      <c r="Q11" s="376" t="s">
        <v>1376</v>
      </c>
      <c r="R11" s="376" t="s">
        <v>1377</v>
      </c>
      <c r="S11" s="376" t="s">
        <v>1378</v>
      </c>
      <c r="T11" s="376" t="s">
        <v>1470</v>
      </c>
      <c r="U11" s="376" t="s">
        <v>1379</v>
      </c>
      <c r="V11" s="376" t="s">
        <v>1380</v>
      </c>
      <c r="W11" s="376" t="s">
        <v>1381</v>
      </c>
      <c r="X11" s="376" t="s">
        <v>1382</v>
      </c>
      <c r="Y11" s="376" t="s">
        <v>1383</v>
      </c>
      <c r="Z11" s="375" t="s">
        <v>405</v>
      </c>
      <c r="AA11" s="216" t="s">
        <v>423</v>
      </c>
      <c r="AB11" s="216" t="s">
        <v>406</v>
      </c>
      <c r="AC11" s="216" t="s">
        <v>420</v>
      </c>
      <c r="AD11" s="216" t="s">
        <v>407</v>
      </c>
      <c r="AE11" s="216" t="s">
        <v>408</v>
      </c>
      <c r="AF11" s="216" t="s">
        <v>409</v>
      </c>
      <c r="AG11" s="216" t="s">
        <v>419</v>
      </c>
      <c r="AH11" s="216" t="s">
        <v>410</v>
      </c>
      <c r="AI11" s="216" t="s">
        <v>411</v>
      </c>
      <c r="AJ11" s="216" t="s">
        <v>412</v>
      </c>
      <c r="AK11" s="216" t="s">
        <v>418</v>
      </c>
      <c r="AL11" s="216" t="s">
        <v>413</v>
      </c>
      <c r="AM11" s="216" t="s">
        <v>414</v>
      </c>
      <c r="AN11" s="216" t="s">
        <v>415</v>
      </c>
      <c r="AO11" s="216" t="s">
        <v>417</v>
      </c>
      <c r="AP11" s="216" t="s">
        <v>416</v>
      </c>
    </row>
    <row r="12" spans="1:569">
      <c r="A12" s="425"/>
      <c r="B12" s="190" t="s">
        <v>261</v>
      </c>
      <c r="C12" s="191" t="s">
        <v>143</v>
      </c>
      <c r="D12" s="192">
        <f>D13+D47+D83+D89+D96</f>
        <v>486000</v>
      </c>
      <c r="E12" s="192">
        <f>E13+E47+E83+E89+E96</f>
        <v>0</v>
      </c>
      <c r="F12" s="192">
        <f t="shared" ref="F12:F106" si="0">D12+E12</f>
        <v>486000</v>
      </c>
      <c r="G12" s="192">
        <f>G13+G47+G83+G89+G96</f>
        <v>0</v>
      </c>
      <c r="H12" s="192">
        <f>F12-G12</f>
        <v>486000</v>
      </c>
      <c r="I12" s="192">
        <f>I13+I47+I83+I89+I96</f>
        <v>0</v>
      </c>
      <c r="J12" s="192">
        <f>F12-I12</f>
        <v>486000</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486000</v>
      </c>
      <c r="S12" s="192">
        <f t="shared" si="1"/>
        <v>0</v>
      </c>
      <c r="T12" s="192">
        <f t="shared" ref="T12" si="2">T13+T47+T83+T89+T96</f>
        <v>0</v>
      </c>
      <c r="U12" s="192">
        <f t="shared" si="1"/>
        <v>0</v>
      </c>
      <c r="V12" s="192">
        <f t="shared" si="1"/>
        <v>0</v>
      </c>
      <c r="W12" s="192">
        <f t="shared" si="1"/>
        <v>0</v>
      </c>
      <c r="X12" s="192">
        <f t="shared" si="1"/>
        <v>0</v>
      </c>
      <c r="Y12" s="192">
        <f t="shared" si="1"/>
        <v>0</v>
      </c>
      <c r="Z12" s="192">
        <f t="shared" si="1"/>
        <v>0</v>
      </c>
      <c r="AA12" s="192">
        <f t="shared" si="1"/>
        <v>0</v>
      </c>
      <c r="AB12" s="192">
        <f t="shared" si="1"/>
        <v>0</v>
      </c>
      <c r="AC12" s="192">
        <f>Z12+AA12+AB12</f>
        <v>0</v>
      </c>
      <c r="AD12" s="192">
        <f>AD13+AD47+AD83+AD89+AD96</f>
        <v>486000</v>
      </c>
      <c r="AE12" s="192">
        <f>AE13+AE47+AE83+AE89+AE96</f>
        <v>0</v>
      </c>
      <c r="AF12" s="192">
        <f>AF13+AF47+AF83+AF89+AF96</f>
        <v>0</v>
      </c>
      <c r="AG12" s="192">
        <f>AD12+AE12+AF12</f>
        <v>486000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486000</v>
      </c>
    </row>
    <row r="13" spans="1:569">
      <c r="B13" s="193" t="s">
        <v>262</v>
      </c>
      <c r="C13" s="194" t="s">
        <v>144</v>
      </c>
      <c r="D13" s="195">
        <f>SUM(D14:D46)</f>
        <v>486000</v>
      </c>
      <c r="E13" s="195">
        <f>SUM(E14:E46)</f>
        <v>0</v>
      </c>
      <c r="F13" s="195">
        <f t="shared" si="0"/>
        <v>486000</v>
      </c>
      <c r="G13" s="195">
        <f>SUM(G14:G46)</f>
        <v>0</v>
      </c>
      <c r="H13" s="195">
        <f t="shared" ref="H13:H220" si="3">F13-G13</f>
        <v>486000</v>
      </c>
      <c r="I13" s="195">
        <f>SUM(I14:I46)</f>
        <v>0</v>
      </c>
      <c r="J13" s="195">
        <f t="shared" ref="J13:J220" si="4">F13-I13</f>
        <v>486000</v>
      </c>
      <c r="K13" s="195">
        <f t="shared" ref="K13:AB13" si="5">SUM(K14:K46)</f>
        <v>0</v>
      </c>
      <c r="L13" s="195">
        <f t="shared" si="5"/>
        <v>0</v>
      </c>
      <c r="M13" s="195">
        <f t="shared" si="5"/>
        <v>0</v>
      </c>
      <c r="N13" s="195">
        <f t="shared" si="5"/>
        <v>0</v>
      </c>
      <c r="O13" s="195">
        <f t="shared" si="5"/>
        <v>0</v>
      </c>
      <c r="P13" s="195">
        <f t="shared" si="5"/>
        <v>0</v>
      </c>
      <c r="Q13" s="195">
        <f t="shared" si="5"/>
        <v>0</v>
      </c>
      <c r="R13" s="195">
        <f t="shared" si="5"/>
        <v>486000</v>
      </c>
      <c r="S13" s="195">
        <f t="shared" si="5"/>
        <v>0</v>
      </c>
      <c r="T13" s="195">
        <f t="shared" ref="T13" si="6">SUM(T14:T46)</f>
        <v>0</v>
      </c>
      <c r="U13" s="195">
        <f t="shared" si="5"/>
        <v>0</v>
      </c>
      <c r="V13" s="195">
        <f t="shared" si="5"/>
        <v>0</v>
      </c>
      <c r="W13" s="195">
        <f t="shared" si="5"/>
        <v>0</v>
      </c>
      <c r="X13" s="195">
        <f t="shared" si="5"/>
        <v>0</v>
      </c>
      <c r="Y13" s="195">
        <f t="shared" si="5"/>
        <v>0</v>
      </c>
      <c r="Z13" s="195">
        <f t="shared" si="5"/>
        <v>0</v>
      </c>
      <c r="AA13" s="195">
        <f t="shared" si="5"/>
        <v>0</v>
      </c>
      <c r="AB13" s="195">
        <f t="shared" si="5"/>
        <v>0</v>
      </c>
      <c r="AC13" s="195">
        <f t="shared" ref="AC13:AC220" si="7">Z13+AA13+AB13</f>
        <v>0</v>
      </c>
      <c r="AD13" s="195">
        <f>SUM(AD14:AD46)</f>
        <v>486000</v>
      </c>
      <c r="AE13" s="195">
        <f>SUM(AE14:AE46)</f>
        <v>0</v>
      </c>
      <c r="AF13" s="195">
        <f>SUM(AF14:AF46)</f>
        <v>0</v>
      </c>
      <c r="AG13" s="195">
        <f t="shared" ref="AG13:AG220" si="8">AD13+AE13+AF13</f>
        <v>486000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486000</v>
      </c>
    </row>
    <row r="14" spans="1:569">
      <c r="B14" s="184" t="s">
        <v>263</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c r="B15" s="184" t="s">
        <v>511</v>
      </c>
      <c r="C15" s="185" t="s">
        <v>512</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432000</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6">
        <f t="shared" si="0"/>
        <v>432000</v>
      </c>
      <c r="G15" s="186"/>
      <c r="H15" s="186">
        <f t="shared" si="3"/>
        <v>432000</v>
      </c>
      <c r="I15" s="186"/>
      <c r="J15" s="186">
        <f t="shared" si="4"/>
        <v>432000</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432000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6">
        <f t="shared" si="7"/>
        <v>0</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432000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432000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432000</v>
      </c>
    </row>
    <row r="16" spans="1:569">
      <c r="B16" s="184" t="s">
        <v>513</v>
      </c>
      <c r="C16" s="185" t="s">
        <v>514</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c r="B17" s="184" t="s">
        <v>515</v>
      </c>
      <c r="C17" s="185" t="s">
        <v>516</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c r="B18" s="184" t="s">
        <v>517</v>
      </c>
      <c r="C18" s="185" t="s">
        <v>518</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c r="B19" s="184" t="s">
        <v>519</v>
      </c>
      <c r="C19" s="185" t="s">
        <v>520</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c r="B20" s="184" t="s">
        <v>521</v>
      </c>
      <c r="C20" s="185" t="s">
        <v>522</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c r="B21" s="184" t="s">
        <v>264</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c r="B22" s="184" t="s">
        <v>524</v>
      </c>
      <c r="C22" s="185" t="s">
        <v>523</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c r="B23" s="184" t="s">
        <v>265</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c r="B24" s="184" t="s">
        <v>526</v>
      </c>
      <c r="C24" s="185" t="s">
        <v>525</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c r="B25" s="184" t="s">
        <v>528</v>
      </c>
      <c r="C25" s="185" t="s">
        <v>527</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c r="B26" s="184" t="s">
        <v>530</v>
      </c>
      <c r="C26" s="185" t="s">
        <v>529</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c r="B27" s="184" t="s">
        <v>266</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c r="B28" s="184" t="s">
        <v>531</v>
      </c>
      <c r="C28" s="185" t="s">
        <v>532</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36000</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6">
        <f t="shared" si="12"/>
        <v>36000</v>
      </c>
      <c r="G28" s="186"/>
      <c r="H28" s="186">
        <f t="shared" si="13"/>
        <v>36000</v>
      </c>
      <c r="I28" s="186"/>
      <c r="J28" s="186">
        <f t="shared" si="14"/>
        <v>36000</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36000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6">
        <f t="shared" si="15"/>
        <v>0</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36000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36000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36000</v>
      </c>
    </row>
    <row r="29" spans="2:42">
      <c r="B29" s="184" t="s">
        <v>534</v>
      </c>
      <c r="C29" s="185" t="s">
        <v>533</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6">
        <f t="shared" ref="F29:F30" si="36">D29+E29</f>
        <v>18000</v>
      </c>
      <c r="G29" s="186"/>
      <c r="H29" s="186">
        <f t="shared" ref="H29:H30" si="37">F29-G29</f>
        <v>18000</v>
      </c>
      <c r="I29" s="186"/>
      <c r="J29" s="186">
        <f t="shared" ref="J29:J30" si="38">F29-I29</f>
        <v>18000</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6">
        <f t="shared" ref="AC29:AC30" si="39">Z29+AA29+AB29</f>
        <v>0</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18000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18000</v>
      </c>
    </row>
    <row r="30" spans="2:42">
      <c r="B30" s="184" t="s">
        <v>267</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c r="B31" s="184" t="s">
        <v>536</v>
      </c>
      <c r="C31" s="185" t="s">
        <v>535</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c r="B32" s="184" t="s">
        <v>268</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c r="B33" s="184" t="s">
        <v>537</v>
      </c>
      <c r="C33" s="185" t="s">
        <v>539</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c r="B34" s="184" t="s">
        <v>538</v>
      </c>
      <c r="C34" s="185" t="s">
        <v>540</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c r="B35" s="184" t="s">
        <v>542</v>
      </c>
      <c r="C35" s="185" t="s">
        <v>541</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c r="B36" s="184" t="s">
        <v>284</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c r="B37" s="184" t="s">
        <v>543</v>
      </c>
      <c r="C37" s="185" t="s">
        <v>544</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c r="B38" s="184" t="s">
        <v>545</v>
      </c>
      <c r="C38" s="185" t="s">
        <v>546</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c r="B39" s="184" t="s">
        <v>547</v>
      </c>
      <c r="C39" s="185" t="s">
        <v>548</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c r="B40" s="184" t="s">
        <v>285</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c r="B41" s="184" t="s">
        <v>549</v>
      </c>
      <c r="C41" s="185" t="s">
        <v>550</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c r="B42" s="184" t="s">
        <v>551</v>
      </c>
      <c r="C42" s="185" t="s">
        <v>552</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c r="B43" s="184" t="s">
        <v>553</v>
      </c>
      <c r="C43" s="185" t="s">
        <v>554</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c r="B44" s="184" t="s">
        <v>555</v>
      </c>
      <c r="C44" s="185" t="s">
        <v>556</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c r="B45" s="184" t="s">
        <v>260</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c r="B46" s="184" t="s">
        <v>557</v>
      </c>
      <c r="C46" s="185" t="s">
        <v>558</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c r="B47" s="193" t="s">
        <v>269</v>
      </c>
      <c r="C47" s="194" t="s">
        <v>152</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c r="B48" s="184" t="s">
        <v>559</v>
      </c>
      <c r="C48" s="185" t="s">
        <v>560</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c r="B49" s="184" t="s">
        <v>270</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c r="B50" s="184" t="s">
        <v>561</v>
      </c>
      <c r="C50" s="185" t="s">
        <v>562</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c r="B51" s="184" t="s">
        <v>563</v>
      </c>
      <c r="C51" s="185" t="s">
        <v>564</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c r="B52" s="184" t="s">
        <v>271</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c r="B53" s="184" t="s">
        <v>565</v>
      </c>
      <c r="C53" s="185" t="s">
        <v>566</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c r="B54" s="184" t="s">
        <v>567</v>
      </c>
      <c r="C54" s="185" t="s">
        <v>533</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c r="B55" s="184" t="s">
        <v>272</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c r="B56" s="184" t="s">
        <v>568</v>
      </c>
      <c r="C56" s="185" t="s">
        <v>569</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c r="B57" s="184" t="s">
        <v>570</v>
      </c>
      <c r="C57" s="185" t="s">
        <v>540</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c r="B58" s="184" t="s">
        <v>571</v>
      </c>
      <c r="C58" s="185" t="s">
        <v>541</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c r="B59" s="184" t="s">
        <v>572</v>
      </c>
      <c r="C59" s="185" t="s">
        <v>573</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c r="B60" s="184" t="s">
        <v>574</v>
      </c>
      <c r="C60" s="185" t="s">
        <v>575</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c r="B61" s="184" t="s">
        <v>576</v>
      </c>
      <c r="C61" s="185" t="s">
        <v>548</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c r="B62" s="184" t="s">
        <v>577</v>
      </c>
      <c r="C62" s="185" t="s">
        <v>578</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c r="B63" s="184" t="s">
        <v>273</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c r="B64" s="184" t="s">
        <v>579</v>
      </c>
      <c r="C64" s="185" t="s">
        <v>580</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c r="B65" s="184" t="s">
        <v>581</v>
      </c>
      <c r="C65" s="185" t="s">
        <v>582</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c r="B66" s="184" t="s">
        <v>583</v>
      </c>
      <c r="C66" s="185" t="s">
        <v>584</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c r="B67" s="184" t="s">
        <v>585</v>
      </c>
      <c r="C67" s="185" t="s">
        <v>586</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c r="B68" s="184" t="s">
        <v>587</v>
      </c>
      <c r="C68" s="185" t="s">
        <v>588</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c r="B69" s="184" t="s">
        <v>589</v>
      </c>
      <c r="C69" s="185" t="s">
        <v>590</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c r="B70" s="184" t="s">
        <v>591</v>
      </c>
      <c r="C70" s="185" t="s">
        <v>592</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c r="B71" s="184" t="s">
        <v>593</v>
      </c>
      <c r="C71" s="185" t="s">
        <v>594</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c r="B72" s="184" t="s">
        <v>286</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c r="B73" s="184" t="s">
        <v>595</v>
      </c>
      <c r="C73" s="185" t="s">
        <v>596</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c r="B74" s="184" t="s">
        <v>597</v>
      </c>
      <c r="C74" s="185" t="s">
        <v>598</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c r="B75" s="184" t="s">
        <v>599</v>
      </c>
      <c r="C75" s="185" t="s">
        <v>600</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c r="B76" s="184" t="s">
        <v>601</v>
      </c>
      <c r="C76" s="185" t="s">
        <v>602</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c r="B77" s="184" t="s">
        <v>603</v>
      </c>
      <c r="C77" s="185" t="s">
        <v>604</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c r="B78" s="184" t="s">
        <v>605</v>
      </c>
      <c r="C78" s="185" t="s">
        <v>606</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c r="B79" s="184" t="s">
        <v>607</v>
      </c>
      <c r="C79" s="185" t="s">
        <v>608</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c r="B80" s="184" t="s">
        <v>609</v>
      </c>
      <c r="C80" s="185" t="s">
        <v>610</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c r="B81" s="184" t="s">
        <v>611</v>
      </c>
      <c r="C81" s="185" t="s">
        <v>612</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c r="B82" s="184" t="s">
        <v>613</v>
      </c>
      <c r="C82" s="185" t="s">
        <v>614</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c r="B83" s="193" t="s">
        <v>274</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c r="B84" s="184" t="s">
        <v>275</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c r="B85" s="184" t="s">
        <v>615</v>
      </c>
      <c r="C85" s="185" t="s">
        <v>616</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c r="B86" s="184" t="s">
        <v>276</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c r="B87" s="184" t="s">
        <v>617</v>
      </c>
      <c r="C87" s="185" t="s">
        <v>618</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c r="B88" s="184" t="s">
        <v>619</v>
      </c>
      <c r="C88" s="185" t="s">
        <v>620</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c r="B89" s="193" t="s">
        <v>277</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c r="B90" s="184" t="s">
        <v>278</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c r="B91" s="184" t="s">
        <v>621</v>
      </c>
      <c r="C91" s="185" t="s">
        <v>622</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c r="B92" s="184" t="s">
        <v>279</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c r="B93" s="184" t="s">
        <v>623</v>
      </c>
      <c r="C93" s="185" t="s">
        <v>624</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c r="B94" s="184" t="s">
        <v>625</v>
      </c>
      <c r="C94" s="185" t="s">
        <v>626</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c r="B95" s="184" t="s">
        <v>627</v>
      </c>
      <c r="C95" s="185" t="s">
        <v>628</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c r="B96" s="193" t="s">
        <v>280</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c r="B97" s="184" t="s">
        <v>633</v>
      </c>
      <c r="C97" s="185" t="s">
        <v>634</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c r="B98" s="184" t="s">
        <v>635</v>
      </c>
      <c r="C98" s="185" t="s">
        <v>636</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c r="B99" s="184" t="s">
        <v>281</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c r="B100" s="184" t="s">
        <v>629</v>
      </c>
      <c r="C100" s="185" t="s">
        <v>630</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c r="B101" s="184" t="s">
        <v>631</v>
      </c>
      <c r="C101" s="185" t="s">
        <v>632</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c r="B102" s="184" t="s">
        <v>282</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c r="B103" s="184" t="s">
        <v>637</v>
      </c>
      <c r="C103" s="185" t="s">
        <v>634</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c r="B104" s="184" t="s">
        <v>283</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c r="B105" s="184" t="s">
        <v>638</v>
      </c>
      <c r="C105" s="185" t="s">
        <v>636</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c r="B106" s="181" t="s">
        <v>287</v>
      </c>
      <c r="C106" s="182" t="s">
        <v>170</v>
      </c>
      <c r="D106" s="183">
        <f>D107+D118+D133+D149+D164+D190+D207+D214</f>
        <v>164755</v>
      </c>
      <c r="E106" s="183">
        <f>E107+E118+E133+E149+E164+E190+E207+E214</f>
        <v>693562.64591792261</v>
      </c>
      <c r="F106" s="183">
        <f t="shared" si="0"/>
        <v>858317.64591792261</v>
      </c>
      <c r="G106" s="183">
        <f>G107+G118+G133+G149+G164+G190+G207+G214</f>
        <v>0</v>
      </c>
      <c r="H106" s="183">
        <f t="shared" si="3"/>
        <v>858317.64591792261</v>
      </c>
      <c r="I106" s="183">
        <f>I107+I118+I133+I149+I164+I190+I207+I214</f>
        <v>0</v>
      </c>
      <c r="J106" s="183">
        <f t="shared" si="4"/>
        <v>858317.64591792261</v>
      </c>
      <c r="K106" s="183">
        <f t="shared" ref="K106:AB106" si="291">K107+K118+K133+K149+K164+K190+K207+K214</f>
        <v>0</v>
      </c>
      <c r="L106" s="183">
        <f t="shared" si="291"/>
        <v>0</v>
      </c>
      <c r="M106" s="183">
        <f t="shared" si="291"/>
        <v>0</v>
      </c>
      <c r="N106" s="183">
        <f t="shared" si="291"/>
        <v>0</v>
      </c>
      <c r="O106" s="183">
        <f t="shared" si="291"/>
        <v>84550</v>
      </c>
      <c r="P106" s="183">
        <f t="shared" si="291"/>
        <v>0</v>
      </c>
      <c r="Q106" s="183">
        <f t="shared" si="291"/>
        <v>0</v>
      </c>
      <c r="R106" s="183">
        <f t="shared" si="291"/>
        <v>243180</v>
      </c>
      <c r="S106" s="183">
        <f t="shared" si="291"/>
        <v>0</v>
      </c>
      <c r="T106" s="183">
        <f t="shared" ref="T106" si="292">T107+T118+T133+T149+T164+T190+T207+T214</f>
        <v>0</v>
      </c>
      <c r="U106" s="183">
        <f t="shared" si="291"/>
        <v>0</v>
      </c>
      <c r="V106" s="183">
        <f t="shared" si="291"/>
        <v>912266.14591792261</v>
      </c>
      <c r="W106" s="183">
        <f t="shared" si="291"/>
        <v>0</v>
      </c>
      <c r="X106" s="183">
        <f t="shared" si="291"/>
        <v>0</v>
      </c>
      <c r="Y106" s="183">
        <f t="shared" si="291"/>
        <v>35550</v>
      </c>
      <c r="Z106" s="183">
        <f t="shared" si="291"/>
        <v>400</v>
      </c>
      <c r="AA106" s="183">
        <f t="shared" si="291"/>
        <v>214080</v>
      </c>
      <c r="AB106" s="183">
        <f t="shared" si="291"/>
        <v>416231.69417108252</v>
      </c>
      <c r="AC106" s="183">
        <f t="shared" si="7"/>
        <v>630711.69417108246</v>
      </c>
      <c r="AD106" s="183">
        <f>AD107+AD118+AD133+AD149+AD164+AD190+AD207+AD214</f>
        <v>46500</v>
      </c>
      <c r="AE106" s="183">
        <f>AE107+AE118+AE133+AE149+AE164+AE190+AE207+AE214</f>
        <v>35500</v>
      </c>
      <c r="AF106" s="183">
        <f>AF107+AF118+AF133+AF149+AF164+AF190+AF207+AF214</f>
        <v>22500</v>
      </c>
      <c r="AG106" s="183">
        <f t="shared" si="8"/>
        <v>104500</v>
      </c>
      <c r="AH106" s="183">
        <f>AH107+AH118+AH133+AH149+AH164+AH190+AH207+AH214</f>
        <v>176732</v>
      </c>
      <c r="AI106" s="183">
        <f>AI107+AI118+AI133+AI149+AI164+AI190+AI207+AI214</f>
        <v>170234.75757575757</v>
      </c>
      <c r="AJ106" s="183">
        <f>AJ107+AJ118+AJ133+AJ149+AJ164+AJ190+AJ207+AJ214</f>
        <v>193367.69417108252</v>
      </c>
      <c r="AK106" s="183">
        <f t="shared" si="9"/>
        <v>540334.45174684003</v>
      </c>
      <c r="AL106" s="183">
        <f>AL107+AL118+AL133+AL149+AL164+AL190+AL207+AL214</f>
        <v>0</v>
      </c>
      <c r="AM106" s="183">
        <f>AM107+AM118+AM133+AM149+AM164+AM190+AM207+AM214</f>
        <v>0</v>
      </c>
      <c r="AN106" s="183">
        <f>AN107+AN118+AN133+AN149+AN164+AN190+AN207+AN214</f>
        <v>0</v>
      </c>
      <c r="AO106" s="183">
        <f t="shared" si="10"/>
        <v>0</v>
      </c>
      <c r="AP106" s="183">
        <f t="shared" si="11"/>
        <v>1275546.1459179225</v>
      </c>
    </row>
    <row r="107" spans="2:42">
      <c r="B107" s="193" t="s">
        <v>288</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c r="B108" s="184" t="s">
        <v>639</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c r="B109" s="184" t="s">
        <v>640</v>
      </c>
      <c r="C109" s="185" t="s">
        <v>641</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c r="B110" s="184" t="s">
        <v>642</v>
      </c>
      <c r="C110" s="185" t="s">
        <v>643</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c r="B111" s="184" t="s">
        <v>289</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c r="B112" s="184" t="s">
        <v>644</v>
      </c>
      <c r="C112" s="185" t="s">
        <v>645</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c r="B113" s="184" t="s">
        <v>646</v>
      </c>
      <c r="C113" s="185" t="s">
        <v>647</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c r="B114" s="184" t="s">
        <v>648</v>
      </c>
      <c r="C114" s="185" t="s">
        <v>649</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c r="B115" s="184" t="s">
        <v>650</v>
      </c>
      <c r="C115" s="185" t="s">
        <v>651</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c r="B116" s="184" t="s">
        <v>652</v>
      </c>
      <c r="C116" s="185" t="s">
        <v>653</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c r="B117" s="184" t="s">
        <v>654</v>
      </c>
      <c r="C117" s="185" t="s">
        <v>655</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c r="B118" s="193" t="s">
        <v>290</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c r="B119" s="184" t="s">
        <v>291</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c r="B120" s="184" t="s">
        <v>656</v>
      </c>
      <c r="C120" s="185" t="s">
        <v>657</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c r="B121" s="184" t="s">
        <v>292</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c r="B122" s="184" t="s">
        <v>658</v>
      </c>
      <c r="C122" s="185" t="s">
        <v>659</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c r="B123" s="184" t="s">
        <v>660</v>
      </c>
      <c r="C123" s="185" t="s">
        <v>661</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c r="B124" s="184" t="s">
        <v>662</v>
      </c>
      <c r="C124" s="185" t="s">
        <v>663</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c r="B125" s="184" t="s">
        <v>664</v>
      </c>
      <c r="C125" s="185" t="s">
        <v>665</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c r="B126" s="184" t="s">
        <v>666</v>
      </c>
      <c r="C126" s="185" t="s">
        <v>667</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c r="B127" s="184" t="s">
        <v>668</v>
      </c>
      <c r="C127" s="185" t="s">
        <v>669</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c r="B128" s="184" t="s">
        <v>670</v>
      </c>
      <c r="C128" s="185" t="s">
        <v>671</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c r="B129" s="184" t="s">
        <v>293</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c r="B130" s="184" t="s">
        <v>672</v>
      </c>
      <c r="C130" s="185" t="s">
        <v>673</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c r="B131" s="184" t="s">
        <v>674</v>
      </c>
      <c r="C131" s="185" t="s">
        <v>675</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c r="B132" s="184" t="s">
        <v>676</v>
      </c>
      <c r="C132" s="185" t="s">
        <v>677</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c r="B133" s="193" t="s">
        <v>294</v>
      </c>
      <c r="C133" s="194" t="s">
        <v>177</v>
      </c>
      <c r="D133" s="195">
        <f>SUM(D134:D148)</f>
        <v>0</v>
      </c>
      <c r="E133" s="195">
        <f>SUM(E134:E148)</f>
        <v>0</v>
      </c>
      <c r="F133" s="195">
        <f t="shared" si="293"/>
        <v>0</v>
      </c>
      <c r="G133" s="195">
        <f t="shared" ref="G133:I133" si="365">SUM(G134:G148)</f>
        <v>0</v>
      </c>
      <c r="H133" s="195">
        <f t="shared" si="3"/>
        <v>0</v>
      </c>
      <c r="I133" s="195">
        <f t="shared" si="365"/>
        <v>0</v>
      </c>
      <c r="J133" s="195">
        <f t="shared" si="4"/>
        <v>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0</v>
      </c>
      <c r="U133" s="195">
        <f t="shared" si="366"/>
        <v>0</v>
      </c>
      <c r="V133" s="195">
        <f t="shared" si="366"/>
        <v>0</v>
      </c>
      <c r="W133" s="195">
        <f t="shared" ref="W133" si="369">SUM(W134:W148)</f>
        <v>0</v>
      </c>
      <c r="X133" s="195">
        <f t="shared" si="366"/>
        <v>0</v>
      </c>
      <c r="Y133" s="195">
        <f t="shared" si="366"/>
        <v>0</v>
      </c>
      <c r="Z133" s="195">
        <f t="shared" si="366"/>
        <v>0</v>
      </c>
      <c r="AA133" s="195">
        <f t="shared" si="366"/>
        <v>0</v>
      </c>
      <c r="AB133" s="195">
        <f t="shared" si="366"/>
        <v>0</v>
      </c>
      <c r="AC133" s="195">
        <f t="shared" si="7"/>
        <v>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0</v>
      </c>
    </row>
    <row r="134" spans="2:42">
      <c r="B134" s="184" t="s">
        <v>678</v>
      </c>
      <c r="C134" s="185" t="s">
        <v>679</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c r="B135" s="184" t="s">
        <v>295</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c r="B136" s="184" t="s">
        <v>680</v>
      </c>
      <c r="C136" s="185" t="s">
        <v>681</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c r="B137" s="184" t="s">
        <v>296</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c r="B138" s="184" t="s">
        <v>682</v>
      </c>
      <c r="C138" s="185" t="s">
        <v>683</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0</v>
      </c>
      <c r="G138" s="186"/>
      <c r="H138" s="186">
        <f t="shared" ref="H138:H143" si="378">F138-G138</f>
        <v>0</v>
      </c>
      <c r="I138" s="186"/>
      <c r="J138" s="186">
        <f t="shared" ref="J138:J143" si="379">F138-I138</f>
        <v>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0</v>
      </c>
    </row>
    <row r="139" spans="2:42">
      <c r="B139" s="184" t="s">
        <v>684</v>
      </c>
      <c r="C139" s="185" t="s">
        <v>685</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c r="B140" s="184" t="s">
        <v>686</v>
      </c>
      <c r="C140" s="185" t="s">
        <v>687</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c r="B141" s="184" t="s">
        <v>688</v>
      </c>
      <c r="C141" s="185" t="s">
        <v>689</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c r="B142" s="184" t="s">
        <v>690</v>
      </c>
      <c r="C142" s="185" t="s">
        <v>691</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c r="B143" s="184" t="s">
        <v>692</v>
      </c>
      <c r="C143" s="185" t="s">
        <v>693</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c r="B144" s="184" t="s">
        <v>694</v>
      </c>
      <c r="C144" s="185" t="s">
        <v>695</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c r="B145" s="184" t="s">
        <v>696</v>
      </c>
      <c r="C145" s="185" t="s">
        <v>697</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c r="B146" s="184" t="s">
        <v>698</v>
      </c>
      <c r="C146" s="185" t="s">
        <v>699</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c r="B147" s="184" t="s">
        <v>700</v>
      </c>
      <c r="C147" s="185" t="s">
        <v>701</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c r="B148" s="184" t="s">
        <v>702</v>
      </c>
      <c r="C148" s="185" t="s">
        <v>703</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c r="B149" s="193" t="s">
        <v>297</v>
      </c>
      <c r="C149" s="194" t="s">
        <v>180</v>
      </c>
      <c r="D149" s="195">
        <f>SUM(D150:D163)</f>
        <v>0</v>
      </c>
      <c r="E149" s="195">
        <f>SUM(E150:E163)</f>
        <v>439309.14591792261</v>
      </c>
      <c r="F149" s="195">
        <f t="shared" si="293"/>
        <v>439309.14591792261</v>
      </c>
      <c r="G149" s="195">
        <f>SUM(G150:G163)</f>
        <v>0</v>
      </c>
      <c r="H149" s="195">
        <f t="shared" si="3"/>
        <v>439309.14591792261</v>
      </c>
      <c r="I149" s="195">
        <f>SUM(I150:I163)</f>
        <v>0</v>
      </c>
      <c r="J149" s="195">
        <f t="shared" si="4"/>
        <v>439309.14591792261</v>
      </c>
      <c r="K149" s="195">
        <f t="shared" ref="K149:AB149" si="409">SUM(K150:K163)</f>
        <v>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403759.14591792261</v>
      </c>
      <c r="W149" s="195">
        <f t="shared" ref="W149" si="412">SUM(W150:W163)</f>
        <v>0</v>
      </c>
      <c r="X149" s="195">
        <f t="shared" si="409"/>
        <v>0</v>
      </c>
      <c r="Y149" s="195">
        <f t="shared" si="409"/>
        <v>35550</v>
      </c>
      <c r="Z149" s="195">
        <f t="shared" si="409"/>
        <v>0</v>
      </c>
      <c r="AA149" s="195">
        <f t="shared" si="409"/>
        <v>212300</v>
      </c>
      <c r="AB149" s="195">
        <f t="shared" si="409"/>
        <v>69723.694171082519</v>
      </c>
      <c r="AC149" s="195">
        <f t="shared" si="7"/>
        <v>282023.69417108252</v>
      </c>
      <c r="AD149" s="195">
        <f>SUM(AD150:AD163)</f>
        <v>22500</v>
      </c>
      <c r="AE149" s="195">
        <f>SUM(AE150:AE163)</f>
        <v>22500</v>
      </c>
      <c r="AF149" s="195">
        <f>SUM(AF150:AF163)</f>
        <v>22500</v>
      </c>
      <c r="AG149" s="195">
        <f t="shared" si="8"/>
        <v>67500</v>
      </c>
      <c r="AH149" s="195">
        <f>SUM(AH150:AH163)</f>
        <v>27600</v>
      </c>
      <c r="AI149" s="195">
        <f>SUM(AI150:AI163)</f>
        <v>11325.757575757576</v>
      </c>
      <c r="AJ149" s="195">
        <f>SUM(AJ150:AJ163)</f>
        <v>50859.694171082512</v>
      </c>
      <c r="AK149" s="195">
        <f t="shared" si="9"/>
        <v>89785.451746840088</v>
      </c>
      <c r="AL149" s="195">
        <f>SUM(AL150:AL163)</f>
        <v>0</v>
      </c>
      <c r="AM149" s="195">
        <f>SUM(AM150:AM163)</f>
        <v>0</v>
      </c>
      <c r="AN149" s="195">
        <f>SUM(AN150:AN163)</f>
        <v>0</v>
      </c>
      <c r="AO149" s="195">
        <f t="shared" si="10"/>
        <v>0</v>
      </c>
      <c r="AP149" s="195">
        <f t="shared" si="11"/>
        <v>439309.14591792261</v>
      </c>
    </row>
    <row r="150" spans="2:42">
      <c r="B150" s="184" t="s">
        <v>704</v>
      </c>
      <c r="C150" s="185" t="s">
        <v>705</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c r="B151" s="184" t="s">
        <v>298</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c r="B152" s="184" t="s">
        <v>706</v>
      </c>
      <c r="C152" s="185" t="s">
        <v>707</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c r="B153" s="184" t="s">
        <v>708</v>
      </c>
      <c r="C153" s="185" t="s">
        <v>709</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c r="B154" s="184" t="s">
        <v>299</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c r="B155" s="184" t="s">
        <v>710</v>
      </c>
      <c r="C155" s="185" t="s">
        <v>711</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c r="B156" s="184" t="s">
        <v>712</v>
      </c>
      <c r="C156" s="185" t="s">
        <v>713</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c r="B157" s="184" t="s">
        <v>300</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c r="B158" s="184" t="s">
        <v>714</v>
      </c>
      <c r="C158" s="185" t="s">
        <v>715</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439309.14591792261</v>
      </c>
      <c r="F158" s="186">
        <f t="shared" si="420"/>
        <v>439309.14591792261</v>
      </c>
      <c r="G158" s="186"/>
      <c r="H158" s="186">
        <f t="shared" si="421"/>
        <v>439309.14591792261</v>
      </c>
      <c r="I158" s="186"/>
      <c r="J158" s="186">
        <f t="shared" si="422"/>
        <v>439309.14591792261</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403759.14591792261</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35550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212300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69723.694171082519</v>
      </c>
      <c r="AC158" s="186">
        <f t="shared" si="423"/>
        <v>282023.69417108252</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22500</v>
      </c>
      <c r="AG158" s="186">
        <f t="shared" si="424"/>
        <v>67500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27600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11325.757575757576</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50859.694171082512</v>
      </c>
      <c r="AK158" s="186">
        <f t="shared" si="425"/>
        <v>89785.451746840088</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439309.14591792261</v>
      </c>
    </row>
    <row r="159" spans="2:42">
      <c r="B159" s="184" t="s">
        <v>716</v>
      </c>
      <c r="C159" s="185" t="s">
        <v>717</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c r="B160" s="184" t="s">
        <v>718</v>
      </c>
      <c r="C160" s="185" t="s">
        <v>719</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c r="B161" s="184" t="s">
        <v>301</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c r="B162" s="184" t="s">
        <v>720</v>
      </c>
      <c r="C162" s="185" t="s">
        <v>721</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c r="B163" s="184" t="s">
        <v>722</v>
      </c>
      <c r="C163" s="185" t="s">
        <v>723</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c r="B164" s="193" t="s">
        <v>302</v>
      </c>
      <c r="C164" s="194" t="s">
        <v>185</v>
      </c>
      <c r="D164" s="195">
        <f>SUM(D165:D189)</f>
        <v>1780</v>
      </c>
      <c r="E164" s="195">
        <f>SUM(E165:E189)</f>
        <v>0</v>
      </c>
      <c r="F164" s="195">
        <f t="shared" si="293"/>
        <v>1780</v>
      </c>
      <c r="G164" s="195">
        <f>SUM(G165:G189)</f>
        <v>0</v>
      </c>
      <c r="H164" s="195">
        <f t="shared" si="3"/>
        <v>1780</v>
      </c>
      <c r="I164" s="195">
        <f>SUM(I165:I189)</f>
        <v>0</v>
      </c>
      <c r="J164" s="195">
        <f t="shared" si="4"/>
        <v>1780</v>
      </c>
      <c r="K164" s="195">
        <f t="shared" ref="K164:AB164" si="436">SUM(K165:K189)</f>
        <v>0</v>
      </c>
      <c r="L164" s="195">
        <f t="shared" si="436"/>
        <v>0</v>
      </c>
      <c r="M164" s="195">
        <f t="shared" si="436"/>
        <v>0</v>
      </c>
      <c r="N164" s="195">
        <f t="shared" si="436"/>
        <v>0</v>
      </c>
      <c r="O164" s="195">
        <f t="shared" si="436"/>
        <v>0</v>
      </c>
      <c r="P164" s="195">
        <f t="shared" ref="P164:Q164" si="437">SUM(P165:P189)</f>
        <v>0</v>
      </c>
      <c r="Q164" s="195">
        <f t="shared" si="437"/>
        <v>0</v>
      </c>
      <c r="R164" s="195">
        <f t="shared" si="436"/>
        <v>1780</v>
      </c>
      <c r="S164" s="195">
        <f t="shared" si="436"/>
        <v>0</v>
      </c>
      <c r="T164" s="195">
        <f t="shared" ref="T164" si="438">SUM(T165:T189)</f>
        <v>0</v>
      </c>
      <c r="U164" s="195">
        <f t="shared" si="436"/>
        <v>0</v>
      </c>
      <c r="V164" s="195">
        <f t="shared" si="436"/>
        <v>0</v>
      </c>
      <c r="W164" s="195">
        <f t="shared" ref="W164" si="439">SUM(W165:W189)</f>
        <v>0</v>
      </c>
      <c r="X164" s="195">
        <f t="shared" si="436"/>
        <v>0</v>
      </c>
      <c r="Y164" s="195">
        <f t="shared" si="436"/>
        <v>0</v>
      </c>
      <c r="Z164" s="195">
        <f t="shared" si="436"/>
        <v>0</v>
      </c>
      <c r="AA164" s="195">
        <f t="shared" si="436"/>
        <v>1780</v>
      </c>
      <c r="AB164" s="195">
        <f t="shared" si="436"/>
        <v>0</v>
      </c>
      <c r="AC164" s="195">
        <f t="shared" si="7"/>
        <v>1780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1780</v>
      </c>
    </row>
    <row r="165" spans="2:42">
      <c r="B165" s="184" t="s">
        <v>303</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c r="B166" s="184" t="s">
        <v>724</v>
      </c>
      <c r="C166" s="185" t="s">
        <v>725</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c r="B167" s="184" t="s">
        <v>726</v>
      </c>
      <c r="C167" s="185" t="s">
        <v>727</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c r="B168" s="184" t="s">
        <v>728</v>
      </c>
      <c r="C168" s="185" t="s">
        <v>729</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c r="B169" s="184" t="s">
        <v>730</v>
      </c>
      <c r="C169" s="185" t="s">
        <v>731</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c r="B170" s="184" t="s">
        <v>304</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c r="B171" s="184" t="s">
        <v>732</v>
      </c>
      <c r="C171" s="185" t="s">
        <v>733</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1780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55"/>
        <v>1780</v>
      </c>
      <c r="G171" s="186"/>
      <c r="H171" s="186">
        <f t="shared" si="456"/>
        <v>1780</v>
      </c>
      <c r="I171" s="186"/>
      <c r="J171" s="186">
        <f t="shared" si="457"/>
        <v>1780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1780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1780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1780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1780</v>
      </c>
    </row>
    <row r="172" spans="2:42">
      <c r="B172" s="184" t="s">
        <v>734</v>
      </c>
      <c r="C172" s="185" t="s">
        <v>735</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c r="B173" s="184" t="s">
        <v>736</v>
      </c>
      <c r="C173" s="185" t="s">
        <v>737</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c r="B174" s="184" t="s">
        <v>738</v>
      </c>
      <c r="C174" s="185" t="s">
        <v>739</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c r="B175" s="184" t="s">
        <v>740</v>
      </c>
      <c r="C175" s="185" t="s">
        <v>741</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c r="B176" s="184" t="s">
        <v>305</v>
      </c>
      <c r="C176" s="185" t="s">
        <v>742</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c r="B177" s="184" t="s">
        <v>743</v>
      </c>
      <c r="C177" s="185" t="s">
        <v>744</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c r="B178" s="184" t="s">
        <v>306</v>
      </c>
      <c r="C178" s="185" t="s">
        <v>745</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c r="B179" s="184" t="s">
        <v>746</v>
      </c>
      <c r="C179" s="185" t="s">
        <v>745</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c r="B180" s="184" t="s">
        <v>747</v>
      </c>
      <c r="C180" s="185" t="s">
        <v>748</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c r="B181" s="184" t="s">
        <v>749</v>
      </c>
      <c r="C181" s="185" t="s">
        <v>750</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c r="B182" s="184" t="s">
        <v>307</v>
      </c>
      <c r="C182" s="185" t="s">
        <v>751</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c r="B183" s="184" t="s">
        <v>752</v>
      </c>
      <c r="C183" s="185" t="s">
        <v>751</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c r="B184" s="184" t="s">
        <v>753</v>
      </c>
      <c r="C184" s="185" t="s">
        <v>754</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c r="B185" s="184" t="s">
        <v>755</v>
      </c>
      <c r="C185" s="185" t="s">
        <v>756</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c r="B186" s="184" t="s">
        <v>308</v>
      </c>
      <c r="C186" s="185" t="s">
        <v>757</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6">
        <f t="shared" ref="F186:F189" si="471">D186+E186</f>
        <v>0</v>
      </c>
      <c r="G186" s="186"/>
      <c r="H186" s="186">
        <f t="shared" ref="H186:H189" si="472">F186-G186</f>
        <v>0</v>
      </c>
      <c r="I186" s="186"/>
      <c r="J186" s="186">
        <f t="shared" ref="J186:J189" si="473">F186-I186</f>
        <v>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0</v>
      </c>
    </row>
    <row r="187" spans="2:42">
      <c r="B187" s="184" t="s">
        <v>758</v>
      </c>
      <c r="C187" s="185" t="s">
        <v>759</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c r="B188" s="184" t="s">
        <v>760</v>
      </c>
      <c r="C188" s="185" t="s">
        <v>761</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c r="B189" s="184" t="s">
        <v>762</v>
      </c>
      <c r="C189" s="185" t="s">
        <v>763</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c r="B190" s="193" t="s">
        <v>309</v>
      </c>
      <c r="C190" s="194" t="s">
        <v>188</v>
      </c>
      <c r="D190" s="195">
        <f>D191+D199</f>
        <v>162975</v>
      </c>
      <c r="E190" s="195">
        <f>E191+E199</f>
        <v>254253.5</v>
      </c>
      <c r="F190" s="195">
        <f t="shared" si="293"/>
        <v>417228.5</v>
      </c>
      <c r="G190" s="195">
        <f>SUM(G191:G206)</f>
        <v>0</v>
      </c>
      <c r="H190" s="195">
        <f t="shared" si="3"/>
        <v>417228.5</v>
      </c>
      <c r="I190" s="195">
        <f>SUM(I191:I206)</f>
        <v>0</v>
      </c>
      <c r="J190" s="195">
        <f t="shared" si="4"/>
        <v>417228.5</v>
      </c>
      <c r="K190" s="195">
        <f t="shared" ref="K190:AB190" si="479">SUM(K191:K206)</f>
        <v>0</v>
      </c>
      <c r="L190" s="195">
        <f t="shared" si="479"/>
        <v>0</v>
      </c>
      <c r="M190" s="195">
        <f t="shared" si="479"/>
        <v>0</v>
      </c>
      <c r="N190" s="195">
        <f t="shared" si="479"/>
        <v>0</v>
      </c>
      <c r="O190" s="195">
        <f t="shared" si="479"/>
        <v>84550</v>
      </c>
      <c r="P190" s="195">
        <f t="shared" si="479"/>
        <v>0</v>
      </c>
      <c r="Q190" s="195">
        <f t="shared" si="479"/>
        <v>0</v>
      </c>
      <c r="R190" s="195">
        <f t="shared" si="479"/>
        <v>241400</v>
      </c>
      <c r="S190" s="195">
        <f t="shared" si="479"/>
        <v>0</v>
      </c>
      <c r="T190" s="195">
        <f t="shared" ref="T190" si="480">SUM(T191:T206)</f>
        <v>0</v>
      </c>
      <c r="U190" s="195">
        <f t="shared" si="479"/>
        <v>0</v>
      </c>
      <c r="V190" s="195">
        <f t="shared" si="479"/>
        <v>508507</v>
      </c>
      <c r="W190" s="195">
        <f t="shared" si="479"/>
        <v>0</v>
      </c>
      <c r="X190" s="195">
        <f t="shared" si="479"/>
        <v>0</v>
      </c>
      <c r="Y190" s="195">
        <f t="shared" si="479"/>
        <v>0</v>
      </c>
      <c r="Z190" s="195">
        <f t="shared" si="479"/>
        <v>400</v>
      </c>
      <c r="AA190" s="195">
        <f t="shared" si="479"/>
        <v>0</v>
      </c>
      <c r="AB190" s="195">
        <f t="shared" si="479"/>
        <v>346508</v>
      </c>
      <c r="AC190" s="195">
        <f t="shared" si="7"/>
        <v>346908</v>
      </c>
      <c r="AD190" s="195">
        <f>SUM(AD191:AD206)</f>
        <v>24000</v>
      </c>
      <c r="AE190" s="195">
        <f>SUM(AE191:AE206)</f>
        <v>13000</v>
      </c>
      <c r="AF190" s="195">
        <f>SUM(AF191:AF206)</f>
        <v>0</v>
      </c>
      <c r="AG190" s="195">
        <f t="shared" si="8"/>
        <v>37000</v>
      </c>
      <c r="AH190" s="195">
        <f>SUM(AH191:AH206)</f>
        <v>149132</v>
      </c>
      <c r="AI190" s="195">
        <f>SUM(AI191:AI206)</f>
        <v>158909</v>
      </c>
      <c r="AJ190" s="195">
        <f>SUM(AJ191:AJ206)</f>
        <v>142508</v>
      </c>
      <c r="AK190" s="195">
        <f t="shared" si="9"/>
        <v>450549</v>
      </c>
      <c r="AL190" s="195">
        <f>SUM(AL191:AL206)</f>
        <v>0</v>
      </c>
      <c r="AM190" s="195">
        <f>SUM(AM191:AM206)</f>
        <v>0</v>
      </c>
      <c r="AN190" s="195">
        <f>SUM(AN191:AN206)</f>
        <v>0</v>
      </c>
      <c r="AO190" s="195">
        <f t="shared" si="10"/>
        <v>0</v>
      </c>
      <c r="AP190" s="195">
        <f t="shared" si="11"/>
        <v>834457</v>
      </c>
    </row>
    <row r="191" spans="2:42">
      <c r="B191" s="193" t="s">
        <v>310</v>
      </c>
      <c r="C191" s="194" t="s">
        <v>189</v>
      </c>
      <c r="D191" s="195">
        <f>SUM(D192:D198)</f>
        <v>0</v>
      </c>
      <c r="E191" s="195">
        <f>SUM(E192:E198)</f>
        <v>122291</v>
      </c>
      <c r="F191" s="195">
        <f>D191+E191</f>
        <v>122291</v>
      </c>
      <c r="G191" s="195">
        <f>SUM(G192:G198)</f>
        <v>0</v>
      </c>
      <c r="H191" s="195">
        <f>F191-G191</f>
        <v>122291</v>
      </c>
      <c r="I191" s="195">
        <f>SUM(I192:I198)</f>
        <v>0</v>
      </c>
      <c r="J191" s="195">
        <f>F191-I191</f>
        <v>122291</v>
      </c>
      <c r="K191" s="195">
        <f t="shared" ref="K191:AB191" si="481">SUM(K192:K198)</f>
        <v>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0</v>
      </c>
      <c r="U191" s="195">
        <f t="shared" si="481"/>
        <v>0</v>
      </c>
      <c r="V191" s="195">
        <f t="shared" si="481"/>
        <v>122291</v>
      </c>
      <c r="W191" s="195">
        <f t="shared" ref="W191" si="484">SUM(W192:W198)</f>
        <v>0</v>
      </c>
      <c r="X191" s="195">
        <f t="shared" si="481"/>
        <v>0</v>
      </c>
      <c r="Y191" s="195">
        <f t="shared" si="481"/>
        <v>0</v>
      </c>
      <c r="Z191" s="195">
        <f t="shared" si="481"/>
        <v>0</v>
      </c>
      <c r="AA191" s="195">
        <f t="shared" si="481"/>
        <v>0</v>
      </c>
      <c r="AB191" s="195">
        <f t="shared" si="481"/>
        <v>33994</v>
      </c>
      <c r="AC191" s="195">
        <f>Z191+AA191+AB191</f>
        <v>33994</v>
      </c>
      <c r="AD191" s="195">
        <f>SUM(AD192:AD198)</f>
        <v>0</v>
      </c>
      <c r="AE191" s="195">
        <f>SUM(AE192:AE198)</f>
        <v>0</v>
      </c>
      <c r="AF191" s="195">
        <f>SUM(AF192:AF198)</f>
        <v>0</v>
      </c>
      <c r="AG191" s="195">
        <f>AD191+AE191+AF191</f>
        <v>0</v>
      </c>
      <c r="AH191" s="195">
        <f>SUM(AH192:AH198)</f>
        <v>37306</v>
      </c>
      <c r="AI191" s="195">
        <f>SUM(AI192:AI198)</f>
        <v>16997</v>
      </c>
      <c r="AJ191" s="195">
        <f>SUM(AJ192:AJ198)</f>
        <v>33994</v>
      </c>
      <c r="AK191" s="195">
        <f>AH191+AI191+AJ191</f>
        <v>88297</v>
      </c>
      <c r="AL191" s="195">
        <f>SUM(AL192:AL198)</f>
        <v>0</v>
      </c>
      <c r="AM191" s="195">
        <f>SUM(AM192:AM198)</f>
        <v>0</v>
      </c>
      <c r="AN191" s="195">
        <f>SUM(AN192:AN198)</f>
        <v>0</v>
      </c>
      <c r="AO191" s="195">
        <f>AL191+AM191+AN191</f>
        <v>0</v>
      </c>
      <c r="AP191" s="195">
        <f>AC191+AG191+AK191+AO191</f>
        <v>122291</v>
      </c>
    </row>
    <row r="192" spans="2:42">
      <c r="B192" s="184" t="s">
        <v>316</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c r="B193" s="184" t="s">
        <v>764</v>
      </c>
      <c r="C193" s="185" t="s">
        <v>765</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0</v>
      </c>
      <c r="G193" s="186"/>
      <c r="H193" s="186">
        <f t="shared" ref="H193" si="487">F193-G193</f>
        <v>0</v>
      </c>
      <c r="I193" s="186"/>
      <c r="J193" s="186">
        <f t="shared" ref="J193" si="488">F193-I193</f>
        <v>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0</v>
      </c>
    </row>
    <row r="194" spans="2:42">
      <c r="B194" s="184" t="s">
        <v>766</v>
      </c>
      <c r="C194" s="185" t="s">
        <v>767</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c r="B195" s="184" t="s">
        <v>768</v>
      </c>
      <c r="C195" s="185" t="s">
        <v>769</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c r="B196" s="184" t="s">
        <v>770</v>
      </c>
      <c r="C196" s="185" t="s">
        <v>771</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122291</v>
      </c>
      <c r="F196" s="186">
        <f t="shared" ref="F196" si="501">D196+E196</f>
        <v>122291</v>
      </c>
      <c r="G196" s="186"/>
      <c r="H196" s="186">
        <f t="shared" si="494"/>
        <v>122291</v>
      </c>
      <c r="I196" s="186"/>
      <c r="J196" s="186">
        <f t="shared" si="495"/>
        <v>122291</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122291</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33994</v>
      </c>
      <c r="AC196" s="186">
        <f t="shared" si="496"/>
        <v>33994</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37306</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16997</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33994</v>
      </c>
      <c r="AK196" s="186">
        <f t="shared" si="498"/>
        <v>88297</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122291</v>
      </c>
    </row>
    <row r="197" spans="2:42">
      <c r="B197" s="184" t="s">
        <v>772</v>
      </c>
      <c r="C197" s="185" t="s">
        <v>773</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c r="B198" s="184" t="s">
        <v>774</v>
      </c>
      <c r="C198" s="185" t="s">
        <v>775</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c r="B199" s="193" t="s">
        <v>311</v>
      </c>
      <c r="C199" s="194" t="s">
        <v>190</v>
      </c>
      <c r="D199" s="195">
        <f>SUM(D200:D206)</f>
        <v>162975</v>
      </c>
      <c r="E199" s="195">
        <f>SUM(E200:E206)</f>
        <v>131962.5</v>
      </c>
      <c r="F199" s="195">
        <f>D199+E199</f>
        <v>294937.5</v>
      </c>
      <c r="G199" s="195">
        <f t="shared" ref="G199:I199" si="510">SUM(G200:G206)</f>
        <v>0</v>
      </c>
      <c r="H199" s="195">
        <f>F199-G199</f>
        <v>294937.5</v>
      </c>
      <c r="I199" s="195">
        <f t="shared" si="510"/>
        <v>0</v>
      </c>
      <c r="J199" s="195">
        <f>F199-I199</f>
        <v>294937.5</v>
      </c>
      <c r="K199" s="195">
        <f t="shared" ref="K199:AN199" si="511">SUM(K200:K206)</f>
        <v>0</v>
      </c>
      <c r="L199" s="195">
        <f t="shared" si="511"/>
        <v>0</v>
      </c>
      <c r="M199" s="195">
        <f t="shared" si="511"/>
        <v>0</v>
      </c>
      <c r="N199" s="195">
        <f t="shared" si="511"/>
        <v>0</v>
      </c>
      <c r="O199" s="195">
        <f t="shared" si="511"/>
        <v>42275</v>
      </c>
      <c r="P199" s="195">
        <f t="shared" ref="P199:Q199" si="512">SUM(P200:P206)</f>
        <v>0</v>
      </c>
      <c r="Q199" s="195">
        <f t="shared" si="512"/>
        <v>0</v>
      </c>
      <c r="R199" s="195">
        <f t="shared" si="511"/>
        <v>120700</v>
      </c>
      <c r="S199" s="195">
        <f t="shared" si="511"/>
        <v>0</v>
      </c>
      <c r="T199" s="195">
        <f t="shared" ref="T199" si="513">SUM(T200:T206)</f>
        <v>0</v>
      </c>
      <c r="U199" s="195">
        <f t="shared" si="511"/>
        <v>0</v>
      </c>
      <c r="V199" s="195">
        <f t="shared" si="511"/>
        <v>131962.5</v>
      </c>
      <c r="W199" s="195">
        <f t="shared" ref="W199" si="514">SUM(W200:W206)</f>
        <v>0</v>
      </c>
      <c r="X199" s="195">
        <f t="shared" si="511"/>
        <v>0</v>
      </c>
      <c r="Y199" s="195">
        <f t="shared" si="511"/>
        <v>0</v>
      </c>
      <c r="Z199" s="195">
        <f t="shared" si="511"/>
        <v>200</v>
      </c>
      <c r="AA199" s="195">
        <f t="shared" si="511"/>
        <v>0</v>
      </c>
      <c r="AB199" s="195">
        <f t="shared" si="511"/>
        <v>139260</v>
      </c>
      <c r="AC199" s="195">
        <f>Z199+AA199+AB199</f>
        <v>139460</v>
      </c>
      <c r="AD199" s="195">
        <f t="shared" si="511"/>
        <v>12000</v>
      </c>
      <c r="AE199" s="195">
        <f t="shared" si="511"/>
        <v>6500</v>
      </c>
      <c r="AF199" s="195">
        <f t="shared" si="511"/>
        <v>0</v>
      </c>
      <c r="AG199" s="195">
        <f>AD199+AE199+AF199</f>
        <v>18500</v>
      </c>
      <c r="AH199" s="195">
        <f t="shared" si="511"/>
        <v>37260</v>
      </c>
      <c r="AI199" s="195">
        <f t="shared" si="511"/>
        <v>62457.5</v>
      </c>
      <c r="AJ199" s="195">
        <f t="shared" si="511"/>
        <v>37260</v>
      </c>
      <c r="AK199" s="195">
        <f>AH199+AI199+AJ199</f>
        <v>136977.5</v>
      </c>
      <c r="AL199" s="195">
        <f t="shared" si="511"/>
        <v>0</v>
      </c>
      <c r="AM199" s="195">
        <f t="shared" si="511"/>
        <v>0</v>
      </c>
      <c r="AN199" s="195">
        <f t="shared" si="511"/>
        <v>0</v>
      </c>
      <c r="AO199" s="195">
        <f>AL199+AM199+AN199</f>
        <v>0</v>
      </c>
      <c r="AP199" s="195">
        <f>AC199+AG199+AK199+AO199</f>
        <v>294937.5</v>
      </c>
    </row>
    <row r="200" spans="2:42">
      <c r="B200" s="184" t="s">
        <v>317</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c r="B201" s="184" t="s">
        <v>776</v>
      </c>
      <c r="C201" s="185" t="s">
        <v>777</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162775</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162775</v>
      </c>
      <c r="G201" s="186"/>
      <c r="H201" s="186">
        <f t="shared" si="515"/>
        <v>162775</v>
      </c>
      <c r="I201" s="186"/>
      <c r="J201" s="186">
        <f t="shared" si="516"/>
        <v>162775</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42275</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120500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102000</v>
      </c>
      <c r="AC201" s="186">
        <f t="shared" si="517"/>
        <v>102000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6500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18500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42275</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42275</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162775</v>
      </c>
    </row>
    <row r="202" spans="2:42">
      <c r="B202" s="184" t="s">
        <v>778</v>
      </c>
      <c r="C202" s="185" t="s">
        <v>777</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200</v>
      </c>
      <c r="G202" s="186"/>
      <c r="H202" s="186">
        <f t="shared" ref="H202:H204" si="523">F202-G202</f>
        <v>200</v>
      </c>
      <c r="I202" s="186"/>
      <c r="J202" s="186">
        <f t="shared" ref="J202:J204" si="524">F202-I202</f>
        <v>200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200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200</v>
      </c>
    </row>
    <row r="203" spans="2:42">
      <c r="B203" s="184" t="s">
        <v>779</v>
      </c>
      <c r="C203" s="185" t="s">
        <v>780</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c r="B204" s="184" t="s">
        <v>318</v>
      </c>
      <c r="C204" s="185" t="s">
        <v>781</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131962.5</v>
      </c>
      <c r="F204" s="186">
        <f t="shared" si="522"/>
        <v>131962.5</v>
      </c>
      <c r="G204" s="186"/>
      <c r="H204" s="186">
        <f t="shared" si="523"/>
        <v>131962.5</v>
      </c>
      <c r="I204" s="186"/>
      <c r="J204" s="186">
        <f t="shared" si="524"/>
        <v>131962.5</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131962.5</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37260</v>
      </c>
      <c r="AC204" s="186">
        <f t="shared" si="525"/>
        <v>37260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37260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20182.5</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37260</v>
      </c>
      <c r="AK204" s="186">
        <f t="shared" si="527"/>
        <v>94702.5</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131962.5</v>
      </c>
    </row>
    <row r="205" spans="2:42">
      <c r="B205" s="184" t="s">
        <v>782</v>
      </c>
      <c r="C205" s="185" t="s">
        <v>781</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c r="B206" s="184" t="s">
        <v>783</v>
      </c>
      <c r="C206" s="185" t="s">
        <v>784</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c r="B207" s="193" t="s">
        <v>312</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c r="B208" s="184" t="s">
        <v>313</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c r="B209" s="184" t="s">
        <v>785</v>
      </c>
      <c r="C209" s="185" t="s">
        <v>786</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c r="B210" s="184" t="s">
        <v>787</v>
      </c>
      <c r="C210" s="185" t="s">
        <v>788</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c r="B211" s="184" t="s">
        <v>789</v>
      </c>
      <c r="C211" s="185" t="s">
        <v>790</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c r="B212" s="184" t="s">
        <v>791</v>
      </c>
      <c r="C212" s="185" t="s">
        <v>792</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c r="B213" s="184" t="s">
        <v>793</v>
      </c>
      <c r="C213" s="185" t="s">
        <v>794</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c r="B214" s="193" t="s">
        <v>314</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c r="B215" s="184" t="s">
        <v>315</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c r="B216" s="184" t="s">
        <v>795</v>
      </c>
      <c r="C216" s="185" t="s">
        <v>796</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c r="B217" s="184" t="s">
        <v>797</v>
      </c>
      <c r="C217" s="185" t="s">
        <v>798</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c r="B218" s="184" t="s">
        <v>799</v>
      </c>
      <c r="C218" s="185" t="s">
        <v>800</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c r="B219" s="184" t="s">
        <v>801</v>
      </c>
      <c r="C219" s="185" t="s">
        <v>802</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c r="B220" s="184" t="s">
        <v>803</v>
      </c>
      <c r="C220" s="185" t="s">
        <v>804</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c r="B221" s="184" t="s">
        <v>805</v>
      </c>
      <c r="C221" s="185" t="s">
        <v>806</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c r="B222" s="181" t="s">
        <v>319</v>
      </c>
      <c r="C222" s="182" t="s">
        <v>197</v>
      </c>
      <c r="D222" s="183">
        <f>D223+D235+D243+D260+D267+D312</f>
        <v>100827</v>
      </c>
      <c r="E222" s="183">
        <f>E223+E235+E243+E260+E267+E312</f>
        <v>12000</v>
      </c>
      <c r="F222" s="183">
        <f t="shared" ref="F222:F382" si="594">D222+E222</f>
        <v>112827</v>
      </c>
      <c r="G222" s="183">
        <f>G223+G235+G243+G260+G267+G312</f>
        <v>0</v>
      </c>
      <c r="H222" s="183">
        <f t="shared" ref="H222:H498" si="595">F222-G222</f>
        <v>112827</v>
      </c>
      <c r="I222" s="183">
        <f>I223+I235+I243+I260+I267+I312</f>
        <v>0</v>
      </c>
      <c r="J222" s="183">
        <f t="shared" ref="J222:J498" si="596">F222-I222</f>
        <v>112827</v>
      </c>
      <c r="K222" s="183">
        <f t="shared" ref="K222:AB222" si="597">K223+K235+K243+K260+K267+K312</f>
        <v>0</v>
      </c>
      <c r="L222" s="183">
        <f t="shared" si="597"/>
        <v>0</v>
      </c>
      <c r="M222" s="183">
        <f t="shared" si="597"/>
        <v>0</v>
      </c>
      <c r="N222" s="183">
        <f t="shared" si="597"/>
        <v>0</v>
      </c>
      <c r="O222" s="183">
        <f t="shared" si="597"/>
        <v>0</v>
      </c>
      <c r="P222" s="183">
        <f t="shared" si="597"/>
        <v>0</v>
      </c>
      <c r="Q222" s="183">
        <f t="shared" si="597"/>
        <v>0</v>
      </c>
      <c r="R222" s="183">
        <f t="shared" si="597"/>
        <v>109327</v>
      </c>
      <c r="S222" s="183">
        <f t="shared" si="597"/>
        <v>0</v>
      </c>
      <c r="T222" s="183">
        <f t="shared" ref="T222" si="598">T223+T235+T243+T260+T267+T312</f>
        <v>0</v>
      </c>
      <c r="U222" s="183">
        <f t="shared" si="597"/>
        <v>0</v>
      </c>
      <c r="V222" s="183">
        <f t="shared" si="597"/>
        <v>0</v>
      </c>
      <c r="W222" s="183">
        <f t="shared" si="597"/>
        <v>0</v>
      </c>
      <c r="X222" s="183">
        <f t="shared" si="597"/>
        <v>0</v>
      </c>
      <c r="Y222" s="183">
        <f t="shared" si="597"/>
        <v>3500</v>
      </c>
      <c r="Z222" s="183">
        <f t="shared" si="597"/>
        <v>1797</v>
      </c>
      <c r="AA222" s="183">
        <f t="shared" si="597"/>
        <v>67900</v>
      </c>
      <c r="AB222" s="183">
        <f t="shared" si="597"/>
        <v>19000</v>
      </c>
      <c r="AC222" s="183">
        <f t="shared" ref="AC222:AC498" si="599">Z222+AA222+AB222</f>
        <v>88697</v>
      </c>
      <c r="AD222" s="183">
        <f>AD223+AD235+AD243+AD260+AD267+AD312</f>
        <v>5620</v>
      </c>
      <c r="AE222" s="183">
        <f>AE223+AE235+AE243+AE260+AE267+AE312</f>
        <v>15000</v>
      </c>
      <c r="AF222" s="183">
        <f>AF223+AF235+AF243+AF260+AF267+AF312</f>
        <v>0</v>
      </c>
      <c r="AG222" s="183">
        <f t="shared" ref="AG222:AG498" si="600">AD222+AE222+AF222</f>
        <v>20620</v>
      </c>
      <c r="AH222" s="183">
        <f>AH223+AH235+AH243+AH260+AH267+AH312</f>
        <v>2250</v>
      </c>
      <c r="AI222" s="183">
        <f>AI223+AI235+AI243+AI260+AI267+AI312</f>
        <v>0</v>
      </c>
      <c r="AJ222" s="183">
        <f>AJ223+AJ235+AJ243+AJ260+AJ267+AJ312</f>
        <v>0</v>
      </c>
      <c r="AK222" s="183">
        <f t="shared" ref="AK222:AK498" si="601">AH222+AI222+AJ222</f>
        <v>2250</v>
      </c>
      <c r="AL222" s="183">
        <f>AL223+AL235+AL243+AL260+AL267+AL312</f>
        <v>1260</v>
      </c>
      <c r="AM222" s="183">
        <f>AM223+AM235+AM243+AM260+AM267+AM312</f>
        <v>0</v>
      </c>
      <c r="AN222" s="183">
        <f>AN223+AN235+AN243+AN260+AN267+AN312</f>
        <v>0</v>
      </c>
      <c r="AO222" s="183">
        <f t="shared" ref="AO222:AO498" si="602">AL222+AM222+AN222</f>
        <v>1260</v>
      </c>
      <c r="AP222" s="183">
        <f t="shared" ref="AP222:AP498" si="603">AC222+AG222+AK222+AO222</f>
        <v>112827</v>
      </c>
    </row>
    <row r="223" spans="2:42">
      <c r="B223" s="193" t="s">
        <v>320</v>
      </c>
      <c r="C223" s="194" t="s">
        <v>198</v>
      </c>
      <c r="D223" s="195">
        <f>SUM(D224:D234)</f>
        <v>55300</v>
      </c>
      <c r="E223" s="195">
        <f>SUM(E224:E234)</f>
        <v>0</v>
      </c>
      <c r="F223" s="195">
        <f t="shared" si="594"/>
        <v>55300</v>
      </c>
      <c r="G223" s="195">
        <f>SUM(G224:G234)</f>
        <v>0</v>
      </c>
      <c r="H223" s="195">
        <f t="shared" si="595"/>
        <v>55300</v>
      </c>
      <c r="I223" s="195">
        <f>SUM(I224:I234)</f>
        <v>0</v>
      </c>
      <c r="J223" s="195">
        <f t="shared" si="596"/>
        <v>55300</v>
      </c>
      <c r="K223" s="195">
        <f t="shared" ref="K223:AB223" si="604">SUM(K224:K234)</f>
        <v>0</v>
      </c>
      <c r="L223" s="195">
        <f t="shared" si="604"/>
        <v>0</v>
      </c>
      <c r="M223" s="195">
        <f t="shared" si="604"/>
        <v>0</v>
      </c>
      <c r="N223" s="195">
        <f t="shared" si="604"/>
        <v>0</v>
      </c>
      <c r="O223" s="195">
        <f t="shared" si="604"/>
        <v>0</v>
      </c>
      <c r="P223" s="195">
        <f t="shared" si="604"/>
        <v>0</v>
      </c>
      <c r="Q223" s="195">
        <f t="shared" si="604"/>
        <v>0</v>
      </c>
      <c r="R223" s="195">
        <f t="shared" si="604"/>
        <v>55300</v>
      </c>
      <c r="S223" s="195">
        <f t="shared" si="604"/>
        <v>0</v>
      </c>
      <c r="T223" s="195">
        <f t="shared" ref="T223" si="605">SUM(T224:T234)</f>
        <v>0</v>
      </c>
      <c r="U223" s="195">
        <f t="shared" si="604"/>
        <v>0</v>
      </c>
      <c r="V223" s="195">
        <f t="shared" si="604"/>
        <v>0</v>
      </c>
      <c r="W223" s="195">
        <f t="shared" si="604"/>
        <v>0</v>
      </c>
      <c r="X223" s="195">
        <f t="shared" si="604"/>
        <v>0</v>
      </c>
      <c r="Y223" s="195">
        <f t="shared" si="604"/>
        <v>0</v>
      </c>
      <c r="Z223" s="195">
        <f t="shared" si="604"/>
        <v>0</v>
      </c>
      <c r="AA223" s="195">
        <f t="shared" si="604"/>
        <v>55300</v>
      </c>
      <c r="AB223" s="195">
        <f t="shared" si="604"/>
        <v>0</v>
      </c>
      <c r="AC223" s="195">
        <f t="shared" si="599"/>
        <v>55300</v>
      </c>
      <c r="AD223" s="195">
        <f>SUM(AD224:AD234)</f>
        <v>0</v>
      </c>
      <c r="AE223" s="195">
        <f>SUM(AE224:AE234)</f>
        <v>0</v>
      </c>
      <c r="AF223" s="195">
        <f>SUM(AF224:AF234)</f>
        <v>0</v>
      </c>
      <c r="AG223" s="195">
        <f t="shared" si="600"/>
        <v>0</v>
      </c>
      <c r="AH223" s="195">
        <f>SUM(AH224:AH234)</f>
        <v>0</v>
      </c>
      <c r="AI223" s="195">
        <f>SUM(AI224:AI234)</f>
        <v>0</v>
      </c>
      <c r="AJ223" s="195">
        <f>SUM(AJ224:AJ234)</f>
        <v>0</v>
      </c>
      <c r="AK223" s="195">
        <f t="shared" si="601"/>
        <v>0</v>
      </c>
      <c r="AL223" s="195">
        <f>SUM(AL224:AL234)</f>
        <v>0</v>
      </c>
      <c r="AM223" s="195">
        <f>SUM(AM224:AM234)</f>
        <v>0</v>
      </c>
      <c r="AN223" s="195">
        <f>SUM(AN224:AN234)</f>
        <v>0</v>
      </c>
      <c r="AO223" s="195">
        <f t="shared" si="602"/>
        <v>0</v>
      </c>
      <c r="AP223" s="195">
        <f t="shared" si="603"/>
        <v>55300</v>
      </c>
    </row>
    <row r="224" spans="2:42">
      <c r="B224" s="184" t="s">
        <v>321</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c r="B225" s="184" t="s">
        <v>807</v>
      </c>
      <c r="C225" s="185" t="s">
        <v>808</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55300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594"/>
        <v>55300</v>
      </c>
      <c r="G225" s="186"/>
      <c r="H225" s="186">
        <f t="shared" si="595"/>
        <v>55300</v>
      </c>
      <c r="I225" s="186"/>
      <c r="J225" s="186">
        <f t="shared" si="596"/>
        <v>55300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55300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55300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55300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6">
        <f t="shared" si="601"/>
        <v>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55300</v>
      </c>
    </row>
    <row r="226" spans="2:42">
      <c r="B226" s="184" t="s">
        <v>809</v>
      </c>
      <c r="C226" s="185" t="s">
        <v>810</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c r="B227" s="184" t="s">
        <v>811</v>
      </c>
      <c r="C227" s="185" t="s">
        <v>812</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c r="B228" s="184" t="s">
        <v>813</v>
      </c>
      <c r="C228" s="185" t="s">
        <v>814</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c r="B229" s="184" t="s">
        <v>322</v>
      </c>
      <c r="C229" s="185" t="s">
        <v>815</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c r="B230" s="184" t="s">
        <v>816</v>
      </c>
      <c r="C230" s="185" t="s">
        <v>817</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c r="B231" s="184" t="s">
        <v>339</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c r="B232" s="184" t="s">
        <v>854</v>
      </c>
      <c r="C232" s="185" t="s">
        <v>855</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c r="B233" s="184" t="s">
        <v>856</v>
      </c>
      <c r="C233" s="185" t="s">
        <v>857</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c r="B234" s="184" t="s">
        <v>858</v>
      </c>
      <c r="C234" s="185" t="s">
        <v>859</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c r="B235" s="193" t="s">
        <v>323</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c r="B236" s="184" t="s">
        <v>818</v>
      </c>
      <c r="C236" s="185" t="s">
        <v>819</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c r="B237" s="184" t="s">
        <v>820</v>
      </c>
      <c r="C237" s="185" t="s">
        <v>821</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c r="B238" s="184" t="s">
        <v>324</v>
      </c>
      <c r="C238" s="185" t="s">
        <v>822</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c r="B239" s="184" t="s">
        <v>823</v>
      </c>
      <c r="C239" s="185" t="s">
        <v>824</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c r="B240" s="184" t="s">
        <v>825</v>
      </c>
      <c r="C240" s="185" t="s">
        <v>822</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c r="B241" s="184" t="s">
        <v>826</v>
      </c>
      <c r="C241" s="185" t="s">
        <v>827</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c r="B242" s="184" t="s">
        <v>828</v>
      </c>
      <c r="C242" s="185" t="s">
        <v>829</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c r="B243" s="193" t="s">
        <v>325</v>
      </c>
      <c r="C243" s="194" t="s">
        <v>201</v>
      </c>
      <c r="D243" s="195">
        <f>SUM(D244:D259)</f>
        <v>12300</v>
      </c>
      <c r="E243" s="195">
        <f>SUM(E244:E259)</f>
        <v>0</v>
      </c>
      <c r="F243" s="195">
        <f t="shared" si="594"/>
        <v>12300</v>
      </c>
      <c r="G243" s="195">
        <f>SUM(G244:G259)</f>
        <v>0</v>
      </c>
      <c r="H243" s="195">
        <f t="shared" si="595"/>
        <v>12300</v>
      </c>
      <c r="I243" s="195">
        <f>SUM(I244:I259)</f>
        <v>0</v>
      </c>
      <c r="J243" s="195">
        <f t="shared" si="596"/>
        <v>12300</v>
      </c>
      <c r="K243" s="195">
        <f t="shared" ref="K243:AB243" si="658">SUM(K244:K259)</f>
        <v>0</v>
      </c>
      <c r="L243" s="195">
        <f t="shared" si="658"/>
        <v>0</v>
      </c>
      <c r="M243" s="195">
        <f t="shared" si="658"/>
        <v>0</v>
      </c>
      <c r="N243" s="195">
        <f t="shared" si="658"/>
        <v>0</v>
      </c>
      <c r="O243" s="195">
        <f t="shared" si="658"/>
        <v>0</v>
      </c>
      <c r="P243" s="195">
        <f t="shared" ref="P243:Q243" si="659">SUM(P244:P259)</f>
        <v>0</v>
      </c>
      <c r="Q243" s="195">
        <f t="shared" si="659"/>
        <v>0</v>
      </c>
      <c r="R243" s="195">
        <f t="shared" si="658"/>
        <v>11400</v>
      </c>
      <c r="S243" s="195">
        <f t="shared" si="658"/>
        <v>0</v>
      </c>
      <c r="T243" s="195">
        <f t="shared" ref="T243" si="660">SUM(T244:T259)</f>
        <v>0</v>
      </c>
      <c r="U243" s="195">
        <f t="shared" si="658"/>
        <v>0</v>
      </c>
      <c r="V243" s="195">
        <f t="shared" si="658"/>
        <v>0</v>
      </c>
      <c r="W243" s="195">
        <f t="shared" ref="W243" si="661">SUM(W244:W259)</f>
        <v>0</v>
      </c>
      <c r="X243" s="195">
        <f t="shared" si="658"/>
        <v>0</v>
      </c>
      <c r="Y243" s="195">
        <f t="shared" si="658"/>
        <v>900</v>
      </c>
      <c r="Z243" s="195">
        <f t="shared" si="658"/>
        <v>0</v>
      </c>
      <c r="AA243" s="195">
        <f t="shared" si="658"/>
        <v>5820</v>
      </c>
      <c r="AB243" s="195">
        <f t="shared" si="658"/>
        <v>0</v>
      </c>
      <c r="AC243" s="195">
        <f t="shared" si="599"/>
        <v>5820</v>
      </c>
      <c r="AD243" s="195">
        <f>SUM(AD244:AD259)</f>
        <v>2970</v>
      </c>
      <c r="AE243" s="195">
        <f>SUM(AE244:AE259)</f>
        <v>0</v>
      </c>
      <c r="AF243" s="195">
        <f>SUM(AF244:AF259)</f>
        <v>0</v>
      </c>
      <c r="AG243" s="195">
        <f t="shared" si="600"/>
        <v>2970</v>
      </c>
      <c r="AH243" s="195">
        <f>SUM(AH244:AH259)</f>
        <v>2250</v>
      </c>
      <c r="AI243" s="195">
        <f>SUM(AI244:AI259)</f>
        <v>0</v>
      </c>
      <c r="AJ243" s="195">
        <f>SUM(AJ244:AJ259)</f>
        <v>0</v>
      </c>
      <c r="AK243" s="195">
        <f t="shared" si="601"/>
        <v>2250</v>
      </c>
      <c r="AL243" s="195">
        <f>SUM(AL244:AL259)</f>
        <v>1260</v>
      </c>
      <c r="AM243" s="195">
        <f>SUM(AM244:AM259)</f>
        <v>0</v>
      </c>
      <c r="AN243" s="195">
        <f>SUM(AN244:AN259)</f>
        <v>0</v>
      </c>
      <c r="AO243" s="195">
        <f t="shared" si="602"/>
        <v>1260</v>
      </c>
      <c r="AP243" s="195">
        <f t="shared" si="603"/>
        <v>12300</v>
      </c>
    </row>
    <row r="244" spans="2:42">
      <c r="B244" s="184" t="s">
        <v>830</v>
      </c>
      <c r="C244" s="185" t="s">
        <v>831</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6840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6840</v>
      </c>
      <c r="G244" s="186"/>
      <c r="H244" s="186">
        <f t="shared" si="595"/>
        <v>6840</v>
      </c>
      <c r="I244" s="186"/>
      <c r="J244" s="186">
        <f t="shared" si="596"/>
        <v>6840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5940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360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360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2970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2970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2250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1260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1260</v>
      </c>
      <c r="AP244" s="186">
        <f t="shared" si="603"/>
        <v>6840</v>
      </c>
    </row>
    <row r="245" spans="2:42">
      <c r="B245" s="184" t="s">
        <v>832</v>
      </c>
      <c r="C245" s="185" t="s">
        <v>833</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c r="B246" s="184" t="s">
        <v>834</v>
      </c>
      <c r="C246" s="185" t="s">
        <v>835</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c r="B247" s="184" t="s">
        <v>326</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c r="B248" s="184" t="s">
        <v>836</v>
      </c>
      <c r="C248" s="185" t="s">
        <v>837</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5460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6">
        <f t="shared" si="662"/>
        <v>5460</v>
      </c>
      <c r="G248" s="186"/>
      <c r="H248" s="186">
        <f t="shared" si="663"/>
        <v>5460</v>
      </c>
      <c r="I248" s="186"/>
      <c r="J248" s="186">
        <f t="shared" si="664"/>
        <v>5460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5460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5460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5460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5460</v>
      </c>
    </row>
    <row r="249" spans="2:42">
      <c r="B249" s="184" t="s">
        <v>838</v>
      </c>
      <c r="C249" s="185" t="s">
        <v>839</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c r="B250" s="184" t="s">
        <v>327</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c r="B251" s="184" t="s">
        <v>840</v>
      </c>
      <c r="C251" s="185" t="s">
        <v>841</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c r="B252" s="184" t="s">
        <v>842</v>
      </c>
      <c r="C252" s="185" t="s">
        <v>843</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c r="B253" s="184" t="s">
        <v>328</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c r="B254" s="184" t="s">
        <v>844</v>
      </c>
      <c r="C254" s="185" t="s">
        <v>845</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c r="B255" s="184" t="s">
        <v>846</v>
      </c>
      <c r="C255" s="185" t="s">
        <v>847</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c r="B256" s="184" t="s">
        <v>848</v>
      </c>
      <c r="C256" s="185" t="s">
        <v>849</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c r="B257" s="184" t="s">
        <v>850</v>
      </c>
      <c r="C257" s="185" t="s">
        <v>851</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c r="B258" s="184" t="s">
        <v>329</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c r="B259" s="184" t="s">
        <v>852</v>
      </c>
      <c r="C259" s="185" t="s">
        <v>853</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c r="B260" s="193" t="s">
        <v>330</v>
      </c>
      <c r="C260" s="194" t="s">
        <v>206</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c r="B261" s="184" t="s">
        <v>860</v>
      </c>
      <c r="C261" s="185" t="s">
        <v>861</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c r="B262" s="184" t="s">
        <v>862</v>
      </c>
      <c r="C262" s="185" t="s">
        <v>863</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c r="B263" s="184" t="s">
        <v>331</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c r="B264" s="184" t="s">
        <v>864</v>
      </c>
      <c r="C264" s="185" t="s">
        <v>865</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c r="B265" s="184" t="s">
        <v>866</v>
      </c>
      <c r="C265" s="185" t="s">
        <v>867</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c r="B266" s="184" t="s">
        <v>868</v>
      </c>
      <c r="C266" s="185" t="s">
        <v>869</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c r="B267" s="193" t="s">
        <v>332</v>
      </c>
      <c r="C267" s="194" t="s">
        <v>208</v>
      </c>
      <c r="D267" s="195">
        <f>SUM(D268:D311)</f>
        <v>0</v>
      </c>
      <c r="E267" s="195">
        <f>SUM(E268:E311)</f>
        <v>0</v>
      </c>
      <c r="F267" s="195">
        <f t="shared" si="594"/>
        <v>0</v>
      </c>
      <c r="G267" s="195">
        <f>SUM(G268:G311)</f>
        <v>0</v>
      </c>
      <c r="H267" s="195">
        <f t="shared" si="595"/>
        <v>0</v>
      </c>
      <c r="I267" s="195">
        <f>SUM(I268:I311)</f>
        <v>0</v>
      </c>
      <c r="J267" s="195">
        <f t="shared" si="596"/>
        <v>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0</v>
      </c>
      <c r="U267" s="195">
        <f t="shared" si="690"/>
        <v>0</v>
      </c>
      <c r="V267" s="195">
        <f t="shared" si="690"/>
        <v>0</v>
      </c>
      <c r="W267" s="195">
        <f t="shared" ref="W267" si="693">SUM(W268:W311)</f>
        <v>0</v>
      </c>
      <c r="X267" s="195">
        <f t="shared" si="690"/>
        <v>0</v>
      </c>
      <c r="Y267" s="195">
        <f t="shared" si="690"/>
        <v>0</v>
      </c>
      <c r="Z267" s="195">
        <f t="shared" si="690"/>
        <v>0</v>
      </c>
      <c r="AA267" s="195">
        <f t="shared" si="690"/>
        <v>0</v>
      </c>
      <c r="AB267" s="195">
        <f t="shared" si="690"/>
        <v>0</v>
      </c>
      <c r="AC267" s="195">
        <f t="shared" si="599"/>
        <v>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0</v>
      </c>
    </row>
    <row r="268" spans="2:42">
      <c r="B268" s="184" t="s">
        <v>870</v>
      </c>
      <c r="C268" s="185" t="s">
        <v>871</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c r="B269" s="184" t="s">
        <v>333</v>
      </c>
      <c r="C269" s="185" t="s">
        <v>872</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c r="B270" s="184" t="s">
        <v>873</v>
      </c>
      <c r="C270" s="185" t="s">
        <v>874</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c r="B271" s="184" t="s">
        <v>875</v>
      </c>
      <c r="C271" s="185" t="s">
        <v>876</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c r="B272" s="184" t="s">
        <v>877</v>
      </c>
      <c r="C272" s="185" t="s">
        <v>878</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c r="B273" s="184" t="s">
        <v>879</v>
      </c>
      <c r="C273" s="185" t="s">
        <v>880</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c r="B274" s="184" t="s">
        <v>881</v>
      </c>
      <c r="C274" s="185" t="s">
        <v>882</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c r="B275" s="184" t="s">
        <v>883</v>
      </c>
      <c r="C275" s="185" t="s">
        <v>884</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0</v>
      </c>
      <c r="G275" s="186"/>
      <c r="H275" s="186">
        <f t="shared" si="695"/>
        <v>0</v>
      </c>
      <c r="I275" s="186"/>
      <c r="J275" s="186">
        <f t="shared" si="696"/>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c r="B276" s="184" t="s">
        <v>334</v>
      </c>
      <c r="C276" s="185" t="s">
        <v>885</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c r="B277" s="184" t="s">
        <v>886</v>
      </c>
      <c r="C277" s="185" t="s">
        <v>887</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c r="B278" s="184" t="s">
        <v>888</v>
      </c>
      <c r="C278" s="185" t="s">
        <v>889</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c r="B279" s="184" t="s">
        <v>890</v>
      </c>
      <c r="C279" s="185" t="s">
        <v>891</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c r="B280" s="184" t="s">
        <v>892</v>
      </c>
      <c r="C280" s="185" t="s">
        <v>893</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c r="B281" s="184" t="s">
        <v>894</v>
      </c>
      <c r="C281" s="185" t="s">
        <v>895</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c r="B282" s="184" t="s">
        <v>896</v>
      </c>
      <c r="C282" s="185" t="s">
        <v>897</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c r="B283" s="184" t="s">
        <v>898</v>
      </c>
      <c r="C283" s="185" t="s">
        <v>899</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c r="B284" s="184" t="s">
        <v>900</v>
      </c>
      <c r="C284" s="185" t="s">
        <v>901</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c r="B285" s="184" t="s">
        <v>335</v>
      </c>
      <c r="C285" s="185" t="s">
        <v>902</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c r="B286" s="184" t="s">
        <v>903</v>
      </c>
      <c r="C286" s="185" t="s">
        <v>904</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c r="B287" s="184" t="s">
        <v>905</v>
      </c>
      <c r="C287" s="185" t="s">
        <v>906</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c r="B288" s="184" t="s">
        <v>907</v>
      </c>
      <c r="C288" s="185" t="s">
        <v>908</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c r="B289" s="184" t="s">
        <v>909</v>
      </c>
      <c r="C289" s="185" t="s">
        <v>902</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c r="B290" s="184" t="s">
        <v>910</v>
      </c>
      <c r="C290" s="185" t="s">
        <v>911</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c r="B291" s="184" t="s">
        <v>912</v>
      </c>
      <c r="C291" s="185" t="s">
        <v>913</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6">
        <f t="shared" si="694"/>
        <v>0</v>
      </c>
      <c r="G291" s="186"/>
      <c r="H291" s="186">
        <f t="shared" si="695"/>
        <v>0</v>
      </c>
      <c r="I291" s="186"/>
      <c r="J291" s="186">
        <f t="shared" si="696"/>
        <v>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0</v>
      </c>
    </row>
    <row r="292" spans="2:42">
      <c r="B292" s="184" t="s">
        <v>914</v>
      </c>
      <c r="C292" s="185" t="s">
        <v>915</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c r="B293" s="184" t="s">
        <v>916</v>
      </c>
      <c r="C293" s="185" t="s">
        <v>917</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0</v>
      </c>
      <c r="G293" s="186"/>
      <c r="H293" s="186">
        <f t="shared" si="695"/>
        <v>0</v>
      </c>
      <c r="I293" s="186"/>
      <c r="J293" s="186">
        <f t="shared" si="696"/>
        <v>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0</v>
      </c>
    </row>
    <row r="294" spans="2:42">
      <c r="B294" s="184" t="s">
        <v>918</v>
      </c>
      <c r="C294" s="185" t="s">
        <v>919</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c r="B295" s="184" t="s">
        <v>920</v>
      </c>
      <c r="C295" s="185" t="s">
        <v>921</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c r="B296" s="184" t="s">
        <v>922</v>
      </c>
      <c r="C296" s="185" t="s">
        <v>923</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c r="B297" s="184" t="s">
        <v>924</v>
      </c>
      <c r="C297" s="185" t="s">
        <v>925</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c r="B298" s="184" t="s">
        <v>926</v>
      </c>
      <c r="C298" s="185" t="s">
        <v>927</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c r="B299" s="184" t="s">
        <v>928</v>
      </c>
      <c r="C299" s="185" t="s">
        <v>929</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c r="B300" s="184" t="s">
        <v>930</v>
      </c>
      <c r="C300" s="185" t="s">
        <v>931</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c r="B301" s="184" t="s">
        <v>932</v>
      </c>
      <c r="C301" s="185" t="s">
        <v>933</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c r="B302" s="184" t="s">
        <v>934</v>
      </c>
      <c r="C302" s="185" t="s">
        <v>935</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c r="B303" s="184" t="s">
        <v>936</v>
      </c>
      <c r="C303" s="185" t="s">
        <v>937</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c r="B304" s="184" t="s">
        <v>938</v>
      </c>
      <c r="C304" s="185" t="s">
        <v>939</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c r="B305" s="184" t="s">
        <v>940</v>
      </c>
      <c r="C305" s="185" t="s">
        <v>941</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c r="B306" s="184" t="s">
        <v>942</v>
      </c>
      <c r="C306" s="185" t="s">
        <v>943</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c r="B307" s="184" t="s">
        <v>944</v>
      </c>
      <c r="C307" s="185" t="s">
        <v>945</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c r="B308" s="184" t="s">
        <v>946</v>
      </c>
      <c r="C308" s="185" t="s">
        <v>947</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c r="B309" s="184" t="s">
        <v>948</v>
      </c>
      <c r="C309" s="185" t="s">
        <v>949</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c r="B310" s="184" t="s">
        <v>950</v>
      </c>
      <c r="C310" s="185" t="s">
        <v>951</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c r="B311" s="184" t="s">
        <v>952</v>
      </c>
      <c r="C311" s="185" t="s">
        <v>953</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c r="B312" s="193" t="s">
        <v>336</v>
      </c>
      <c r="C312" s="194" t="s">
        <v>209</v>
      </c>
      <c r="D312" s="195">
        <f>SUM(D313:D326)</f>
        <v>33227</v>
      </c>
      <c r="E312" s="195">
        <f>SUM(E313:E326)</f>
        <v>12000</v>
      </c>
      <c r="F312" s="195">
        <f t="shared" si="594"/>
        <v>45227</v>
      </c>
      <c r="G312" s="195">
        <f>SUM(G313:G326)</f>
        <v>0</v>
      </c>
      <c r="H312" s="195">
        <f t="shared" si="595"/>
        <v>45227</v>
      </c>
      <c r="I312" s="195">
        <f>SUM(I313:I326)</f>
        <v>0</v>
      </c>
      <c r="J312" s="195">
        <f t="shared" si="596"/>
        <v>45227</v>
      </c>
      <c r="K312" s="195">
        <f t="shared" ref="K312:AB312" si="710">SUM(K313:K326)</f>
        <v>0</v>
      </c>
      <c r="L312" s="195">
        <f t="shared" si="710"/>
        <v>0</v>
      </c>
      <c r="M312" s="195">
        <f t="shared" si="710"/>
        <v>0</v>
      </c>
      <c r="N312" s="195">
        <f t="shared" si="710"/>
        <v>0</v>
      </c>
      <c r="O312" s="195">
        <f t="shared" si="710"/>
        <v>0</v>
      </c>
      <c r="P312" s="195">
        <f t="shared" ref="P312:Q312" si="711">SUM(P313:P326)</f>
        <v>0</v>
      </c>
      <c r="Q312" s="195">
        <f t="shared" si="711"/>
        <v>0</v>
      </c>
      <c r="R312" s="195">
        <f t="shared" si="710"/>
        <v>42627</v>
      </c>
      <c r="S312" s="195">
        <f t="shared" si="710"/>
        <v>0</v>
      </c>
      <c r="T312" s="195">
        <f t="shared" ref="T312" si="712">SUM(T313:T326)</f>
        <v>0</v>
      </c>
      <c r="U312" s="195">
        <f t="shared" si="710"/>
        <v>0</v>
      </c>
      <c r="V312" s="195">
        <f t="shared" si="710"/>
        <v>0</v>
      </c>
      <c r="W312" s="195">
        <f t="shared" ref="W312" si="713">SUM(W313:W326)</f>
        <v>0</v>
      </c>
      <c r="X312" s="195">
        <f t="shared" si="710"/>
        <v>0</v>
      </c>
      <c r="Y312" s="195">
        <f t="shared" si="710"/>
        <v>2600</v>
      </c>
      <c r="Z312" s="195">
        <f t="shared" si="710"/>
        <v>1797</v>
      </c>
      <c r="AA312" s="195">
        <f t="shared" si="710"/>
        <v>6780</v>
      </c>
      <c r="AB312" s="195">
        <f t="shared" si="710"/>
        <v>19000</v>
      </c>
      <c r="AC312" s="195">
        <f t="shared" si="599"/>
        <v>27577</v>
      </c>
      <c r="AD312" s="195">
        <f>SUM(AD313:AD326)</f>
        <v>2650</v>
      </c>
      <c r="AE312" s="195">
        <f>SUM(AE313:AE326)</f>
        <v>15000</v>
      </c>
      <c r="AF312" s="195">
        <f>SUM(AF313:AF326)</f>
        <v>0</v>
      </c>
      <c r="AG312" s="195">
        <f t="shared" si="600"/>
        <v>17650</v>
      </c>
      <c r="AH312" s="195">
        <f>SUM(AH313:AH326)</f>
        <v>0</v>
      </c>
      <c r="AI312" s="195">
        <f>SUM(AI313:AI326)</f>
        <v>0</v>
      </c>
      <c r="AJ312" s="195">
        <f>SUM(AJ313:AJ326)</f>
        <v>0</v>
      </c>
      <c r="AK312" s="195">
        <f t="shared" si="601"/>
        <v>0</v>
      </c>
      <c r="AL312" s="195">
        <f>SUM(AL313:AL326)</f>
        <v>0</v>
      </c>
      <c r="AM312" s="195">
        <f>SUM(AM313:AM326)</f>
        <v>0</v>
      </c>
      <c r="AN312" s="195">
        <f>SUM(AN313:AN326)</f>
        <v>0</v>
      </c>
      <c r="AO312" s="195">
        <f t="shared" si="602"/>
        <v>0</v>
      </c>
      <c r="AP312" s="195">
        <f t="shared" si="603"/>
        <v>45227</v>
      </c>
    </row>
    <row r="313" spans="2:42">
      <c r="B313" s="184" t="s">
        <v>954</v>
      </c>
      <c r="C313" s="185" t="s">
        <v>955</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c r="B314" s="184" t="s">
        <v>337</v>
      </c>
      <c r="C314" s="185" t="s">
        <v>956</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1797</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1797</v>
      </c>
      <c r="G314" s="186"/>
      <c r="H314" s="186">
        <f t="shared" si="595"/>
        <v>1797</v>
      </c>
      <c r="I314" s="186"/>
      <c r="J314" s="186">
        <f t="shared" si="596"/>
        <v>1797</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1797</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1797</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1797</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1797</v>
      </c>
    </row>
    <row r="315" spans="2:42">
      <c r="B315" s="184" t="s">
        <v>957</v>
      </c>
      <c r="C315" s="185" t="s">
        <v>958</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3480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3480</v>
      </c>
      <c r="G315" s="186"/>
      <c r="H315" s="186">
        <f t="shared" si="595"/>
        <v>3480</v>
      </c>
      <c r="I315" s="186"/>
      <c r="J315" s="186">
        <f t="shared" si="596"/>
        <v>3480</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3480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3480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3480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3480</v>
      </c>
    </row>
    <row r="316" spans="2:42">
      <c r="B316" s="184" t="s">
        <v>959</v>
      </c>
      <c r="C316" s="185" t="s">
        <v>960</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c r="B317" s="184" t="s">
        <v>961</v>
      </c>
      <c r="C317" s="185" t="s">
        <v>962</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317" s="186">
        <f t="shared" si="594"/>
        <v>12000</v>
      </c>
      <c r="G317" s="186"/>
      <c r="H317" s="186">
        <f t="shared" si="595"/>
        <v>12000</v>
      </c>
      <c r="I317" s="186"/>
      <c r="J317" s="186">
        <f t="shared" si="596"/>
        <v>12000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7" s="186">
        <f t="shared" si="599"/>
        <v>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12000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12000</v>
      </c>
    </row>
    <row r="318" spans="2:42">
      <c r="B318" s="184" t="s">
        <v>963</v>
      </c>
      <c r="C318" s="185" t="s">
        <v>964</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c r="B319" s="184" t="s">
        <v>338</v>
      </c>
      <c r="C319" s="185" t="s">
        <v>965</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c r="B320" s="184" t="s">
        <v>966</v>
      </c>
      <c r="C320" s="185" t="s">
        <v>967</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c r="B321" s="184" t="s">
        <v>968</v>
      </c>
      <c r="C321" s="185" t="s">
        <v>969</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c r="B322" s="184" t="s">
        <v>970</v>
      </c>
      <c r="C322" s="185" t="s">
        <v>971</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27950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6">
        <f t="shared" si="722"/>
        <v>27950</v>
      </c>
      <c r="G322" s="186"/>
      <c r="H322" s="186">
        <f t="shared" si="723"/>
        <v>27950</v>
      </c>
      <c r="I322" s="186"/>
      <c r="J322" s="186">
        <f t="shared" si="724"/>
        <v>27950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25350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2600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3300</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19000</v>
      </c>
      <c r="AC322" s="186">
        <f t="shared" si="725"/>
        <v>22300</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2650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6">
        <f t="shared" si="726"/>
        <v>5650</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6">
        <f t="shared" si="727"/>
        <v>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6">
        <f t="shared" si="728"/>
        <v>0</v>
      </c>
      <c r="AP322" s="186">
        <f t="shared" si="729"/>
        <v>27950</v>
      </c>
    </row>
    <row r="323" spans="2:42">
      <c r="B323" s="184" t="s">
        <v>972</v>
      </c>
      <c r="C323" s="185" t="s">
        <v>973</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c r="B324" s="184" t="s">
        <v>974</v>
      </c>
      <c r="C324" s="185" t="s">
        <v>975</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c r="B325" s="184" t="s">
        <v>976</v>
      </c>
      <c r="C325" s="185" t="s">
        <v>977</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c r="B326" s="184" t="s">
        <v>978</v>
      </c>
      <c r="C326" s="185" t="s">
        <v>979</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c r="B327" s="181" t="s">
        <v>340</v>
      </c>
      <c r="C327" s="182" t="s">
        <v>211</v>
      </c>
      <c r="D327" s="183">
        <f>D328+D345+D383+D389</f>
        <v>64500</v>
      </c>
      <c r="E327" s="183">
        <f>E328+E345+E383+E389</f>
        <v>114800</v>
      </c>
      <c r="F327" s="183">
        <f t="shared" si="594"/>
        <v>179300</v>
      </c>
      <c r="G327" s="183">
        <f>G328+G345+G383+G389</f>
        <v>0</v>
      </c>
      <c r="H327" s="183">
        <f t="shared" si="595"/>
        <v>179300</v>
      </c>
      <c r="I327" s="183">
        <f>I328+I345+I383+I389</f>
        <v>0</v>
      </c>
      <c r="J327" s="183">
        <f t="shared" si="596"/>
        <v>179300</v>
      </c>
      <c r="K327" s="183">
        <f t="shared" ref="K327:AB327" si="746">K328+K345+K383+K389</f>
        <v>0</v>
      </c>
      <c r="L327" s="183">
        <f t="shared" si="746"/>
        <v>0</v>
      </c>
      <c r="M327" s="183">
        <f t="shared" si="746"/>
        <v>0</v>
      </c>
      <c r="N327" s="183">
        <f t="shared" si="746"/>
        <v>0</v>
      </c>
      <c r="O327" s="183">
        <f t="shared" si="746"/>
        <v>35000</v>
      </c>
      <c r="P327" s="183">
        <f t="shared" si="746"/>
        <v>0</v>
      </c>
      <c r="Q327" s="183">
        <f t="shared" si="746"/>
        <v>0</v>
      </c>
      <c r="R327" s="183">
        <f t="shared" si="746"/>
        <v>144300</v>
      </c>
      <c r="S327" s="183">
        <f t="shared" si="746"/>
        <v>0</v>
      </c>
      <c r="T327" s="183">
        <f t="shared" ref="T327" si="747">T328+T345+T383+T389</f>
        <v>0</v>
      </c>
      <c r="U327" s="183">
        <f t="shared" si="746"/>
        <v>0</v>
      </c>
      <c r="V327" s="183">
        <f t="shared" si="746"/>
        <v>0</v>
      </c>
      <c r="W327" s="183">
        <f t="shared" si="746"/>
        <v>0</v>
      </c>
      <c r="X327" s="183">
        <f t="shared" si="746"/>
        <v>0</v>
      </c>
      <c r="Y327" s="183">
        <f t="shared" si="746"/>
        <v>0</v>
      </c>
      <c r="Z327" s="183">
        <f t="shared" si="746"/>
        <v>0</v>
      </c>
      <c r="AA327" s="183">
        <f t="shared" si="746"/>
        <v>79500</v>
      </c>
      <c r="AB327" s="183">
        <f t="shared" si="746"/>
        <v>29000</v>
      </c>
      <c r="AC327" s="183">
        <f t="shared" si="599"/>
        <v>108500</v>
      </c>
      <c r="AD327" s="183">
        <f>AD328+AD345+AD383+AD389</f>
        <v>0</v>
      </c>
      <c r="AE327" s="183">
        <f>AE328+AE345+AE383+AE389</f>
        <v>68000</v>
      </c>
      <c r="AF327" s="183">
        <f>AF328+AF345+AF383+AF389</f>
        <v>0</v>
      </c>
      <c r="AG327" s="183">
        <f t="shared" si="600"/>
        <v>68000</v>
      </c>
      <c r="AH327" s="183">
        <f>AH328+AH345+AH383+AH389</f>
        <v>0</v>
      </c>
      <c r="AI327" s="183">
        <f>AI328+AI345+AI383+AI389</f>
        <v>2800</v>
      </c>
      <c r="AJ327" s="183">
        <f>AJ328+AJ345+AJ383+AJ389</f>
        <v>0</v>
      </c>
      <c r="AK327" s="183">
        <f t="shared" si="601"/>
        <v>2800</v>
      </c>
      <c r="AL327" s="183">
        <f>AL328+AL345+AL383+AL389</f>
        <v>0</v>
      </c>
      <c r="AM327" s="183">
        <f>AM328+AM345+AM383+AM389</f>
        <v>0</v>
      </c>
      <c r="AN327" s="183">
        <f>AN328+AN345+AN383+AN389</f>
        <v>0</v>
      </c>
      <c r="AO327" s="183">
        <f t="shared" si="602"/>
        <v>0</v>
      </c>
      <c r="AP327" s="183">
        <f t="shared" si="603"/>
        <v>179300</v>
      </c>
    </row>
    <row r="328" spans="2:42">
      <c r="B328" s="193" t="s">
        <v>341</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c r="B329" s="184" t="s">
        <v>342</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c r="B330" s="184" t="s">
        <v>356</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c r="B331" s="184" t="s">
        <v>980</v>
      </c>
      <c r="C331" s="185" t="s">
        <v>981</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c r="B332" s="184" t="s">
        <v>982</v>
      </c>
      <c r="C332" s="185" t="s">
        <v>983</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c r="B333" s="184" t="s">
        <v>984</v>
      </c>
      <c r="C333" s="185" t="s">
        <v>985</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c r="B334" s="184" t="s">
        <v>986</v>
      </c>
      <c r="C334" s="185" t="s">
        <v>987</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c r="B335" s="184" t="s">
        <v>357</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c r="B336" s="184" t="s">
        <v>988</v>
      </c>
      <c r="C336" s="185" t="s">
        <v>989</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c r="B337" s="184" t="s">
        <v>358</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c r="B338" s="184" t="s">
        <v>990</v>
      </c>
      <c r="C338" s="185" t="s">
        <v>991</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c r="B339" s="184" t="s">
        <v>343</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c r="B340" s="184" t="s">
        <v>992</v>
      </c>
      <c r="C340" s="185" t="s">
        <v>993</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c r="B341" s="184" t="s">
        <v>359</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c r="B342" s="184" t="s">
        <v>994</v>
      </c>
      <c r="C342" s="185" t="s">
        <v>995</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c r="B343" s="184" t="s">
        <v>996</v>
      </c>
      <c r="C343" s="185" t="s">
        <v>997</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c r="B344" s="184" t="s">
        <v>360</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c r="B345" s="193" t="s">
        <v>344</v>
      </c>
      <c r="C345" s="194" t="s">
        <v>215</v>
      </c>
      <c r="D345" s="195">
        <f>SUM(D346:D382)</f>
        <v>60500</v>
      </c>
      <c r="E345" s="195">
        <f>SUM(E346:E382)</f>
        <v>114800</v>
      </c>
      <c r="F345" s="195">
        <f t="shared" si="594"/>
        <v>175300</v>
      </c>
      <c r="G345" s="195">
        <f>SUM(G346:G382)</f>
        <v>0</v>
      </c>
      <c r="H345" s="195">
        <f t="shared" si="595"/>
        <v>175300</v>
      </c>
      <c r="I345" s="195">
        <f>SUM(I346:I382)</f>
        <v>0</v>
      </c>
      <c r="J345" s="195">
        <f t="shared" si="596"/>
        <v>175300</v>
      </c>
      <c r="K345" s="195">
        <f t="shared" ref="K345:AB345" si="782">SUM(K346:K382)</f>
        <v>0</v>
      </c>
      <c r="L345" s="195">
        <f t="shared" si="782"/>
        <v>0</v>
      </c>
      <c r="M345" s="195">
        <f t="shared" si="782"/>
        <v>0</v>
      </c>
      <c r="N345" s="195">
        <f t="shared" si="782"/>
        <v>0</v>
      </c>
      <c r="O345" s="195">
        <f t="shared" si="782"/>
        <v>35000</v>
      </c>
      <c r="P345" s="195">
        <f t="shared" si="782"/>
        <v>0</v>
      </c>
      <c r="Q345" s="195">
        <f t="shared" si="782"/>
        <v>0</v>
      </c>
      <c r="R345" s="195">
        <f t="shared" si="782"/>
        <v>140300</v>
      </c>
      <c r="S345" s="195">
        <f t="shared" si="782"/>
        <v>0</v>
      </c>
      <c r="T345" s="195">
        <f t="shared" ref="T345" si="783">SUM(T346:T382)</f>
        <v>0</v>
      </c>
      <c r="U345" s="195">
        <f t="shared" si="782"/>
        <v>0</v>
      </c>
      <c r="V345" s="195">
        <f t="shared" si="782"/>
        <v>0</v>
      </c>
      <c r="W345" s="195">
        <f t="shared" si="782"/>
        <v>0</v>
      </c>
      <c r="X345" s="195">
        <f t="shared" si="782"/>
        <v>0</v>
      </c>
      <c r="Y345" s="195">
        <f t="shared" si="782"/>
        <v>0</v>
      </c>
      <c r="Z345" s="195">
        <f t="shared" si="782"/>
        <v>0</v>
      </c>
      <c r="AA345" s="195">
        <f t="shared" si="782"/>
        <v>75500</v>
      </c>
      <c r="AB345" s="195">
        <f t="shared" si="782"/>
        <v>29000</v>
      </c>
      <c r="AC345" s="195">
        <f t="shared" si="599"/>
        <v>104500</v>
      </c>
      <c r="AD345" s="195">
        <f>SUM(AD346:AD382)</f>
        <v>0</v>
      </c>
      <c r="AE345" s="195">
        <f>SUM(AE346:AE382)</f>
        <v>68000</v>
      </c>
      <c r="AF345" s="195">
        <f>SUM(AF346:AF382)</f>
        <v>0</v>
      </c>
      <c r="AG345" s="195">
        <f t="shared" si="600"/>
        <v>68000</v>
      </c>
      <c r="AH345" s="195">
        <f>SUM(AH346:AH382)</f>
        <v>0</v>
      </c>
      <c r="AI345" s="195">
        <f>SUM(AI346:AI382)</f>
        <v>2800</v>
      </c>
      <c r="AJ345" s="195">
        <f>SUM(AJ346:AJ382)</f>
        <v>0</v>
      </c>
      <c r="AK345" s="195">
        <f t="shared" si="601"/>
        <v>2800</v>
      </c>
      <c r="AL345" s="195">
        <f>SUM(AL346:AL382)</f>
        <v>0</v>
      </c>
      <c r="AM345" s="195">
        <f>SUM(AM346:AM382)</f>
        <v>0</v>
      </c>
      <c r="AN345" s="195">
        <f>SUM(AN346:AN382)</f>
        <v>0</v>
      </c>
      <c r="AO345" s="195">
        <f t="shared" si="602"/>
        <v>0</v>
      </c>
      <c r="AP345" s="195">
        <f t="shared" si="603"/>
        <v>175300</v>
      </c>
    </row>
    <row r="346" spans="2:42">
      <c r="B346" s="184" t="s">
        <v>345</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6">
        <f t="shared" si="594"/>
        <v>0</v>
      </c>
      <c r="G346" s="186"/>
      <c r="H346" s="186">
        <f t="shared" si="595"/>
        <v>0</v>
      </c>
      <c r="I346" s="186"/>
      <c r="J346" s="186">
        <f t="shared" si="596"/>
        <v>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0</v>
      </c>
    </row>
    <row r="347" spans="2:42">
      <c r="B347" s="184" t="s">
        <v>998</v>
      </c>
      <c r="C347" s="185" t="s">
        <v>999</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6">
        <f t="shared" si="594"/>
        <v>0</v>
      </c>
      <c r="G347" s="186"/>
      <c r="H347" s="186">
        <f t="shared" si="595"/>
        <v>0</v>
      </c>
      <c r="I347" s="186"/>
      <c r="J347" s="186">
        <f t="shared" si="596"/>
        <v>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6">
        <f t="shared" si="601"/>
        <v>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0</v>
      </c>
    </row>
    <row r="348" spans="2:42">
      <c r="B348" s="184" t="s">
        <v>1000</v>
      </c>
      <c r="C348" s="185" t="s">
        <v>999</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v>
      </c>
      <c r="F348" s="186">
        <f t="shared" si="594"/>
        <v>2800</v>
      </c>
      <c r="G348" s="186"/>
      <c r="H348" s="186">
        <f t="shared" si="595"/>
        <v>2800</v>
      </c>
      <c r="I348" s="186"/>
      <c r="J348" s="186">
        <f t="shared" si="596"/>
        <v>2800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2800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8" s="186">
        <f t="shared" si="599"/>
        <v>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2800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2800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6">
        <f t="shared" si="602"/>
        <v>0</v>
      </c>
      <c r="AP348" s="186">
        <f t="shared" si="603"/>
        <v>2800</v>
      </c>
    </row>
    <row r="349" spans="2:42">
      <c r="B349" s="184" t="s">
        <v>1001</v>
      </c>
      <c r="C349" s="185" t="s">
        <v>1002</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29000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6">
        <f t="shared" si="594"/>
        <v>29000</v>
      </c>
      <c r="G349" s="186"/>
      <c r="H349" s="186">
        <f t="shared" si="595"/>
        <v>29000</v>
      </c>
      <c r="I349" s="186"/>
      <c r="J349" s="186">
        <f t="shared" si="596"/>
        <v>29000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29000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16000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v>
      </c>
      <c r="AC349" s="186">
        <f t="shared" si="599"/>
        <v>29000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29000</v>
      </c>
    </row>
    <row r="350" spans="2:42">
      <c r="B350" s="184" t="s">
        <v>1003</v>
      </c>
      <c r="C350" s="185" t="s">
        <v>1002</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6">
        <f t="shared" si="594"/>
        <v>0</v>
      </c>
      <c r="G350" s="186"/>
      <c r="H350" s="186">
        <f t="shared" si="595"/>
        <v>0</v>
      </c>
      <c r="I350" s="186"/>
      <c r="J350" s="186">
        <f t="shared" si="596"/>
        <v>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0" s="186">
        <f t="shared" si="599"/>
        <v>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0</v>
      </c>
    </row>
    <row r="351" spans="2:42">
      <c r="B351" s="184" t="s">
        <v>1004</v>
      </c>
      <c r="C351" s="185" t="s">
        <v>1005</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c r="B352" s="184" t="s">
        <v>1006</v>
      </c>
      <c r="C352" s="185" t="s">
        <v>1007</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c r="B353" s="184" t="s">
        <v>1008</v>
      </c>
      <c r="C353" s="185" t="s">
        <v>1009</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c r="B354" s="184" t="s">
        <v>1010</v>
      </c>
      <c r="C354" s="185" t="s">
        <v>1011</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c r="B355" s="184" t="s">
        <v>1012</v>
      </c>
      <c r="C355" s="185" t="s">
        <v>1013</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c r="B356" s="184" t="s">
        <v>346</v>
      </c>
      <c r="C356" s="185" t="s">
        <v>1014</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c r="B357" s="184" t="s">
        <v>1015</v>
      </c>
      <c r="C357" s="185" t="s">
        <v>1014</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F357" s="186">
        <f t="shared" si="594"/>
        <v>28000</v>
      </c>
      <c r="G357" s="186"/>
      <c r="H357" s="186">
        <f t="shared" si="595"/>
        <v>28000</v>
      </c>
      <c r="I357" s="186"/>
      <c r="J357" s="186">
        <f t="shared" si="596"/>
        <v>28000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28000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6">
        <f t="shared" si="599"/>
        <v>15000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13000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28000</v>
      </c>
    </row>
    <row r="358" spans="2:42">
      <c r="B358" s="184" t="s">
        <v>1016</v>
      </c>
      <c r="C358" s="185" t="s">
        <v>1017</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c r="B359" s="184" t="s">
        <v>1018</v>
      </c>
      <c r="C359" s="185" t="s">
        <v>1019</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0</v>
      </c>
      <c r="G359" s="186"/>
      <c r="H359" s="186">
        <f t="shared" si="595"/>
        <v>0</v>
      </c>
      <c r="I359" s="186"/>
      <c r="J359" s="186">
        <f t="shared" si="596"/>
        <v>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6">
        <f t="shared" si="601"/>
        <v>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0</v>
      </c>
    </row>
    <row r="360" spans="2:42">
      <c r="B360" s="184" t="s">
        <v>347</v>
      </c>
      <c r="C360" s="185" t="s">
        <v>1020</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8500</v>
      </c>
      <c r="G360" s="186"/>
      <c r="H360" s="186">
        <f t="shared" si="595"/>
        <v>8500</v>
      </c>
      <c r="I360" s="186"/>
      <c r="J360" s="186">
        <f t="shared" si="596"/>
        <v>8500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8500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v>
      </c>
      <c r="AC360" s="186">
        <f t="shared" si="599"/>
        <v>8500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8500</v>
      </c>
    </row>
    <row r="361" spans="2:42">
      <c r="B361" s="184" t="s">
        <v>1021</v>
      </c>
      <c r="C361" s="185" t="s">
        <v>1020</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c r="B362" s="184" t="s">
        <v>1022</v>
      </c>
      <c r="C362" s="185" t="s">
        <v>1023</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c r="B363" s="184" t="s">
        <v>1024</v>
      </c>
      <c r="C363" s="185" t="s">
        <v>1025</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c r="B364" s="184" t="s">
        <v>1026</v>
      </c>
      <c r="C364" s="185" t="s">
        <v>1027</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c r="B365" s="184" t="s">
        <v>348</v>
      </c>
      <c r="C365" s="185" t="s">
        <v>1028</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6">
        <f t="shared" si="784"/>
        <v>0</v>
      </c>
      <c r="G365" s="186"/>
      <c r="H365" s="186">
        <f t="shared" si="785"/>
        <v>0</v>
      </c>
      <c r="I365" s="186"/>
      <c r="J365" s="186">
        <f t="shared" si="786"/>
        <v>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0</v>
      </c>
    </row>
    <row r="366" spans="2:42">
      <c r="B366" s="184" t="s">
        <v>1029</v>
      </c>
      <c r="C366" s="185" t="s">
        <v>1030</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99000</v>
      </c>
      <c r="F366" s="186">
        <f t="shared" si="784"/>
        <v>107000</v>
      </c>
      <c r="G366" s="186"/>
      <c r="H366" s="186">
        <f t="shared" si="785"/>
        <v>107000</v>
      </c>
      <c r="I366" s="186"/>
      <c r="J366" s="186">
        <f t="shared" si="786"/>
        <v>107000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35000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72000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43000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v>
      </c>
      <c r="AC366" s="186">
        <f t="shared" si="787"/>
        <v>52000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55000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55000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107000</v>
      </c>
    </row>
    <row r="367" spans="2:42">
      <c r="B367" s="184" t="s">
        <v>1031</v>
      </c>
      <c r="C367" s="185" t="s">
        <v>1032</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c r="B368" s="184" t="s">
        <v>1033</v>
      </c>
      <c r="C368" s="185" t="s">
        <v>1034</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c r="B369" s="184" t="s">
        <v>1035</v>
      </c>
      <c r="C369" s="185" t="s">
        <v>1036</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c r="B370" s="184" t="s">
        <v>349</v>
      </c>
      <c r="C370" s="185" t="s">
        <v>1037</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c r="B371" s="184" t="s">
        <v>1038</v>
      </c>
      <c r="C371" s="185" t="s">
        <v>1039</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c r="B372" s="184" t="s">
        <v>1040</v>
      </c>
      <c r="C372" s="185" t="s">
        <v>1041</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c r="B373" s="184" t="s">
        <v>1042</v>
      </c>
      <c r="C373" s="185" t="s">
        <v>1043</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c r="B374" s="184" t="s">
        <v>1044</v>
      </c>
      <c r="C374" s="185" t="s">
        <v>1045</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6">
        <f t="shared" si="784"/>
        <v>0</v>
      </c>
      <c r="G374" s="186"/>
      <c r="H374" s="186">
        <f t="shared" si="785"/>
        <v>0</v>
      </c>
      <c r="I374" s="186"/>
      <c r="J374" s="186">
        <f t="shared" si="786"/>
        <v>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0</v>
      </c>
    </row>
    <row r="375" spans="2:42">
      <c r="B375" s="184" t="s">
        <v>1046</v>
      </c>
      <c r="C375" s="185" t="s">
        <v>1047</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c r="B376" s="184" t="s">
        <v>1048</v>
      </c>
      <c r="C376" s="185" t="s">
        <v>1049</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c r="B377" s="184" t="s">
        <v>1050</v>
      </c>
      <c r="C377" s="185" t="s">
        <v>1051</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c r="B378" s="184" t="s">
        <v>1052</v>
      </c>
      <c r="C378" s="185" t="s">
        <v>1053</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c r="B379" s="184" t="s">
        <v>1054</v>
      </c>
      <c r="C379" s="185" t="s">
        <v>1055</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c r="B380" s="184" t="s">
        <v>1056</v>
      </c>
      <c r="C380" s="185" t="s">
        <v>1057</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c r="B381" s="184" t="s">
        <v>1058</v>
      </c>
      <c r="C381" s="185" t="s">
        <v>1057</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c r="B382" s="184" t="s">
        <v>1059</v>
      </c>
      <c r="C382" s="185" t="s">
        <v>1060</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c r="B383" s="193" t="s">
        <v>350</v>
      </c>
      <c r="C383" s="194" t="s">
        <v>217</v>
      </c>
      <c r="D383" s="195">
        <f>SUM(D384:D388)</f>
        <v>4000</v>
      </c>
      <c r="E383" s="195">
        <f>SUM(E384:E388)</f>
        <v>0</v>
      </c>
      <c r="F383" s="195">
        <f t="shared" ref="F383:F498" si="792">D383+E383</f>
        <v>4000</v>
      </c>
      <c r="G383" s="195">
        <f>SUM(G384:G388)</f>
        <v>0</v>
      </c>
      <c r="H383" s="195">
        <f t="shared" si="595"/>
        <v>4000</v>
      </c>
      <c r="I383" s="195">
        <f>SUM(I384:I388)</f>
        <v>0</v>
      </c>
      <c r="J383" s="195">
        <f t="shared" si="596"/>
        <v>4000</v>
      </c>
      <c r="K383" s="195">
        <f t="shared" ref="K383:AB383" si="793">SUM(K384:K388)</f>
        <v>0</v>
      </c>
      <c r="L383" s="195">
        <f t="shared" si="793"/>
        <v>0</v>
      </c>
      <c r="M383" s="195">
        <f t="shared" si="793"/>
        <v>0</v>
      </c>
      <c r="N383" s="195">
        <f t="shared" si="793"/>
        <v>0</v>
      </c>
      <c r="O383" s="195">
        <f t="shared" si="793"/>
        <v>0</v>
      </c>
      <c r="P383" s="195">
        <f t="shared" ref="P383:Q383" si="794">SUM(P384:P388)</f>
        <v>0</v>
      </c>
      <c r="Q383" s="195">
        <f t="shared" si="794"/>
        <v>0</v>
      </c>
      <c r="R383" s="195">
        <f t="shared" si="793"/>
        <v>4000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4000</v>
      </c>
      <c r="AB383" s="195">
        <f t="shared" si="793"/>
        <v>0</v>
      </c>
      <c r="AC383" s="195">
        <f t="shared" si="599"/>
        <v>4000</v>
      </c>
      <c r="AD383" s="195">
        <f>SUM(AD384:AD388)</f>
        <v>0</v>
      </c>
      <c r="AE383" s="195">
        <f>SUM(AE384:AE388)</f>
        <v>0</v>
      </c>
      <c r="AF383" s="195">
        <f>SUM(AF384:AF388)</f>
        <v>0</v>
      </c>
      <c r="AG383" s="195">
        <f t="shared" si="600"/>
        <v>0</v>
      </c>
      <c r="AH383" s="195">
        <f>SUM(AH384:AH388)</f>
        <v>0</v>
      </c>
      <c r="AI383" s="195">
        <f>SUM(AI384:AI388)</f>
        <v>0</v>
      </c>
      <c r="AJ383" s="195">
        <f>SUM(AJ384:AJ388)</f>
        <v>0</v>
      </c>
      <c r="AK383" s="195">
        <f t="shared" si="601"/>
        <v>0</v>
      </c>
      <c r="AL383" s="195">
        <f>SUM(AL384:AL388)</f>
        <v>0</v>
      </c>
      <c r="AM383" s="195">
        <f>SUM(AM384:AM388)</f>
        <v>0</v>
      </c>
      <c r="AN383" s="195">
        <f>SUM(AN384:AN388)</f>
        <v>0</v>
      </c>
      <c r="AO383" s="195">
        <f t="shared" si="602"/>
        <v>0</v>
      </c>
      <c r="AP383" s="195">
        <f t="shared" si="603"/>
        <v>4000</v>
      </c>
    </row>
    <row r="384" spans="2:42">
      <c r="B384" s="184" t="s">
        <v>351</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c r="B385" s="184" t="s">
        <v>1061</v>
      </c>
      <c r="C385" s="185" t="s">
        <v>1062</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6">
        <f t="shared" si="792"/>
        <v>4000</v>
      </c>
      <c r="G385" s="186"/>
      <c r="H385" s="186">
        <f t="shared" si="595"/>
        <v>4000</v>
      </c>
      <c r="I385" s="186"/>
      <c r="J385" s="186">
        <f t="shared" si="596"/>
        <v>4000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4000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4000</v>
      </c>
    </row>
    <row r="386" spans="1:42">
      <c r="B386" s="184" t="s">
        <v>1063</v>
      </c>
      <c r="C386" s="185" t="s">
        <v>1064</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c r="A387" s="113"/>
      <c r="B387" s="184" t="s">
        <v>1065</v>
      </c>
      <c r="C387" s="185" t="s">
        <v>1387</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c r="A388" s="113"/>
      <c r="B388" s="184" t="s">
        <v>1067</v>
      </c>
      <c r="C388" s="185" t="s">
        <v>1066</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c r="B389" s="193" t="s">
        <v>352</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c r="B390" s="184" t="s">
        <v>353</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c r="B391" s="184" t="s">
        <v>1068</v>
      </c>
      <c r="C391" s="185" t="s">
        <v>1069</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c r="B392" s="184" t="s">
        <v>354</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c r="B393" s="184" t="s">
        <v>1070</v>
      </c>
      <c r="C393" s="185" t="s">
        <v>1071</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c r="B394" s="184" t="s">
        <v>1072</v>
      </c>
      <c r="C394" s="185" t="s">
        <v>1073</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c r="B395" s="184" t="s">
        <v>355</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c r="B396" s="184" t="s">
        <v>1074</v>
      </c>
      <c r="C396" s="185" t="s">
        <v>1075</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c r="B397" s="181" t="s">
        <v>361</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c r="B398" s="193" t="s">
        <v>362</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c r="B399" s="184" t="s">
        <v>363</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c r="B400" s="184" t="s">
        <v>1077</v>
      </c>
      <c r="C400" s="185" t="s">
        <v>1078</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c r="B401" s="184" t="s">
        <v>1079</v>
      </c>
      <c r="C401" s="185" t="s">
        <v>1080</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c r="B402" s="184" t="s">
        <v>364</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c r="B403" s="184" t="s">
        <v>374</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c r="B404" s="184" t="s">
        <v>1081</v>
      </c>
      <c r="C404" s="185" t="s">
        <v>1082</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c r="B405" s="184" t="s">
        <v>1083</v>
      </c>
      <c r="C405" s="185" t="s">
        <v>1084</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c r="B406" s="184" t="s">
        <v>1085</v>
      </c>
      <c r="C406" s="185" t="s">
        <v>1086</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c r="B407" s="184" t="s">
        <v>1087</v>
      </c>
      <c r="C407" s="185" t="s">
        <v>1088</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c r="B408" s="184" t="s">
        <v>1089</v>
      </c>
      <c r="C408" s="185" t="s">
        <v>1090</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c r="B409" s="184" t="s">
        <v>1091</v>
      </c>
      <c r="C409" s="185" t="s">
        <v>1092</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c r="B410" s="184" t="s">
        <v>1093</v>
      </c>
      <c r="C410" s="185" t="s">
        <v>1094</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c r="B411" s="184" t="s">
        <v>1095</v>
      </c>
      <c r="C411" s="185" t="s">
        <v>1096</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c r="B412" s="184" t="s">
        <v>1097</v>
      </c>
      <c r="C412" s="185" t="s">
        <v>1098</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c r="B413" s="184" t="s">
        <v>1099</v>
      </c>
      <c r="C413" s="185" t="s">
        <v>1100</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c r="B414" s="184" t="s">
        <v>1101</v>
      </c>
      <c r="C414" s="185" t="s">
        <v>1102</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c r="B415" s="184" t="s">
        <v>1103</v>
      </c>
      <c r="C415" s="185" t="s">
        <v>1104</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c r="B416" s="184" t="s">
        <v>1105</v>
      </c>
      <c r="C416" s="185" t="s">
        <v>1106</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c r="B417" s="184" t="s">
        <v>1107</v>
      </c>
      <c r="C417" s="185" t="s">
        <v>1108</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c r="B418" s="184" t="s">
        <v>1109</v>
      </c>
      <c r="C418" s="185" t="s">
        <v>1110</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c r="B419" s="184" t="s">
        <v>1111</v>
      </c>
      <c r="C419" s="185" t="s">
        <v>1112</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c r="B420" s="184" t="s">
        <v>1113</v>
      </c>
      <c r="C420" s="185" t="s">
        <v>1114</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c r="B421" s="184" t="s">
        <v>1115</v>
      </c>
      <c r="C421" s="185" t="s">
        <v>1116</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c r="B422" s="184" t="s">
        <v>1117</v>
      </c>
      <c r="C422" s="185" t="s">
        <v>1118</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c r="B423" s="184" t="s">
        <v>1119</v>
      </c>
      <c r="C423" s="185" t="s">
        <v>1120</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c r="B424" s="184" t="s">
        <v>1121</v>
      </c>
      <c r="C424" s="185" t="s">
        <v>1122</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c r="B425" s="184" t="s">
        <v>1123</v>
      </c>
      <c r="C425" s="185" t="s">
        <v>1124</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c r="B426" s="184" t="s">
        <v>375</v>
      </c>
      <c r="C426" s="185" t="s">
        <v>1125</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c r="B427" s="184" t="s">
        <v>1126</v>
      </c>
      <c r="C427" s="185" t="s">
        <v>1127</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c r="B428" s="184" t="s">
        <v>1128</v>
      </c>
      <c r="C428" s="185" t="s">
        <v>1118</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c r="B429" s="184" t="s">
        <v>1129</v>
      </c>
      <c r="C429" s="185" t="s">
        <v>1130</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c r="B430" s="184" t="s">
        <v>1131</v>
      </c>
      <c r="C430" s="185" t="s">
        <v>1132</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c r="B431" s="184" t="s">
        <v>1133</v>
      </c>
      <c r="C431" s="185" t="s">
        <v>1134</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c r="B432" s="184" t="s">
        <v>1135</v>
      </c>
      <c r="C432" s="185" t="s">
        <v>1136</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c r="B433" s="184" t="s">
        <v>1137</v>
      </c>
      <c r="C433" s="185" t="s">
        <v>1138</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c r="B434" s="184" t="s">
        <v>1139</v>
      </c>
      <c r="C434" s="185" t="s">
        <v>1140</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c r="B435" s="184" t="s">
        <v>1141</v>
      </c>
      <c r="C435" s="185" t="s">
        <v>1142</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c r="B436" s="184" t="s">
        <v>1143</v>
      </c>
      <c r="C436" s="185" t="s">
        <v>1144</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c r="B437" s="184" t="s">
        <v>1145</v>
      </c>
      <c r="C437" s="185" t="s">
        <v>1146</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c r="B438" s="184" t="s">
        <v>1147</v>
      </c>
      <c r="C438" s="185" t="s">
        <v>1148</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c r="B439" s="184" t="s">
        <v>1149</v>
      </c>
      <c r="C439" s="185" t="s">
        <v>1150</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c r="B440" s="184" t="s">
        <v>1151</v>
      </c>
      <c r="C440" s="185" t="s">
        <v>1152</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c r="B441" s="184" t="s">
        <v>1153</v>
      </c>
      <c r="C441" s="185" t="s">
        <v>1154</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c r="B442" s="184" t="s">
        <v>1155</v>
      </c>
      <c r="C442" s="185" t="s">
        <v>1156</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c r="B443" s="184" t="s">
        <v>1157</v>
      </c>
      <c r="C443" s="185" t="s">
        <v>1158</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c r="B444" s="184" t="s">
        <v>1159</v>
      </c>
      <c r="C444" s="185" t="s">
        <v>1160</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c r="B445" s="184" t="s">
        <v>1161</v>
      </c>
      <c r="C445" s="185" t="s">
        <v>1162</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c r="B446" s="184" t="s">
        <v>1163</v>
      </c>
      <c r="C446" s="185" t="s">
        <v>1164</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c r="B447" s="184" t="s">
        <v>1165</v>
      </c>
      <c r="C447" s="185" t="s">
        <v>1166</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c r="B448" s="184" t="s">
        <v>1167</v>
      </c>
      <c r="C448" s="185" t="s">
        <v>1168</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c r="B449" s="184" t="s">
        <v>1169</v>
      </c>
      <c r="C449" s="185" t="s">
        <v>1170</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c r="B450" s="184" t="s">
        <v>1171</v>
      </c>
      <c r="C450" s="185" t="s">
        <v>1172</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c r="B451" s="184" t="s">
        <v>1173</v>
      </c>
      <c r="C451" s="185" t="s">
        <v>1174</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c r="B452" s="184" t="s">
        <v>1175</v>
      </c>
      <c r="C452" s="185" t="s">
        <v>1176</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c r="B453" s="184" t="s">
        <v>365</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c r="B454" s="184" t="s">
        <v>1177</v>
      </c>
      <c r="C454" s="185" t="s">
        <v>1178</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c r="B455" s="184" t="s">
        <v>1179</v>
      </c>
      <c r="C455" s="185" t="s">
        <v>1180</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c r="B456" s="184" t="s">
        <v>1181</v>
      </c>
      <c r="C456" s="185" t="s">
        <v>1182</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c r="B457" s="184" t="s">
        <v>1183</v>
      </c>
      <c r="C457" s="185" t="s">
        <v>1184</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c r="B458" s="184" t="s">
        <v>1185</v>
      </c>
      <c r="C458" s="185" t="s">
        <v>1186</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c r="B459" s="193" t="s">
        <v>366</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c r="B460" s="184" t="s">
        <v>367</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c r="B461" s="184" t="s">
        <v>1187</v>
      </c>
      <c r="C461" s="185" t="s">
        <v>1188</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c r="B462" s="184" t="s">
        <v>1189</v>
      </c>
      <c r="C462" s="185" t="s">
        <v>1190</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c r="B463" s="184" t="s">
        <v>1191</v>
      </c>
      <c r="C463" s="185" t="s">
        <v>1192</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c r="B464" s="184" t="s">
        <v>1193</v>
      </c>
      <c r="C464" s="185" t="s">
        <v>1194</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c r="B465" s="184" t="s">
        <v>1195</v>
      </c>
      <c r="C465" s="185" t="s">
        <v>1196</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c r="B466" s="184" t="s">
        <v>1197</v>
      </c>
      <c r="C466" s="185" t="s">
        <v>1198</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c r="B467" s="193" t="s">
        <v>368</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c r="B468" s="184" t="s">
        <v>1199</v>
      </c>
      <c r="C468" s="185" t="s">
        <v>1200</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c r="B469" s="184" t="s">
        <v>369</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c r="B470" s="184" t="s">
        <v>376</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c r="B471" s="184" t="s">
        <v>1201</v>
      </c>
      <c r="C471" s="185" t="s">
        <v>1202</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c r="B472" s="184" t="s">
        <v>1203</v>
      </c>
      <c r="C472" s="185" t="s">
        <v>1204</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c r="B473" s="184" t="s">
        <v>1205</v>
      </c>
      <c r="C473" s="185" t="s">
        <v>1206</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c r="B474" s="184" t="s">
        <v>1207</v>
      </c>
      <c r="C474" s="185" t="s">
        <v>1208</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c r="B475" s="184" t="s">
        <v>1209</v>
      </c>
      <c r="C475" s="185" t="s">
        <v>1210</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c r="B476" s="184" t="s">
        <v>1211</v>
      </c>
      <c r="C476" s="185" t="s">
        <v>1212</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c r="B477" s="184" t="s">
        <v>1213</v>
      </c>
      <c r="C477" s="185" t="s">
        <v>1214</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c r="B478" s="184" t="s">
        <v>1215</v>
      </c>
      <c r="C478" s="185" t="s">
        <v>1216</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c r="B479" s="184" t="s">
        <v>1217</v>
      </c>
      <c r="C479" s="185" t="s">
        <v>1218</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c r="B480" s="184" t="s">
        <v>1219</v>
      </c>
      <c r="C480" s="185" t="s">
        <v>1220</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c r="B481" s="184" t="s">
        <v>1221</v>
      </c>
      <c r="C481" s="185" t="s">
        <v>1222</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c r="B482" s="184" t="s">
        <v>1223</v>
      </c>
      <c r="C482" s="185" t="s">
        <v>1224</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c r="B483" s="184" t="s">
        <v>1225</v>
      </c>
      <c r="C483" s="185" t="s">
        <v>1226</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c r="B484" s="184" t="s">
        <v>1227</v>
      </c>
      <c r="C484" s="185" t="s">
        <v>1228</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c r="B485" s="193" t="s">
        <v>370</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c r="B486" s="184" t="s">
        <v>371</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c r="B487" s="184" t="s">
        <v>1229</v>
      </c>
      <c r="C487" s="185" t="s">
        <v>1230</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c r="B488" s="184" t="s">
        <v>1231</v>
      </c>
      <c r="C488" s="185" t="s">
        <v>1232</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c r="B489" s="193" t="s">
        <v>372</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c r="B490" s="184" t="s">
        <v>373</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c r="B491" s="184" t="s">
        <v>1233</v>
      </c>
      <c r="C491" s="185" t="s">
        <v>1188</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c r="B492" s="184" t="s">
        <v>1234</v>
      </c>
      <c r="C492" s="185" t="s">
        <v>1190</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c r="B493" s="184" t="s">
        <v>1235</v>
      </c>
      <c r="C493" s="185" t="s">
        <v>1194</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c r="B494" s="184" t="s">
        <v>1236</v>
      </c>
      <c r="C494" s="185" t="s">
        <v>1237</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c r="B495" s="184" t="s">
        <v>1238</v>
      </c>
      <c r="C495" s="185" t="s">
        <v>1198</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c r="B496" s="184" t="s">
        <v>1239</v>
      </c>
      <c r="C496" s="185" t="s">
        <v>1240</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c r="B497" s="184" t="s">
        <v>1241</v>
      </c>
      <c r="C497" s="185" t="s">
        <v>1200</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c r="B498" s="184" t="s">
        <v>1242</v>
      </c>
      <c r="C498" s="185" t="s">
        <v>1243</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c r="B499" s="181" t="s">
        <v>377</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c r="B500" s="193" t="s">
        <v>378</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c r="B501" s="184" t="s">
        <v>379</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c r="B502" s="184" t="s">
        <v>1244</v>
      </c>
      <c r="C502" s="185" t="s">
        <v>1245</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c r="B503" s="184" t="s">
        <v>1246</v>
      </c>
      <c r="C503" s="185" t="s">
        <v>1247</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c r="B504" s="184" t="s">
        <v>380</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c r="B505" s="184" t="s">
        <v>1248</v>
      </c>
      <c r="C505" s="185" t="s">
        <v>1249</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c r="B506" s="184" t="s">
        <v>1250</v>
      </c>
      <c r="C506" s="185" t="s">
        <v>1251</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c r="B507" s="184" t="s">
        <v>1252</v>
      </c>
      <c r="C507" s="185" t="s">
        <v>1253</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c r="B508" s="184" t="s">
        <v>1254</v>
      </c>
      <c r="C508" s="185" t="s">
        <v>1255</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c r="B509" s="193" t="s">
        <v>381</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c r="B510" s="184" t="s">
        <v>382</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c r="B511" s="184" t="s">
        <v>1256</v>
      </c>
      <c r="C511" s="185" t="s">
        <v>1257</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c r="B512" s="184" t="s">
        <v>1258</v>
      </c>
      <c r="C512" s="185" t="s">
        <v>1259</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c r="B513" s="184" t="s">
        <v>1260</v>
      </c>
      <c r="C513" s="185" t="s">
        <v>1261</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c r="B514" s="184" t="s">
        <v>1262</v>
      </c>
      <c r="C514" s="185" t="s">
        <v>1263</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c r="B515" s="184" t="s">
        <v>1264</v>
      </c>
      <c r="C515" s="185" t="s">
        <v>1265</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c r="B516" s="184" t="s">
        <v>1266</v>
      </c>
      <c r="C516" s="185" t="s">
        <v>1267</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c r="B517" s="184" t="s">
        <v>1268</v>
      </c>
      <c r="C517" s="185" t="s">
        <v>1269</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c r="B518" s="184" t="s">
        <v>1270</v>
      </c>
      <c r="C518" s="185" t="s">
        <v>1271</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c r="B519" s="184" t="s">
        <v>1272</v>
      </c>
      <c r="C519" s="185" t="s">
        <v>1273</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c r="B520" s="184" t="s">
        <v>1274</v>
      </c>
      <c r="C520" s="185" t="s">
        <v>1275</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c r="B521" s="184" t="s">
        <v>1276</v>
      </c>
      <c r="C521" s="185" t="s">
        <v>1277</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c r="B522" s="184" t="s">
        <v>1278</v>
      </c>
      <c r="C522" s="185" t="s">
        <v>1279</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c r="B523" s="184" t="s">
        <v>1280</v>
      </c>
      <c r="C523" s="185" t="s">
        <v>1281</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c r="B524" s="184" t="s">
        <v>1282</v>
      </c>
      <c r="C524" s="185" t="s">
        <v>1283</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c r="B525" s="184" t="s">
        <v>1284</v>
      </c>
      <c r="C525" s="185" t="s">
        <v>1285</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c r="B526" s="181" t="s">
        <v>383</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c r="B527" s="193" t="s">
        <v>384</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c r="B528" s="184" t="s">
        <v>385</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c r="B529" s="184" t="s">
        <v>1286</v>
      </c>
      <c r="C529" s="185" t="s">
        <v>1287</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c r="B530" s="184" t="s">
        <v>1288</v>
      </c>
      <c r="C530" s="185" t="s">
        <v>1289</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c r="B531" s="184" t="s">
        <v>1290</v>
      </c>
      <c r="C531" s="185" t="s">
        <v>1291</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c r="B532" s="184" t="s">
        <v>1292</v>
      </c>
      <c r="C532" s="185" t="s">
        <v>1293</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c r="B533" s="184" t="s">
        <v>1294</v>
      </c>
      <c r="C533" s="185" t="s">
        <v>1295</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c r="B534" s="184" t="s">
        <v>386</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c r="B535" s="184" t="s">
        <v>1296</v>
      </c>
      <c r="C535" s="185" t="s">
        <v>1297</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c r="B536" s="184" t="s">
        <v>1298</v>
      </c>
      <c r="C536" s="185" t="s">
        <v>1299</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c r="B537" s="184" t="s">
        <v>1300</v>
      </c>
      <c r="C537" s="185" t="s">
        <v>1301</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c r="B538" s="184" t="s">
        <v>1302</v>
      </c>
      <c r="C538" s="185" t="s">
        <v>1303</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c r="B539" s="184" t="s">
        <v>1304</v>
      </c>
      <c r="C539" s="185" t="s">
        <v>1305</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c r="B540" s="184" t="s">
        <v>1306</v>
      </c>
      <c r="C540" s="185" t="s">
        <v>1307</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c r="B541" s="193" t="s">
        <v>387</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c r="B542" s="184" t="s">
        <v>388</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c r="B543" s="184" t="s">
        <v>389</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c r="B544" s="184" t="s">
        <v>1308</v>
      </c>
      <c r="C544" s="185" t="s">
        <v>1309</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c r="B545" s="184" t="s">
        <v>1310</v>
      </c>
      <c r="C545" s="185" t="s">
        <v>527</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c r="B546" s="184" t="s">
        <v>1311</v>
      </c>
      <c r="C546" s="185" t="s">
        <v>1312</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c r="B547" s="184" t="s">
        <v>1313</v>
      </c>
      <c r="C547" s="185" t="s">
        <v>1314</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c r="B548" s="184" t="s">
        <v>1315</v>
      </c>
      <c r="C548" s="185" t="s">
        <v>1316</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c r="B549" s="184" t="s">
        <v>1317</v>
      </c>
      <c r="C549" s="185" t="s">
        <v>1318</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c r="B550" s="184" t="s">
        <v>1319</v>
      </c>
      <c r="C550" s="185" t="s">
        <v>1320</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c r="B551" s="184" t="s">
        <v>1321</v>
      </c>
      <c r="C551" s="185" t="s">
        <v>1322</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c r="B552" s="184" t="s">
        <v>1323</v>
      </c>
      <c r="C552" s="185" t="s">
        <v>1324</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c r="B553" s="184" t="s">
        <v>1325</v>
      </c>
      <c r="C553" s="185" t="s">
        <v>1326</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c r="B554" s="184" t="s">
        <v>1327</v>
      </c>
      <c r="C554" s="185" t="s">
        <v>1328</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c r="B555" s="184" t="s">
        <v>1329</v>
      </c>
      <c r="C555" s="185" t="s">
        <v>1330</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c r="B556" s="184" t="s">
        <v>1331</v>
      </c>
      <c r="C556" s="185" t="s">
        <v>1332</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c r="B557" s="184" t="s">
        <v>1333</v>
      </c>
      <c r="C557" s="185" t="s">
        <v>1334</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c r="B558" s="184" t="s">
        <v>1335</v>
      </c>
      <c r="C558" s="185" t="s">
        <v>1336</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c r="B559" s="184" t="s">
        <v>1337</v>
      </c>
      <c r="C559" s="185" t="s">
        <v>1338</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c r="B560" s="181" t="s">
        <v>1339</v>
      </c>
      <c r="C560" s="182" t="s">
        <v>1340</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c r="B561" s="184" t="s">
        <v>1341</v>
      </c>
      <c r="C561" s="185" t="s">
        <v>1342</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c r="B562" s="184" t="s">
        <v>1343</v>
      </c>
      <c r="C562" s="185" t="s">
        <v>1344</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c r="B563" s="184" t="s">
        <v>1345</v>
      </c>
      <c r="C563" s="185" t="s">
        <v>1346</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c r="B564" s="184" t="s">
        <v>1347</v>
      </c>
      <c r="C564" s="185" t="s">
        <v>1348</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c r="B565" s="184" t="s">
        <v>1349</v>
      </c>
      <c r="C565" s="185" t="s">
        <v>1350</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c r="B566" s="187"/>
      <c r="C566" s="188" t="s">
        <v>255</v>
      </c>
      <c r="D566" s="189">
        <f>D12+D106+D222+D327+D397+D499+D526+D560</f>
        <v>816082</v>
      </c>
      <c r="E566" s="189">
        <f>E12+E106+E222+E327+E397+E499+E526+E560</f>
        <v>820362.64591792261</v>
      </c>
      <c r="F566" s="189">
        <f t="shared" si="1004"/>
        <v>1636444.6459179227</v>
      </c>
      <c r="G566" s="189">
        <f>G12+G106+G222+G327+G397+G499+G526+G560</f>
        <v>0</v>
      </c>
      <c r="H566" s="189">
        <f t="shared" si="1006"/>
        <v>1636444.6459179227</v>
      </c>
      <c r="I566" s="189">
        <f>I12+I106+I222+I327+I397+I499+I526+I560</f>
        <v>0</v>
      </c>
      <c r="J566" s="189">
        <f t="shared" si="1007"/>
        <v>1636444.6459179227</v>
      </c>
      <c r="K566" s="189">
        <f t="shared" ref="K566:AB566" si="1154">K12+K106+K222+K327+K397+K499+K526+K560</f>
        <v>0</v>
      </c>
      <c r="L566" s="189">
        <f t="shared" si="1154"/>
        <v>0</v>
      </c>
      <c r="M566" s="189">
        <f t="shared" si="1154"/>
        <v>0</v>
      </c>
      <c r="N566" s="189">
        <f t="shared" si="1154"/>
        <v>0</v>
      </c>
      <c r="O566" s="189">
        <f t="shared" si="1154"/>
        <v>119550</v>
      </c>
      <c r="P566" s="189">
        <f t="shared" ref="P566:Q566" si="1155">P12+P106+P222+P327+P397+P499+P526+P560</f>
        <v>0</v>
      </c>
      <c r="Q566" s="189">
        <f t="shared" si="1155"/>
        <v>0</v>
      </c>
      <c r="R566" s="189">
        <f t="shared" si="1154"/>
        <v>982807</v>
      </c>
      <c r="S566" s="189">
        <f t="shared" si="1154"/>
        <v>0</v>
      </c>
      <c r="T566" s="189">
        <f t="shared" ref="T566" si="1156">T12+T106+T222+T327+T397+T499+T526+T560</f>
        <v>0</v>
      </c>
      <c r="U566" s="189">
        <f t="shared" si="1154"/>
        <v>0</v>
      </c>
      <c r="V566" s="189">
        <f t="shared" si="1154"/>
        <v>912266.14591792261</v>
      </c>
      <c r="W566" s="189">
        <f t="shared" ref="W566" si="1157">W12+W106+W222+W327+W397+W499+W526+W560</f>
        <v>0</v>
      </c>
      <c r="X566" s="189">
        <f t="shared" si="1154"/>
        <v>0</v>
      </c>
      <c r="Y566" s="189">
        <f t="shared" si="1154"/>
        <v>39050</v>
      </c>
      <c r="Z566" s="189">
        <f t="shared" si="1154"/>
        <v>2197</v>
      </c>
      <c r="AA566" s="189">
        <f t="shared" si="1154"/>
        <v>361480</v>
      </c>
      <c r="AB566" s="189">
        <f t="shared" si="1154"/>
        <v>464231.69417108252</v>
      </c>
      <c r="AC566" s="189">
        <f t="shared" si="1012"/>
        <v>827908.69417108246</v>
      </c>
      <c r="AD566" s="189">
        <f t="shared" ref="AD566:AF566" si="1158">AD12+AD106+AD222+AD327+AD397+AD499+AD526+AD560</f>
        <v>538120</v>
      </c>
      <c r="AE566" s="189">
        <f t="shared" si="1158"/>
        <v>118500</v>
      </c>
      <c r="AF566" s="189">
        <f t="shared" si="1158"/>
        <v>22500</v>
      </c>
      <c r="AG566" s="189">
        <f t="shared" si="1013"/>
        <v>679120</v>
      </c>
      <c r="AH566" s="189">
        <f t="shared" ref="AH566:AJ566" si="1159">AH12+AH106+AH222+AH327+AH397+AH499+AH526+AH560</f>
        <v>178982</v>
      </c>
      <c r="AI566" s="189">
        <f t="shared" si="1159"/>
        <v>173034.75757575757</v>
      </c>
      <c r="AJ566" s="189">
        <f t="shared" si="1159"/>
        <v>193367.69417108252</v>
      </c>
      <c r="AK566" s="189">
        <f t="shared" si="1014"/>
        <v>545384.45174684003</v>
      </c>
      <c r="AL566" s="189">
        <f t="shared" ref="AL566:AN566" si="1160">AL12+AL106+AL222+AL327+AL397+AL499+AL526+AL560</f>
        <v>1260</v>
      </c>
      <c r="AM566" s="189">
        <f t="shared" si="1160"/>
        <v>0</v>
      </c>
      <c r="AN566" s="189">
        <f t="shared" si="1160"/>
        <v>0</v>
      </c>
      <c r="AO566" s="189">
        <f t="shared" si="1015"/>
        <v>1260</v>
      </c>
      <c r="AP566" s="189">
        <f t="shared" si="1016"/>
        <v>2053673.1459179225</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121"/>
  <sheetViews>
    <sheetView showGridLines="0" topLeftCell="A34" zoomScale="64" zoomScaleNormal="64" workbookViewId="0">
      <selection activeCell="E52" sqref="E52"/>
    </sheetView>
  </sheetViews>
  <sheetFormatPr baseColWidth="10" defaultColWidth="11.5703125" defaultRowHeight="15"/>
  <cols>
    <col min="1" max="1" width="1.85546875" style="87" customWidth="1"/>
    <col min="2" max="2" width="7.85546875" style="87" customWidth="1"/>
    <col min="3" max="3" width="59.85546875" style="87"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7" t="s">
        <v>1372</v>
      </c>
      <c r="B2" s="127" t="s">
        <v>1374</v>
      </c>
      <c r="C2" s="127" t="s">
        <v>484</v>
      </c>
      <c r="D2" s="127" t="s">
        <v>1373</v>
      </c>
      <c r="E2" s="127" t="s">
        <v>1375</v>
      </c>
      <c r="F2" s="127" t="s">
        <v>485</v>
      </c>
      <c r="G2" s="127" t="s">
        <v>1376</v>
      </c>
      <c r="H2" s="127" t="s">
        <v>1377</v>
      </c>
      <c r="I2" s="127" t="s">
        <v>1378</v>
      </c>
      <c r="J2" s="127" t="s">
        <v>1470</v>
      </c>
      <c r="K2" s="127" t="s">
        <v>1379</v>
      </c>
      <c r="L2" s="127" t="s">
        <v>1380</v>
      </c>
      <c r="M2" s="127" t="s">
        <v>1381</v>
      </c>
      <c r="N2" s="127" t="s">
        <v>1382</v>
      </c>
      <c r="O2" s="127" t="s">
        <v>1383</v>
      </c>
      <c r="S2" s="124" t="s">
        <v>138</v>
      </c>
      <c r="T2" s="124" t="s">
        <v>1458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219" t="s">
        <v>433</v>
      </c>
      <c r="AI2" s="219" t="s">
        <v>434</v>
      </c>
      <c r="AJ2" s="219" t="s">
        <v>435</v>
      </c>
      <c r="AK2" s="219" t="s">
        <v>436</v>
      </c>
      <c r="AL2" s="219" t="s">
        <v>437</v>
      </c>
      <c r="AM2" s="219" t="s">
        <v>440</v>
      </c>
      <c r="AN2" s="219" t="s">
        <v>438</v>
      </c>
      <c r="AO2" s="219" t="s">
        <v>439</v>
      </c>
      <c r="AP2" s="219" t="s">
        <v>441</v>
      </c>
      <c r="AQ2" s="219" t="s">
        <v>442</v>
      </c>
      <c r="AR2" s="219" t="s">
        <v>443</v>
      </c>
      <c r="AS2" s="219" t="s">
        <v>444</v>
      </c>
      <c r="AT2" s="219" t="s">
        <v>445</v>
      </c>
      <c r="AU2" s="219" t="s">
        <v>446</v>
      </c>
      <c r="AV2" s="219" t="s">
        <v>447</v>
      </c>
      <c r="AW2" s="219" t="s">
        <v>448</v>
      </c>
      <c r="AX2" s="219" t="s">
        <v>449</v>
      </c>
      <c r="AY2" s="219" t="s">
        <v>450</v>
      </c>
      <c r="AZ2" s="219" t="s">
        <v>451</v>
      </c>
      <c r="BA2" s="219" t="s">
        <v>452</v>
      </c>
      <c r="BB2" s="219" t="s">
        <v>453</v>
      </c>
      <c r="BC2" s="219" t="s">
        <v>454</v>
      </c>
      <c r="BD2" s="219" t="s">
        <v>455</v>
      </c>
      <c r="BE2" s="219" t="s">
        <v>456</v>
      </c>
      <c r="BF2" s="219" t="s">
        <v>457</v>
      </c>
      <c r="BG2" s="219" t="s">
        <v>458</v>
      </c>
      <c r="BH2" s="219" t="s">
        <v>459</v>
      </c>
      <c r="BI2" s="219" t="s">
        <v>460</v>
      </c>
      <c r="BJ2" s="219" t="s">
        <v>461</v>
      </c>
      <c r="BK2" s="219" t="s">
        <v>462</v>
      </c>
      <c r="BL2" s="219" t="s">
        <v>463</v>
      </c>
      <c r="BM2" s="219" t="s">
        <v>464</v>
      </c>
      <c r="BN2" s="219" t="s">
        <v>465</v>
      </c>
      <c r="BO2" s="219" t="s">
        <v>466</v>
      </c>
      <c r="BP2" s="219" t="s">
        <v>467</v>
      </c>
      <c r="BQ2" s="219" t="s">
        <v>468</v>
      </c>
      <c r="BR2" s="219" t="s">
        <v>469</v>
      </c>
      <c r="BS2" s="219" t="s">
        <v>470</v>
      </c>
      <c r="BT2" s="219" t="s">
        <v>471</v>
      </c>
      <c r="BU2" s="219" t="s">
        <v>472</v>
      </c>
    </row>
    <row r="3" spans="1:555" s="124" customFormat="1" hidden="1">
      <c r="A3" s="155"/>
      <c r="B3" s="155"/>
      <c r="C3" s="155"/>
      <c r="D3" s="155"/>
      <c r="E3" s="155"/>
      <c r="F3" s="155"/>
      <c r="G3" s="157"/>
      <c r="H3" s="157"/>
      <c r="I3" s="157"/>
      <c r="J3" s="157"/>
      <c r="K3" s="157"/>
      <c r="AH3" s="220">
        <v>2500</v>
      </c>
      <c r="AI3" s="220">
        <v>1900</v>
      </c>
      <c r="AJ3" s="220">
        <v>1650</v>
      </c>
      <c r="AK3" s="220">
        <v>1580</v>
      </c>
      <c r="AL3" s="220">
        <v>2250</v>
      </c>
      <c r="AM3" s="220">
        <v>1650</v>
      </c>
      <c r="AN3" s="220">
        <v>1400</v>
      </c>
      <c r="AO3" s="221">
        <v>1340</v>
      </c>
      <c r="AP3" s="221">
        <v>2000</v>
      </c>
      <c r="AQ3" s="221">
        <v>1400</v>
      </c>
      <c r="AR3" s="221">
        <v>1150</v>
      </c>
      <c r="AS3" s="221">
        <v>1100</v>
      </c>
      <c r="AT3" s="221">
        <v>1750</v>
      </c>
      <c r="AU3" s="221">
        <v>1150</v>
      </c>
      <c r="AV3" s="221">
        <v>900</v>
      </c>
      <c r="AW3" s="221">
        <v>860</v>
      </c>
      <c r="AX3" s="221">
        <v>1200</v>
      </c>
      <c r="AY3" s="124">
        <v>900</v>
      </c>
      <c r="AZ3" s="124">
        <v>650</v>
      </c>
      <c r="BA3" s="124">
        <v>620</v>
      </c>
      <c r="BB3" s="220">
        <v>5355</v>
      </c>
      <c r="BC3" s="220">
        <v>4935</v>
      </c>
      <c r="BD3" s="220">
        <v>6300</v>
      </c>
      <c r="BE3" s="220">
        <v>5880</v>
      </c>
      <c r="BF3" s="220">
        <v>4725</v>
      </c>
      <c r="BG3" s="220">
        <v>4305</v>
      </c>
      <c r="BH3" s="220">
        <v>5670</v>
      </c>
      <c r="BI3" s="221">
        <v>5250</v>
      </c>
      <c r="BJ3" s="221">
        <v>4095</v>
      </c>
      <c r="BK3" s="221">
        <v>3780</v>
      </c>
      <c r="BL3" s="221">
        <v>5040</v>
      </c>
      <c r="BM3" s="221">
        <v>4620</v>
      </c>
      <c r="BN3" s="221">
        <v>3465</v>
      </c>
      <c r="BO3" s="221">
        <v>3150</v>
      </c>
      <c r="BP3" s="221">
        <v>4410</v>
      </c>
      <c r="BQ3" s="221">
        <v>4095</v>
      </c>
      <c r="BR3" s="221">
        <v>3045</v>
      </c>
      <c r="BS3" s="124">
        <v>2835</v>
      </c>
      <c r="BT3" s="124">
        <v>3885</v>
      </c>
      <c r="BU3" s="124">
        <v>3570</v>
      </c>
    </row>
    <row r="5" spans="1:555" ht="60" customHeight="1">
      <c r="C5" s="198" t="s">
        <v>259</v>
      </c>
      <c r="D5" s="171">
        <f>SUMIF(C:C,$C$10,D:D)</f>
        <v>186520</v>
      </c>
    </row>
    <row r="6" spans="1:555">
      <c r="C6" s="70"/>
      <c r="D6" s="70"/>
      <c r="E6" s="70"/>
      <c r="F6" s="70"/>
      <c r="G6" s="70"/>
      <c r="H6" s="79"/>
      <c r="I6" s="70"/>
      <c r="J6" s="70"/>
    </row>
    <row r="7" spans="1:555">
      <c r="C7" s="70" t="s">
        <v>41</v>
      </c>
      <c r="D7" s="70"/>
      <c r="E7" s="70"/>
      <c r="F7" s="70"/>
      <c r="G7" s="70"/>
      <c r="H7" s="79"/>
      <c r="I7" s="70"/>
      <c r="J7" s="70"/>
    </row>
    <row r="8" spans="1:555">
      <c r="C8" s="70" t="s">
        <v>42</v>
      </c>
      <c r="D8" s="70"/>
      <c r="E8" s="70"/>
      <c r="F8" s="70"/>
      <c r="G8" s="70"/>
      <c r="H8" s="79"/>
      <c r="I8" s="70"/>
      <c r="J8" s="70"/>
    </row>
    <row r="9" spans="1:555" ht="15.75" thickBot="1">
      <c r="B9" s="95"/>
      <c r="C9" s="180"/>
      <c r="D9" s="180"/>
      <c r="E9" s="180"/>
      <c r="F9" s="180"/>
      <c r="G9" s="180"/>
      <c r="H9" s="79"/>
      <c r="I9" s="180"/>
      <c r="J9" s="180"/>
      <c r="K9" s="114"/>
    </row>
    <row r="10" spans="1:555" ht="15.75" thickBot="1">
      <c r="B10" s="95"/>
      <c r="C10" s="29" t="s">
        <v>43</v>
      </c>
      <c r="D10" s="30">
        <f>SUM(G17:G31)</f>
        <v>66170</v>
      </c>
      <c r="E10" s="95"/>
      <c r="F10" s="95"/>
      <c r="G10" s="95"/>
      <c r="H10" s="76"/>
      <c r="I10" s="76"/>
      <c r="J10" s="76"/>
      <c r="K10" s="114"/>
    </row>
    <row r="11" spans="1:555">
      <c r="B11" s="95"/>
      <c r="C11" s="70"/>
      <c r="D11" s="31"/>
      <c r="E11" s="95"/>
      <c r="F11" s="95"/>
      <c r="G11" s="95"/>
      <c r="H11" s="76"/>
      <c r="I11" s="76"/>
      <c r="J11" s="76"/>
      <c r="K11" s="114"/>
    </row>
    <row r="12" spans="1:555">
      <c r="B12" s="95"/>
      <c r="C12" s="70"/>
      <c r="D12" s="31"/>
      <c r="E12" s="95"/>
      <c r="F12" s="95"/>
      <c r="G12" s="95"/>
      <c r="H12" s="76"/>
      <c r="I12" s="76"/>
      <c r="J12" s="76" t="s">
        <v>1540</v>
      </c>
      <c r="K12" s="114"/>
      <c r="N12" s="155"/>
    </row>
    <row r="13" spans="1:555" ht="15.75">
      <c r="B13" s="95"/>
      <c r="C13" s="205" t="s">
        <v>402</v>
      </c>
      <c r="D13" s="415" t="s">
        <v>1636</v>
      </c>
      <c r="E13" s="95"/>
      <c r="F13" s="95"/>
      <c r="G13" s="95"/>
      <c r="H13" s="76"/>
      <c r="I13" s="76"/>
      <c r="J13" s="76"/>
      <c r="K13" s="114"/>
      <c r="N13" s="155"/>
    </row>
    <row r="14" spans="1:555" ht="18.7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Realizar un monitoreo y seguimiento del cambio en los procesos de generación de acciones de mejora de la calidad y pertinencia, activados por la reforma universitaria. </v>
      </c>
      <c r="D14" s="31"/>
      <c r="E14" s="95"/>
      <c r="F14" s="95"/>
      <c r="G14" s="95"/>
      <c r="H14" s="76"/>
      <c r="I14" s="76"/>
      <c r="J14" s="76"/>
      <c r="K14" s="114"/>
      <c r="N14" s="155"/>
    </row>
    <row r="15" spans="1:555" ht="15.75" thickBot="1">
      <c r="B15" s="95"/>
      <c r="C15" s="70"/>
      <c r="D15" s="31"/>
      <c r="E15" s="95"/>
      <c r="F15" s="95"/>
      <c r="G15" s="95"/>
      <c r="H15" s="76"/>
      <c r="I15" s="76"/>
      <c r="J15" s="76"/>
      <c r="K15" s="114"/>
      <c r="N15" s="155"/>
    </row>
    <row r="16" spans="1:555" ht="32.25" customHeight="1" thickBot="1">
      <c r="B16" s="95"/>
      <c r="C16" s="128" t="s">
        <v>44</v>
      </c>
      <c r="D16" s="131" t="s">
        <v>45</v>
      </c>
      <c r="E16" s="130" t="s">
        <v>55</v>
      </c>
      <c r="F16" s="130" t="s">
        <v>57</v>
      </c>
      <c r="G16" s="129" t="s">
        <v>27</v>
      </c>
      <c r="H16" s="135" t="s">
        <v>140</v>
      </c>
      <c r="I16" s="130" t="s">
        <v>46</v>
      </c>
      <c r="J16" s="130" t="s">
        <v>141</v>
      </c>
      <c r="K16" s="130" t="s">
        <v>421</v>
      </c>
      <c r="L16" s="130" t="s">
        <v>422</v>
      </c>
      <c r="N16" s="155"/>
    </row>
    <row r="17" spans="2:14">
      <c r="B17" s="95"/>
      <c r="C17" s="346" t="s">
        <v>47</v>
      </c>
      <c r="D17" s="556">
        <v>70</v>
      </c>
      <c r="E17" s="436"/>
      <c r="F17" s="441">
        <v>30000</v>
      </c>
      <c r="G17" s="347">
        <f t="shared" ref="G17:G25" si="0">E17*F17</f>
        <v>0</v>
      </c>
      <c r="H17" s="457"/>
      <c r="I17" s="444" t="s">
        <v>714</v>
      </c>
      <c r="J17" s="460" t="str">
        <f>VLOOKUP(I17,Presupuesto!$B$11:$C$566,2,0)</f>
        <v>SERVICIOS DE CAPACITACION.</v>
      </c>
      <c r="K17" s="450" t="s">
        <v>1377</v>
      </c>
      <c r="L17" s="118" t="s">
        <v>405</v>
      </c>
      <c r="N17" s="155"/>
    </row>
    <row r="18" spans="2:14">
      <c r="B18" s="95"/>
      <c r="C18" s="101" t="s">
        <v>48</v>
      </c>
      <c r="D18" s="557"/>
      <c r="E18" s="437">
        <f>D17</f>
        <v>70</v>
      </c>
      <c r="F18" s="119">
        <v>2</v>
      </c>
      <c r="G18" s="99">
        <f t="shared" si="0"/>
        <v>140</v>
      </c>
      <c r="H18" s="458" t="s">
        <v>138</v>
      </c>
      <c r="I18" s="445" t="s">
        <v>732</v>
      </c>
      <c r="J18" s="453" t="str">
        <f>VLOOKUP(I18,Presupuesto!$B$11:$C$566,2,0)</f>
        <v>SERVICIOS DE IMPRENTA PUBLIC.Y REPRODUCCION</v>
      </c>
      <c r="K18" s="445" t="str">
        <f t="shared" ref="K18:K31" si="1">$K$17</f>
        <v>Aseguramiento de la Calidad</v>
      </c>
      <c r="L18" s="100" t="s">
        <v>423</v>
      </c>
      <c r="N18" s="155"/>
    </row>
    <row r="19" spans="2:14">
      <c r="B19" s="95"/>
      <c r="C19" s="101" t="s">
        <v>49</v>
      </c>
      <c r="D19" s="557"/>
      <c r="E19" s="437">
        <f>D17</f>
        <v>70</v>
      </c>
      <c r="F19" s="119">
        <v>80</v>
      </c>
      <c r="G19" s="99">
        <f t="shared" si="0"/>
        <v>5600</v>
      </c>
      <c r="H19" s="458" t="s">
        <v>138</v>
      </c>
      <c r="I19" s="445" t="s">
        <v>807</v>
      </c>
      <c r="J19" s="453" t="str">
        <f>VLOOKUP(I19,Presupuesto!$B$11:$C$566,2,0)</f>
        <v>ALIMENTOS B EBIDAS PARA PERSONAS</v>
      </c>
      <c r="K19" s="445" t="str">
        <f t="shared" si="1"/>
        <v>Aseguramiento de la Calidad</v>
      </c>
      <c r="L19" s="100" t="s">
        <v>423</v>
      </c>
      <c r="N19" s="155"/>
    </row>
    <row r="20" spans="2:14">
      <c r="B20" s="95"/>
      <c r="C20" s="101" t="s">
        <v>50</v>
      </c>
      <c r="D20" s="557"/>
      <c r="E20" s="202">
        <v>0</v>
      </c>
      <c r="F20" s="442">
        <v>10000</v>
      </c>
      <c r="G20" s="99">
        <f t="shared" si="0"/>
        <v>0</v>
      </c>
      <c r="H20" s="458"/>
      <c r="I20" s="446" t="s">
        <v>310</v>
      </c>
      <c r="J20" s="453" t="str">
        <f>VLOOKUP(I20,Presupuesto!$B$11:$C$566,2,0)</f>
        <v>PASAJES (26100-00)</v>
      </c>
      <c r="K20" s="445" t="str">
        <f t="shared" si="1"/>
        <v>Aseguramiento de la Calidad</v>
      </c>
      <c r="L20" s="100" t="s">
        <v>423</v>
      </c>
      <c r="N20" s="155"/>
    </row>
    <row r="21" spans="2:14">
      <c r="B21" s="95"/>
      <c r="C21" s="101" t="s">
        <v>430</v>
      </c>
      <c r="D21" s="557"/>
      <c r="E21" s="202">
        <v>0</v>
      </c>
      <c r="F21" s="442">
        <v>250</v>
      </c>
      <c r="G21" s="99">
        <f t="shared" si="0"/>
        <v>0</v>
      </c>
      <c r="H21" s="458"/>
      <c r="I21" s="445" t="s">
        <v>836</v>
      </c>
      <c r="J21" s="453" t="str">
        <f>VLOOKUP(I21,Presupuesto!$B$11:$C$566,2,0)</f>
        <v>PRODUCTOS PAPEL Y CARTON</v>
      </c>
      <c r="K21" s="445" t="str">
        <f t="shared" si="1"/>
        <v>Aseguramiento de la Calidad</v>
      </c>
      <c r="L21" s="100" t="s">
        <v>423</v>
      </c>
      <c r="N21" s="155"/>
    </row>
    <row r="22" spans="2:14">
      <c r="B22" s="95"/>
      <c r="C22" s="101" t="s">
        <v>51</v>
      </c>
      <c r="D22" s="557"/>
      <c r="E22" s="437">
        <v>2</v>
      </c>
      <c r="F22" s="119">
        <v>90</v>
      </c>
      <c r="G22" s="99">
        <f t="shared" si="0"/>
        <v>180</v>
      </c>
      <c r="H22" s="458" t="s">
        <v>138</v>
      </c>
      <c r="I22" s="445" t="s">
        <v>836</v>
      </c>
      <c r="J22" s="453" t="str">
        <f>VLOOKUP(I22,Presupuesto!$B$11:$C$566,2,0)</f>
        <v>PRODUCTOS PAPEL Y CARTON</v>
      </c>
      <c r="K22" s="445" t="str">
        <f t="shared" si="1"/>
        <v>Aseguramiento de la Calidad</v>
      </c>
      <c r="L22" s="100" t="s">
        <v>423</v>
      </c>
      <c r="N22" s="155"/>
    </row>
    <row r="23" spans="2:14">
      <c r="B23" s="95"/>
      <c r="C23" s="101" t="s">
        <v>132</v>
      </c>
      <c r="D23" s="557"/>
      <c r="E23" s="437">
        <v>0</v>
      </c>
      <c r="F23" s="119">
        <v>36</v>
      </c>
      <c r="G23" s="99">
        <f t="shared" si="0"/>
        <v>0</v>
      </c>
      <c r="H23" s="458"/>
      <c r="I23" s="445" t="s">
        <v>957</v>
      </c>
      <c r="J23" s="453" t="str">
        <f>VLOOKUP(I23,Presupuesto!$B$11:$C$566,2,0)</f>
        <v>UTILES DE ESCRITORIO, OFICINA Y ENSE¥ANZA</v>
      </c>
      <c r="K23" s="445" t="str">
        <f t="shared" si="1"/>
        <v>Aseguramiento de la Calidad</v>
      </c>
      <c r="L23" s="100" t="s">
        <v>423</v>
      </c>
      <c r="N23" s="155"/>
    </row>
    <row r="24" spans="2:14">
      <c r="B24" s="95"/>
      <c r="C24" s="101" t="s">
        <v>34</v>
      </c>
      <c r="D24" s="557"/>
      <c r="E24" s="437">
        <v>0</v>
      </c>
      <c r="F24" s="119">
        <v>80</v>
      </c>
      <c r="G24" s="99">
        <f t="shared" si="0"/>
        <v>0</v>
      </c>
      <c r="H24" s="458"/>
      <c r="I24" s="445" t="s">
        <v>957</v>
      </c>
      <c r="J24" s="453" t="str">
        <f>VLOOKUP(I24,Presupuesto!$B$11:$C$566,2,0)</f>
        <v>UTILES DE ESCRITORIO, OFICINA Y ENSE¥ANZA</v>
      </c>
      <c r="K24" s="445" t="str">
        <f t="shared" si="1"/>
        <v>Aseguramiento de la Calidad</v>
      </c>
      <c r="L24" s="100" t="s">
        <v>423</v>
      </c>
      <c r="N24" s="155"/>
    </row>
    <row r="25" spans="2:14">
      <c r="B25" s="95"/>
      <c r="C25" s="111" t="s">
        <v>52</v>
      </c>
      <c r="D25" s="557"/>
      <c r="E25" s="438">
        <v>0</v>
      </c>
      <c r="F25" s="443">
        <v>25</v>
      </c>
      <c r="G25" s="122">
        <f t="shared" si="0"/>
        <v>0</v>
      </c>
      <c r="H25" s="459"/>
      <c r="I25" s="447" t="s">
        <v>957</v>
      </c>
      <c r="J25" s="454" t="str">
        <f>VLOOKUP(I25,Presupuesto!$B$11:$C$566,2,0)</f>
        <v>UTILES DE ESCRITORIO, OFICINA Y ENSE¥ANZA</v>
      </c>
      <c r="K25" s="448" t="str">
        <f t="shared" si="1"/>
        <v>Aseguramiento de la Calidad</v>
      </c>
      <c r="L25" s="100" t="s">
        <v>423</v>
      </c>
      <c r="N25" s="155"/>
    </row>
    <row r="26" spans="2:14">
      <c r="B26" s="95"/>
      <c r="C26" s="433" t="s">
        <v>441</v>
      </c>
      <c r="D26" s="434">
        <v>1</v>
      </c>
      <c r="E26" s="439">
        <v>5</v>
      </c>
      <c r="F26" s="119">
        <f>HLOOKUP(C26,$AH$2:$BU$3,2,0)</f>
        <v>2000</v>
      </c>
      <c r="G26" s="119">
        <f>D26*E26*F26</f>
        <v>10000</v>
      </c>
      <c r="H26" s="455" t="s">
        <v>138</v>
      </c>
      <c r="I26" s="461" t="s">
        <v>776</v>
      </c>
      <c r="J26" s="451" t="str">
        <f>VLOOKUP(I26,Presupuesto!$B$11:$C$566,2,0)</f>
        <v>VIATICOS NACIONALES</v>
      </c>
      <c r="K26" s="448" t="str">
        <f t="shared" si="1"/>
        <v>Aseguramiento de la Calidad</v>
      </c>
      <c r="L26" s="103" t="s">
        <v>406</v>
      </c>
      <c r="N26" s="155"/>
    </row>
    <row r="27" spans="2:14">
      <c r="B27" s="95"/>
      <c r="C27" s="433" t="s">
        <v>443</v>
      </c>
      <c r="D27" s="434">
        <v>1</v>
      </c>
      <c r="E27" s="439">
        <v>5</v>
      </c>
      <c r="F27" s="119">
        <f t="shared" ref="F27:F30" si="2">HLOOKUP(C27,$AH$2:$BU$3,2,0)</f>
        <v>1150</v>
      </c>
      <c r="G27" s="119">
        <f>D27*E27*F27</f>
        <v>5750</v>
      </c>
      <c r="H27" s="455" t="s">
        <v>138</v>
      </c>
      <c r="I27" s="461" t="s">
        <v>776</v>
      </c>
      <c r="J27" s="451" t="str">
        <f>VLOOKUP(I27,Presupuesto!$B$11:$C$566,2,0)</f>
        <v>VIATICOS NACIONALES</v>
      </c>
      <c r="K27" s="448" t="str">
        <f t="shared" si="1"/>
        <v>Aseguramiento de la Calidad</v>
      </c>
      <c r="L27" s="103" t="s">
        <v>406</v>
      </c>
      <c r="N27" s="155"/>
    </row>
    <row r="28" spans="2:14">
      <c r="B28" s="95"/>
      <c r="C28" s="433" t="s">
        <v>445</v>
      </c>
      <c r="D28" s="434">
        <v>5</v>
      </c>
      <c r="E28" s="439">
        <v>3</v>
      </c>
      <c r="F28" s="119">
        <f t="shared" si="2"/>
        <v>1750</v>
      </c>
      <c r="G28" s="119">
        <f>D28*E28*F28</f>
        <v>26250</v>
      </c>
      <c r="H28" s="455" t="s">
        <v>138</v>
      </c>
      <c r="I28" s="461" t="s">
        <v>776</v>
      </c>
      <c r="J28" s="451" t="str">
        <f>VLOOKUP(I28,Presupuesto!$B$11:$C$566,2,0)</f>
        <v>VIATICOS NACIONALES</v>
      </c>
      <c r="K28" s="448" t="str">
        <f t="shared" si="1"/>
        <v>Aseguramiento de la Calidad</v>
      </c>
      <c r="L28" s="103" t="s">
        <v>406</v>
      </c>
      <c r="N28" s="155"/>
    </row>
    <row r="29" spans="2:14">
      <c r="B29" s="95"/>
      <c r="C29" s="433" t="s">
        <v>449</v>
      </c>
      <c r="D29" s="463">
        <v>1</v>
      </c>
      <c r="E29" s="464">
        <v>5</v>
      </c>
      <c r="F29" s="119">
        <f t="shared" si="2"/>
        <v>1200</v>
      </c>
      <c r="G29" s="119">
        <f t="shared" ref="G29:G30" si="3">D29*E29*F29</f>
        <v>6000</v>
      </c>
      <c r="H29" s="465" t="s">
        <v>138</v>
      </c>
      <c r="I29" s="461" t="s">
        <v>776</v>
      </c>
      <c r="J29" s="451" t="str">
        <f>VLOOKUP(I29,Presupuesto!$B$11:$C$566,2,0)</f>
        <v>VIATICOS NACIONALES</v>
      </c>
      <c r="K29" s="448" t="str">
        <f t="shared" si="1"/>
        <v>Aseguramiento de la Calidad</v>
      </c>
      <c r="L29" s="103" t="s">
        <v>407</v>
      </c>
      <c r="N29" s="155"/>
    </row>
    <row r="30" spans="2:14">
      <c r="B30" s="95"/>
      <c r="C30" s="433" t="s">
        <v>451</v>
      </c>
      <c r="D30" s="463">
        <v>1</v>
      </c>
      <c r="E30" s="464">
        <v>5</v>
      </c>
      <c r="F30" s="119">
        <f t="shared" si="2"/>
        <v>650</v>
      </c>
      <c r="G30" s="119">
        <f t="shared" si="3"/>
        <v>3250</v>
      </c>
      <c r="H30" s="465" t="s">
        <v>138</v>
      </c>
      <c r="I30" s="461" t="s">
        <v>776</v>
      </c>
      <c r="J30" s="451" t="str">
        <f>VLOOKUP(I30,Presupuesto!$B$11:$C$566,2,0)</f>
        <v>VIATICOS NACIONALES</v>
      </c>
      <c r="K30" s="448" t="str">
        <f t="shared" si="1"/>
        <v>Aseguramiento de la Calidad</v>
      </c>
      <c r="L30" s="103" t="s">
        <v>408</v>
      </c>
      <c r="N30" s="155"/>
    </row>
    <row r="31" spans="2:14" ht="15.75" thickBot="1">
      <c r="B31" s="95"/>
      <c r="C31" s="222" t="s">
        <v>447</v>
      </c>
      <c r="D31" s="435">
        <v>5</v>
      </c>
      <c r="E31" s="440">
        <v>2</v>
      </c>
      <c r="F31" s="107">
        <f>HLOOKUP(C31,$AH$2:$BU$3,2,0)</f>
        <v>900</v>
      </c>
      <c r="G31" s="107">
        <f>D31*E31*F31</f>
        <v>9000</v>
      </c>
      <c r="H31" s="456" t="s">
        <v>138</v>
      </c>
      <c r="I31" s="449" t="s">
        <v>776</v>
      </c>
      <c r="J31" s="452" t="str">
        <f>VLOOKUP(I31,Presupuesto!$B$11:$C$566,2,0)</f>
        <v>VIATICOS NACIONALES</v>
      </c>
      <c r="K31" s="108" t="str">
        <f t="shared" si="1"/>
        <v>Aseguramiento de la Calidad</v>
      </c>
      <c r="L31" s="126" t="s">
        <v>406</v>
      </c>
    </row>
    <row r="32" spans="2:14">
      <c r="B32" s="95"/>
      <c r="C32" s="95"/>
      <c r="E32" s="114"/>
      <c r="F32" s="114"/>
      <c r="G32" s="114"/>
      <c r="H32" s="177"/>
      <c r="I32" s="114"/>
      <c r="J32" s="114"/>
      <c r="K32" s="114"/>
    </row>
    <row r="33" spans="3:12" ht="15.75" thickBot="1"/>
    <row r="34" spans="3:12" ht="15.75" thickBot="1">
      <c r="C34" s="29" t="s">
        <v>43</v>
      </c>
      <c r="D34" s="30">
        <f>SUM(G41:G55)</f>
        <v>66170</v>
      </c>
      <c r="E34" s="95"/>
      <c r="F34" s="95"/>
      <c r="G34" s="95"/>
      <c r="H34" s="76"/>
      <c r="I34" s="76"/>
      <c r="J34" s="76"/>
      <c r="K34" s="114"/>
    </row>
    <row r="35" spans="3:12">
      <c r="C35" s="70"/>
      <c r="D35" s="31"/>
      <c r="E35" s="95"/>
      <c r="F35" s="95"/>
      <c r="G35" s="95"/>
      <c r="H35" s="76"/>
      <c r="I35" s="76"/>
      <c r="J35" s="76"/>
      <c r="K35" s="114"/>
    </row>
    <row r="36" spans="3:12">
      <c r="C36" s="70"/>
      <c r="D36" s="31"/>
      <c r="E36" s="95"/>
      <c r="F36" s="95"/>
      <c r="G36" s="95"/>
      <c r="H36" s="76"/>
      <c r="I36" s="76"/>
      <c r="J36" s="79" t="s">
        <v>1541</v>
      </c>
      <c r="K36" s="114"/>
    </row>
    <row r="37" spans="3:12" ht="15.75">
      <c r="C37" s="205" t="s">
        <v>402</v>
      </c>
      <c r="D37" s="415" t="s">
        <v>1636</v>
      </c>
      <c r="E37" s="95"/>
      <c r="F37" s="95"/>
      <c r="G37" s="95"/>
      <c r="H37" s="76"/>
      <c r="I37" s="76"/>
      <c r="J37" s="76"/>
      <c r="K37" s="114"/>
    </row>
    <row r="38" spans="3:12" ht="18.75">
      <c r="C38" s="215" t="str">
        <f>IFERROR(VLOOKUP(D37,'Desarrollo e Innov. Curricular'!$E:$F,2,FALSE),IFERROR(VLOOKUP(D37,'Investigación Científica'!$E:$F,2,FALSE),IFERROR(VLOOKUP(D37,'Vinculación Univ. Sociedad'!$E:$F,2,FALSE),IFERROR(VLOOKUP(D37,'Docencia y Profesorado Universi'!$E:$F,2,FALSE),IFERROR(VLOOKUP(D37,'Estudiantes y Graduados'!$E:$F,2,FALSE),IFERROR(VLOOKUP(D37,'Gestion Administrativa'!$E:$F,2,FALSE),IFERROR(VLOOKUP(D37,'Gestión Académica'!$E:$F,2,FALSE),IFERROR(VLOOKUP(D37,'Aseguramiento de la Calidad y M'!$E:$F,2,FALSE),IFERROR(VLOOKUP(D37,'Gestión del Conocimiento'!$E:$F,2,FALSE),IFERROR(VLOOKUP(D37,'Gobernabilidad y Procesos...'!$E:$F,2,FALSE),IFERROR(VLOOKUP(D37,'Gestión del Talento Humano'!$E:$F,2,FALSE),IFERROR(VLOOKUP(D37,'Internacionalización de la E.S.'!$E:$F,2,FALSE),IFERROR(VLOOKUP(D37,Posgrado!$E:$F,2,FALSE),IFERROR(VLOOKUP(D37,'Cultura de Innovación Insti...'!$E:$F,2,FALSE),VLOOKUP(D37,'Lo Esencial de la Reforma Univ.'!$E:$F,2,0)))))))))))))))</f>
        <v xml:space="preserve">Realizar un monitoreo y seguimiento del cambio en los procesos de generación de acciones de mejora de la calidad y pertinencia, activados por la reforma universitaria. </v>
      </c>
      <c r="D38" s="31"/>
      <c r="E38" s="95"/>
      <c r="F38" s="95"/>
      <c r="G38" s="95"/>
      <c r="H38" s="76"/>
      <c r="I38" s="76"/>
      <c r="J38" s="76"/>
      <c r="K38" s="114"/>
    </row>
    <row r="39" spans="3:12" ht="15.75" thickBot="1">
      <c r="C39" s="70"/>
      <c r="D39" s="31"/>
      <c r="E39" s="95"/>
      <c r="F39" s="95"/>
      <c r="G39" s="95"/>
      <c r="H39" s="76"/>
      <c r="I39" s="76"/>
      <c r="J39" s="76"/>
      <c r="K39" s="114"/>
    </row>
    <row r="40" spans="3:12" ht="30.75" thickBot="1">
      <c r="C40" s="128" t="s">
        <v>44</v>
      </c>
      <c r="D40" s="131" t="s">
        <v>45</v>
      </c>
      <c r="E40" s="130" t="s">
        <v>55</v>
      </c>
      <c r="F40" s="130" t="s">
        <v>57</v>
      </c>
      <c r="G40" s="129" t="s">
        <v>27</v>
      </c>
      <c r="H40" s="135" t="s">
        <v>140</v>
      </c>
      <c r="I40" s="130" t="s">
        <v>46</v>
      </c>
      <c r="J40" s="130" t="s">
        <v>141</v>
      </c>
      <c r="K40" s="130" t="s">
        <v>421</v>
      </c>
      <c r="L40" s="130" t="s">
        <v>422</v>
      </c>
    </row>
    <row r="41" spans="3:12">
      <c r="C41" s="346" t="s">
        <v>47</v>
      </c>
      <c r="D41" s="556">
        <v>70</v>
      </c>
      <c r="E41" s="436"/>
      <c r="F41" s="441">
        <v>30000</v>
      </c>
      <c r="G41" s="347">
        <f t="shared" ref="G41:G49" si="4">E41*F41</f>
        <v>0</v>
      </c>
      <c r="H41" s="457"/>
      <c r="I41" s="444" t="s">
        <v>714</v>
      </c>
      <c r="J41" s="460" t="str">
        <f>VLOOKUP(I41,Presupuesto!$B$11:$C$566,2,0)</f>
        <v>SERVICIOS DE CAPACITACION.</v>
      </c>
      <c r="K41" s="450" t="s">
        <v>1377</v>
      </c>
      <c r="L41" s="118" t="s">
        <v>405</v>
      </c>
    </row>
    <row r="42" spans="3:12">
      <c r="C42" s="101" t="s">
        <v>48</v>
      </c>
      <c r="D42" s="557"/>
      <c r="E42" s="437">
        <f>D41</f>
        <v>70</v>
      </c>
      <c r="F42" s="119">
        <v>2</v>
      </c>
      <c r="G42" s="99">
        <f t="shared" si="4"/>
        <v>140</v>
      </c>
      <c r="H42" s="458" t="s">
        <v>138</v>
      </c>
      <c r="I42" s="445" t="s">
        <v>732</v>
      </c>
      <c r="J42" s="453" t="str">
        <f>VLOOKUP(I42,Presupuesto!$B$11:$C$566,2,0)</f>
        <v>SERVICIOS DE IMPRENTA PUBLIC.Y REPRODUCCION</v>
      </c>
      <c r="K42" s="445" t="str">
        <f t="shared" ref="K42:K55" si="5">$K$17</f>
        <v>Aseguramiento de la Calidad</v>
      </c>
      <c r="L42" s="100" t="s">
        <v>423</v>
      </c>
    </row>
    <row r="43" spans="3:12">
      <c r="C43" s="101" t="s">
        <v>49</v>
      </c>
      <c r="D43" s="557"/>
      <c r="E43" s="437">
        <f>D41</f>
        <v>70</v>
      </c>
      <c r="F43" s="119">
        <v>80</v>
      </c>
      <c r="G43" s="99">
        <f t="shared" si="4"/>
        <v>5600</v>
      </c>
      <c r="H43" s="458" t="s">
        <v>138</v>
      </c>
      <c r="I43" s="445" t="s">
        <v>807</v>
      </c>
      <c r="J43" s="453" t="str">
        <f>VLOOKUP(I43,Presupuesto!$B$11:$C$566,2,0)</f>
        <v>ALIMENTOS B EBIDAS PARA PERSONAS</v>
      </c>
      <c r="K43" s="445" t="str">
        <f t="shared" si="5"/>
        <v>Aseguramiento de la Calidad</v>
      </c>
      <c r="L43" s="100" t="s">
        <v>423</v>
      </c>
    </row>
    <row r="44" spans="3:12">
      <c r="C44" s="101" t="s">
        <v>50</v>
      </c>
      <c r="D44" s="557"/>
      <c r="E44" s="202">
        <v>0</v>
      </c>
      <c r="F44" s="442">
        <v>10000</v>
      </c>
      <c r="G44" s="99">
        <f t="shared" si="4"/>
        <v>0</v>
      </c>
      <c r="H44" s="458"/>
      <c r="I44" s="446" t="s">
        <v>310</v>
      </c>
      <c r="J44" s="453" t="str">
        <f>VLOOKUP(I44,Presupuesto!$B$11:$C$566,2,0)</f>
        <v>PASAJES (26100-00)</v>
      </c>
      <c r="K44" s="445" t="str">
        <f t="shared" si="5"/>
        <v>Aseguramiento de la Calidad</v>
      </c>
      <c r="L44" s="100" t="s">
        <v>423</v>
      </c>
    </row>
    <row r="45" spans="3:12">
      <c r="C45" s="101" t="s">
        <v>430</v>
      </c>
      <c r="D45" s="557"/>
      <c r="E45" s="202">
        <v>0</v>
      </c>
      <c r="F45" s="442">
        <v>250</v>
      </c>
      <c r="G45" s="99">
        <f t="shared" si="4"/>
        <v>0</v>
      </c>
      <c r="H45" s="458"/>
      <c r="I45" s="445" t="s">
        <v>836</v>
      </c>
      <c r="J45" s="453" t="str">
        <f>VLOOKUP(I45,Presupuesto!$B$11:$C$566,2,0)</f>
        <v>PRODUCTOS PAPEL Y CARTON</v>
      </c>
      <c r="K45" s="445" t="str">
        <f t="shared" si="5"/>
        <v>Aseguramiento de la Calidad</v>
      </c>
      <c r="L45" s="100" t="s">
        <v>423</v>
      </c>
    </row>
    <row r="46" spans="3:12">
      <c r="C46" s="101" t="s">
        <v>51</v>
      </c>
      <c r="D46" s="557"/>
      <c r="E46" s="437">
        <v>2</v>
      </c>
      <c r="F46" s="119">
        <v>90</v>
      </c>
      <c r="G46" s="99">
        <f t="shared" si="4"/>
        <v>180</v>
      </c>
      <c r="H46" s="458" t="s">
        <v>138</v>
      </c>
      <c r="I46" s="445" t="s">
        <v>836</v>
      </c>
      <c r="J46" s="453" t="str">
        <f>VLOOKUP(I46,Presupuesto!$B$11:$C$566,2,0)</f>
        <v>PRODUCTOS PAPEL Y CARTON</v>
      </c>
      <c r="K46" s="445" t="str">
        <f t="shared" si="5"/>
        <v>Aseguramiento de la Calidad</v>
      </c>
      <c r="L46" s="100" t="s">
        <v>423</v>
      </c>
    </row>
    <row r="47" spans="3:12">
      <c r="C47" s="101" t="s">
        <v>132</v>
      </c>
      <c r="D47" s="557"/>
      <c r="E47" s="437">
        <v>0</v>
      </c>
      <c r="F47" s="119">
        <v>36</v>
      </c>
      <c r="G47" s="99">
        <f t="shared" si="4"/>
        <v>0</v>
      </c>
      <c r="H47" s="458"/>
      <c r="I47" s="445" t="s">
        <v>957</v>
      </c>
      <c r="J47" s="453" t="str">
        <f>VLOOKUP(I47,Presupuesto!$B$11:$C$566,2,0)</f>
        <v>UTILES DE ESCRITORIO, OFICINA Y ENSE¥ANZA</v>
      </c>
      <c r="K47" s="445" t="str">
        <f t="shared" si="5"/>
        <v>Aseguramiento de la Calidad</v>
      </c>
      <c r="L47" s="100" t="s">
        <v>423</v>
      </c>
    </row>
    <row r="48" spans="3:12">
      <c r="C48" s="101" t="s">
        <v>34</v>
      </c>
      <c r="D48" s="557"/>
      <c r="E48" s="437">
        <v>0</v>
      </c>
      <c r="F48" s="119">
        <v>80</v>
      </c>
      <c r="G48" s="99">
        <f t="shared" si="4"/>
        <v>0</v>
      </c>
      <c r="H48" s="458"/>
      <c r="I48" s="445" t="s">
        <v>957</v>
      </c>
      <c r="J48" s="453" t="str">
        <f>VLOOKUP(I48,Presupuesto!$B$11:$C$566,2,0)</f>
        <v>UTILES DE ESCRITORIO, OFICINA Y ENSE¥ANZA</v>
      </c>
      <c r="K48" s="445" t="str">
        <f t="shared" si="5"/>
        <v>Aseguramiento de la Calidad</v>
      </c>
      <c r="L48" s="100" t="s">
        <v>423</v>
      </c>
    </row>
    <row r="49" spans="3:12">
      <c r="C49" s="111" t="s">
        <v>52</v>
      </c>
      <c r="D49" s="557"/>
      <c r="E49" s="438">
        <v>0</v>
      </c>
      <c r="F49" s="443">
        <v>25</v>
      </c>
      <c r="G49" s="122">
        <f t="shared" si="4"/>
        <v>0</v>
      </c>
      <c r="H49" s="459"/>
      <c r="I49" s="447" t="s">
        <v>957</v>
      </c>
      <c r="J49" s="454" t="str">
        <f>VLOOKUP(I49,Presupuesto!$B$11:$C$566,2,0)</f>
        <v>UTILES DE ESCRITORIO, OFICINA Y ENSE¥ANZA</v>
      </c>
      <c r="K49" s="448" t="str">
        <f t="shared" si="5"/>
        <v>Aseguramiento de la Calidad</v>
      </c>
      <c r="L49" s="100" t="s">
        <v>423</v>
      </c>
    </row>
    <row r="50" spans="3:12">
      <c r="C50" s="433" t="s">
        <v>441</v>
      </c>
      <c r="D50" s="434">
        <v>1</v>
      </c>
      <c r="E50" s="439">
        <v>5</v>
      </c>
      <c r="F50" s="119">
        <f>HLOOKUP(C50,$AH$2:$BU$3,2,0)</f>
        <v>2000</v>
      </c>
      <c r="G50" s="119">
        <f>D50*E50*F50</f>
        <v>10000</v>
      </c>
      <c r="H50" s="455" t="s">
        <v>138</v>
      </c>
      <c r="I50" s="461" t="s">
        <v>776</v>
      </c>
      <c r="J50" s="451" t="str">
        <f>VLOOKUP(I50,Presupuesto!$B$11:$C$566,2,0)</f>
        <v>VIATICOS NACIONALES</v>
      </c>
      <c r="K50" s="448" t="str">
        <f t="shared" si="5"/>
        <v>Aseguramiento de la Calidad</v>
      </c>
      <c r="L50" s="103" t="s">
        <v>406</v>
      </c>
    </row>
    <row r="51" spans="3:12">
      <c r="C51" s="433" t="s">
        <v>443</v>
      </c>
      <c r="D51" s="434">
        <v>1</v>
      </c>
      <c r="E51" s="439">
        <v>5</v>
      </c>
      <c r="F51" s="119">
        <f t="shared" ref="F51:F54" si="6">HLOOKUP(C51,$AH$2:$BU$3,2,0)</f>
        <v>1150</v>
      </c>
      <c r="G51" s="119">
        <f>D51*E51*F51</f>
        <v>5750</v>
      </c>
      <c r="H51" s="455" t="s">
        <v>138</v>
      </c>
      <c r="I51" s="461" t="s">
        <v>776</v>
      </c>
      <c r="J51" s="451" t="str">
        <f>VLOOKUP(I51,Presupuesto!$B$11:$C$566,2,0)</f>
        <v>VIATICOS NACIONALES</v>
      </c>
      <c r="K51" s="448" t="str">
        <f t="shared" si="5"/>
        <v>Aseguramiento de la Calidad</v>
      </c>
      <c r="L51" s="103" t="s">
        <v>406</v>
      </c>
    </row>
    <row r="52" spans="3:12">
      <c r="C52" s="433" t="s">
        <v>445</v>
      </c>
      <c r="D52" s="434">
        <v>5</v>
      </c>
      <c r="E52" s="439">
        <v>3</v>
      </c>
      <c r="F52" s="119">
        <f t="shared" si="6"/>
        <v>1750</v>
      </c>
      <c r="G52" s="119">
        <f>D52*E52*F52</f>
        <v>26250</v>
      </c>
      <c r="H52" s="455" t="s">
        <v>138</v>
      </c>
      <c r="I52" s="461" t="s">
        <v>776</v>
      </c>
      <c r="J52" s="451" t="str">
        <f>VLOOKUP(I52,Presupuesto!$B$11:$C$566,2,0)</f>
        <v>VIATICOS NACIONALES</v>
      </c>
      <c r="K52" s="448" t="str">
        <f t="shared" si="5"/>
        <v>Aseguramiento de la Calidad</v>
      </c>
      <c r="L52" s="103" t="s">
        <v>406</v>
      </c>
    </row>
    <row r="53" spans="3:12">
      <c r="C53" s="433" t="s">
        <v>449</v>
      </c>
      <c r="D53" s="463">
        <v>1</v>
      </c>
      <c r="E53" s="464">
        <v>5</v>
      </c>
      <c r="F53" s="119">
        <f t="shared" si="6"/>
        <v>1200</v>
      </c>
      <c r="G53" s="119">
        <f t="shared" ref="G53:G54" si="7">D53*E53*F53</f>
        <v>6000</v>
      </c>
      <c r="H53" s="465" t="s">
        <v>138</v>
      </c>
      <c r="I53" s="461" t="s">
        <v>776</v>
      </c>
      <c r="J53" s="451" t="str">
        <f>VLOOKUP(I53,Presupuesto!$B$11:$C$566,2,0)</f>
        <v>VIATICOS NACIONALES</v>
      </c>
      <c r="K53" s="448" t="str">
        <f t="shared" si="5"/>
        <v>Aseguramiento de la Calidad</v>
      </c>
      <c r="L53" s="103" t="s">
        <v>407</v>
      </c>
    </row>
    <row r="54" spans="3:12">
      <c r="C54" s="433" t="s">
        <v>451</v>
      </c>
      <c r="D54" s="463">
        <v>1</v>
      </c>
      <c r="E54" s="464">
        <v>5</v>
      </c>
      <c r="F54" s="119">
        <f t="shared" si="6"/>
        <v>650</v>
      </c>
      <c r="G54" s="119">
        <f t="shared" si="7"/>
        <v>3250</v>
      </c>
      <c r="H54" s="465" t="s">
        <v>138</v>
      </c>
      <c r="I54" s="461" t="s">
        <v>776</v>
      </c>
      <c r="J54" s="451" t="str">
        <f>VLOOKUP(I54,Presupuesto!$B$11:$C$566,2,0)</f>
        <v>VIATICOS NACIONALES</v>
      </c>
      <c r="K54" s="448" t="str">
        <f t="shared" si="5"/>
        <v>Aseguramiento de la Calidad</v>
      </c>
      <c r="L54" s="103" t="s">
        <v>408</v>
      </c>
    </row>
    <row r="55" spans="3:12" ht="15.75" thickBot="1">
      <c r="C55" s="222" t="s">
        <v>447</v>
      </c>
      <c r="D55" s="435">
        <v>5</v>
      </c>
      <c r="E55" s="440">
        <v>2</v>
      </c>
      <c r="F55" s="107">
        <f>HLOOKUP(C55,$AH$2:$BU$3,2,0)</f>
        <v>900</v>
      </c>
      <c r="G55" s="107">
        <f>D55*E55*F55</f>
        <v>9000</v>
      </c>
      <c r="H55" s="456" t="s">
        <v>138</v>
      </c>
      <c r="I55" s="449" t="s">
        <v>776</v>
      </c>
      <c r="J55" s="452" t="str">
        <f>VLOOKUP(I55,Presupuesto!$B$11:$C$566,2,0)</f>
        <v>VIATICOS NACIONALES</v>
      </c>
      <c r="K55" s="108" t="str">
        <f t="shared" si="5"/>
        <v>Aseguramiento de la Calidad</v>
      </c>
      <c r="L55" s="126" t="s">
        <v>406</v>
      </c>
    </row>
    <row r="58" spans="3:12" ht="15.75" thickBot="1"/>
    <row r="59" spans="3:12" ht="15.75" thickBot="1">
      <c r="C59" s="29" t="s">
        <v>43</v>
      </c>
      <c r="D59" s="30">
        <f>SUM(G66:G76)</f>
        <v>14580</v>
      </c>
      <c r="E59" s="95"/>
      <c r="F59" s="95"/>
      <c r="G59" s="95"/>
      <c r="H59" s="76"/>
      <c r="I59" s="76"/>
      <c r="J59" s="76"/>
      <c r="K59" s="114"/>
    </row>
    <row r="60" spans="3:12">
      <c r="C60" s="70"/>
      <c r="D60" s="31"/>
      <c r="E60" s="95"/>
      <c r="F60" s="95"/>
      <c r="G60" s="95"/>
      <c r="H60" s="76"/>
      <c r="I60" s="76"/>
      <c r="J60" s="76"/>
      <c r="K60" s="114"/>
    </row>
    <row r="61" spans="3:12">
      <c r="C61" s="70"/>
      <c r="D61" s="31"/>
      <c r="E61" s="95"/>
      <c r="F61" s="95"/>
      <c r="G61" s="95"/>
      <c r="H61" s="76"/>
      <c r="I61" s="76"/>
      <c r="J61" s="79"/>
      <c r="K61" s="114"/>
    </row>
    <row r="62" spans="3:12" ht="15.75">
      <c r="C62" s="205" t="s">
        <v>402</v>
      </c>
      <c r="D62" s="415" t="s">
        <v>1542</v>
      </c>
      <c r="E62" s="95"/>
      <c r="F62" s="95"/>
      <c r="G62" s="95"/>
      <c r="H62" s="76"/>
      <c r="I62" s="76"/>
      <c r="J62" s="76"/>
      <c r="K62" s="114"/>
    </row>
    <row r="63" spans="3:12" ht="18.75">
      <c r="C63" s="215" t="str">
        <f>IFERROR(VLOOKUP(D62,'Desarrollo e Innov. Curricular'!$E:$F,2,FALSE),IFERROR(VLOOKUP(D62,'Investigación Científica'!$E:$F,2,FALSE),IFERROR(VLOOKUP(D62,'Vinculación Univ. Sociedad'!$E:$F,2,FALSE),IFERROR(VLOOKUP(D62,'Docencia y Profesorado Universi'!$E:$F,2,FALSE),IFERROR(VLOOKUP(D62,'Estudiantes y Graduados'!$E:$F,2,FALSE),IFERROR(VLOOKUP(D62,'Gestion Administrativa'!$E:$F,2,FALSE),IFERROR(VLOOKUP(D62,'Gestión Académica'!$E:$F,2,FALSE),IFERROR(VLOOKUP(D62,'Aseguramiento de la Calidad y M'!$E:$F,2,FALSE),IFERROR(VLOOKUP(D62,'Gestión del Conocimiento'!$E:$F,2,FALSE),IFERROR(VLOOKUP(D62,'Gobernabilidad y Procesos...'!$E:$F,2,FALSE),IFERROR(VLOOKUP(D62,'Gestión del Talento Humano'!$E:$F,2,FALSE),IFERROR(VLOOKUP(D62,'Internacionalización de la E.S.'!$E:$F,2,FALSE),IFERROR(VLOOKUP(D62,Posgrado!$E:$F,2,FALSE),IFERROR(VLOOKUP(D62,'Cultura de Innovación Insti...'!$E:$F,2,FALSE),VLOOKUP(D62,'Lo Esencial de la Reforma Univ.'!$E:$F,2,0)))))))))))))))</f>
        <v>b) Actualización periódica del portal de Estadísticas Universitarias en la página web.</v>
      </c>
      <c r="D63" s="31"/>
      <c r="E63" s="95"/>
      <c r="F63" s="95"/>
      <c r="G63" s="95"/>
      <c r="H63" s="76"/>
      <c r="I63" s="76"/>
      <c r="J63" s="76"/>
      <c r="K63" s="114"/>
    </row>
    <row r="64" spans="3:12" ht="15.75" thickBot="1">
      <c r="C64" s="70"/>
      <c r="D64" s="31"/>
      <c r="E64" s="95"/>
      <c r="F64" s="95"/>
      <c r="G64" s="95"/>
      <c r="H64" s="76"/>
      <c r="I64" s="76"/>
      <c r="J64" s="76"/>
      <c r="K64" s="114"/>
    </row>
    <row r="65" spans="3:12" ht="30.75" thickBot="1">
      <c r="C65" s="128" t="s">
        <v>44</v>
      </c>
      <c r="D65" s="131" t="s">
        <v>45</v>
      </c>
      <c r="E65" s="130" t="s">
        <v>55</v>
      </c>
      <c r="F65" s="130" t="s">
        <v>57</v>
      </c>
      <c r="G65" s="129" t="s">
        <v>27</v>
      </c>
      <c r="H65" s="135" t="s">
        <v>140</v>
      </c>
      <c r="I65" s="130" t="s">
        <v>46</v>
      </c>
      <c r="J65" s="130" t="s">
        <v>141</v>
      </c>
      <c r="K65" s="130" t="s">
        <v>421</v>
      </c>
      <c r="L65" s="130" t="s">
        <v>422</v>
      </c>
    </row>
    <row r="66" spans="3:12">
      <c r="C66" s="346" t="s">
        <v>47</v>
      </c>
      <c r="D66" s="556">
        <v>30</v>
      </c>
      <c r="E66" s="436">
        <v>0</v>
      </c>
      <c r="F66" s="441">
        <v>30000</v>
      </c>
      <c r="G66" s="347">
        <f t="shared" ref="G66:G74" si="8">E66*F66</f>
        <v>0</v>
      </c>
      <c r="H66" s="457"/>
      <c r="I66" s="444" t="s">
        <v>714</v>
      </c>
      <c r="J66" s="460" t="str">
        <f>VLOOKUP(I66,Presupuesto!$B$11:$C$566,2,0)</f>
        <v>SERVICIOS DE CAPACITACION.</v>
      </c>
      <c r="K66" s="450" t="s">
        <v>1377</v>
      </c>
      <c r="L66" s="118" t="s">
        <v>405</v>
      </c>
    </row>
    <row r="67" spans="3:12">
      <c r="C67" s="101" t="s">
        <v>48</v>
      </c>
      <c r="D67" s="557"/>
      <c r="E67" s="437">
        <f>D66</f>
        <v>30</v>
      </c>
      <c r="F67" s="119">
        <v>50</v>
      </c>
      <c r="G67" s="99">
        <f t="shared" si="8"/>
        <v>1500</v>
      </c>
      <c r="H67" s="458" t="s">
        <v>138</v>
      </c>
      <c r="I67" s="445" t="s">
        <v>732</v>
      </c>
      <c r="J67" s="453" t="str">
        <f>VLOOKUP(I67,Presupuesto!$B$11:$C$566,2,0)</f>
        <v>SERVICIOS DE IMPRENTA PUBLIC.Y REPRODUCCION</v>
      </c>
      <c r="K67" s="445" t="str">
        <f t="shared" ref="K67:K76" si="9">$K$17</f>
        <v>Aseguramiento de la Calidad</v>
      </c>
      <c r="L67" s="100" t="s">
        <v>423</v>
      </c>
    </row>
    <row r="68" spans="3:12">
      <c r="C68" s="101" t="s">
        <v>49</v>
      </c>
      <c r="D68" s="557"/>
      <c r="E68" s="437">
        <f>D66</f>
        <v>30</v>
      </c>
      <c r="F68" s="119">
        <v>150</v>
      </c>
      <c r="G68" s="99">
        <f t="shared" si="8"/>
        <v>4500</v>
      </c>
      <c r="H68" s="458" t="s">
        <v>138</v>
      </c>
      <c r="I68" s="445" t="s">
        <v>807</v>
      </c>
      <c r="J68" s="453" t="str">
        <f>VLOOKUP(I68,Presupuesto!$B$11:$C$566,2,0)</f>
        <v>ALIMENTOS B EBIDAS PARA PERSONAS</v>
      </c>
      <c r="K68" s="445" t="str">
        <f t="shared" si="9"/>
        <v>Aseguramiento de la Calidad</v>
      </c>
      <c r="L68" s="100" t="s">
        <v>423</v>
      </c>
    </row>
    <row r="69" spans="3:12">
      <c r="C69" s="101" t="s">
        <v>50</v>
      </c>
      <c r="D69" s="557"/>
      <c r="E69" s="202">
        <v>0</v>
      </c>
      <c r="F69" s="442">
        <v>10000</v>
      </c>
      <c r="G69" s="99">
        <f t="shared" si="8"/>
        <v>0</v>
      </c>
      <c r="H69" s="458"/>
      <c r="I69" s="446" t="s">
        <v>310</v>
      </c>
      <c r="J69" s="453" t="str">
        <f>VLOOKUP(I69,Presupuesto!$B$11:$C$566,2,0)</f>
        <v>PASAJES (26100-00)</v>
      </c>
      <c r="K69" s="445" t="str">
        <f t="shared" si="9"/>
        <v>Aseguramiento de la Calidad</v>
      </c>
      <c r="L69" s="100" t="s">
        <v>423</v>
      </c>
    </row>
    <row r="70" spans="3:12">
      <c r="C70" s="101" t="s">
        <v>430</v>
      </c>
      <c r="D70" s="557"/>
      <c r="E70" s="202">
        <v>0</v>
      </c>
      <c r="F70" s="442">
        <v>250</v>
      </c>
      <c r="G70" s="99">
        <f t="shared" si="8"/>
        <v>0</v>
      </c>
      <c r="H70" s="458"/>
      <c r="I70" s="445" t="s">
        <v>836</v>
      </c>
      <c r="J70" s="453" t="str">
        <f>VLOOKUP(I70,Presupuesto!$B$11:$C$566,2,0)</f>
        <v>PRODUCTOS PAPEL Y CARTON</v>
      </c>
      <c r="K70" s="445" t="str">
        <f t="shared" si="9"/>
        <v>Aseguramiento de la Calidad</v>
      </c>
      <c r="L70" s="100" t="s">
        <v>423</v>
      </c>
    </row>
    <row r="71" spans="3:12">
      <c r="C71" s="101" t="s">
        <v>51</v>
      </c>
      <c r="D71" s="557"/>
      <c r="E71" s="437">
        <v>60</v>
      </c>
      <c r="F71" s="119">
        <v>85</v>
      </c>
      <c r="G71" s="99">
        <f t="shared" si="8"/>
        <v>5100</v>
      </c>
      <c r="H71" s="458" t="s">
        <v>138</v>
      </c>
      <c r="I71" s="445" t="s">
        <v>836</v>
      </c>
      <c r="J71" s="453" t="str">
        <f>VLOOKUP(I71,Presupuesto!$B$11:$C$566,2,0)</f>
        <v>PRODUCTOS PAPEL Y CARTON</v>
      </c>
      <c r="K71" s="445" t="str">
        <f t="shared" si="9"/>
        <v>Aseguramiento de la Calidad</v>
      </c>
      <c r="L71" s="100" t="s">
        <v>423</v>
      </c>
    </row>
    <row r="72" spans="3:12">
      <c r="C72" s="101" t="s">
        <v>132</v>
      </c>
      <c r="D72" s="557"/>
      <c r="E72" s="437">
        <v>30</v>
      </c>
      <c r="F72" s="119">
        <v>36</v>
      </c>
      <c r="G72" s="99">
        <f t="shared" si="8"/>
        <v>1080</v>
      </c>
      <c r="H72" s="458" t="s">
        <v>138</v>
      </c>
      <c r="I72" s="445" t="s">
        <v>957</v>
      </c>
      <c r="J72" s="453" t="str">
        <f>VLOOKUP(I72,Presupuesto!$B$11:$C$566,2,0)</f>
        <v>UTILES DE ESCRITORIO, OFICINA Y ENSE¥ANZA</v>
      </c>
      <c r="K72" s="445" t="str">
        <f t="shared" si="9"/>
        <v>Aseguramiento de la Calidad</v>
      </c>
      <c r="L72" s="100" t="s">
        <v>423</v>
      </c>
    </row>
    <row r="73" spans="3:12">
      <c r="C73" s="101" t="s">
        <v>34</v>
      </c>
      <c r="D73" s="557"/>
      <c r="E73" s="437">
        <v>30</v>
      </c>
      <c r="F73" s="119">
        <v>80</v>
      </c>
      <c r="G73" s="99">
        <f t="shared" si="8"/>
        <v>2400</v>
      </c>
      <c r="H73" s="458" t="s">
        <v>138</v>
      </c>
      <c r="I73" s="445" t="s">
        <v>957</v>
      </c>
      <c r="J73" s="453" t="str">
        <f>VLOOKUP(I73,Presupuesto!$B$11:$C$566,2,0)</f>
        <v>UTILES DE ESCRITORIO, OFICINA Y ENSE¥ANZA</v>
      </c>
      <c r="K73" s="445" t="str">
        <f t="shared" si="9"/>
        <v>Aseguramiento de la Calidad</v>
      </c>
      <c r="L73" s="100" t="s">
        <v>423</v>
      </c>
    </row>
    <row r="74" spans="3:12">
      <c r="C74" s="111" t="s">
        <v>52</v>
      </c>
      <c r="D74" s="557"/>
      <c r="E74" s="438">
        <v>0</v>
      </c>
      <c r="F74" s="443">
        <v>25</v>
      </c>
      <c r="G74" s="122">
        <f t="shared" si="8"/>
        <v>0</v>
      </c>
      <c r="H74" s="459"/>
      <c r="I74" s="447" t="s">
        <v>957</v>
      </c>
      <c r="J74" s="454" t="str">
        <f>VLOOKUP(I74,Presupuesto!$B$11:$C$566,2,0)</f>
        <v>UTILES DE ESCRITORIO, OFICINA Y ENSE¥ANZA</v>
      </c>
      <c r="K74" s="448" t="str">
        <f t="shared" si="9"/>
        <v>Aseguramiento de la Calidad</v>
      </c>
      <c r="L74" s="100" t="s">
        <v>423</v>
      </c>
    </row>
    <row r="75" spans="3:12">
      <c r="C75" s="433" t="s">
        <v>441</v>
      </c>
      <c r="D75" s="434">
        <v>0</v>
      </c>
      <c r="E75" s="439">
        <v>5</v>
      </c>
      <c r="F75" s="119">
        <f>HLOOKUP(C75,$AH$2:$BU$3,2,0)</f>
        <v>2000</v>
      </c>
      <c r="G75" s="119">
        <f>D75*E75*F75</f>
        <v>0</v>
      </c>
      <c r="H75" s="455" t="s">
        <v>138</v>
      </c>
      <c r="I75" s="461" t="s">
        <v>776</v>
      </c>
      <c r="J75" s="451" t="str">
        <f>VLOOKUP(I75,Presupuesto!$B$11:$C$566,2,0)</f>
        <v>VIATICOS NACIONALES</v>
      </c>
      <c r="K75" s="448" t="str">
        <f t="shared" si="9"/>
        <v>Aseguramiento de la Calidad</v>
      </c>
      <c r="L75" s="103" t="s">
        <v>406</v>
      </c>
    </row>
    <row r="76" spans="3:12">
      <c r="C76" s="433" t="s">
        <v>443</v>
      </c>
      <c r="D76" s="434">
        <v>0</v>
      </c>
      <c r="E76" s="439">
        <v>5</v>
      </c>
      <c r="F76" s="119">
        <f t="shared" ref="F76" si="10">HLOOKUP(C76,$AH$2:$BU$3,2,0)</f>
        <v>1150</v>
      </c>
      <c r="G76" s="119">
        <f>D76*E76*F76</f>
        <v>0</v>
      </c>
      <c r="H76" s="455" t="s">
        <v>138</v>
      </c>
      <c r="I76" s="461" t="s">
        <v>776</v>
      </c>
      <c r="J76" s="451" t="str">
        <f>VLOOKUP(I76,Presupuesto!$B$11:$C$566,2,0)</f>
        <v>VIATICOS NACIONALES</v>
      </c>
      <c r="K76" s="448" t="str">
        <f t="shared" si="9"/>
        <v>Aseguramiento de la Calidad</v>
      </c>
      <c r="L76" s="103" t="s">
        <v>406</v>
      </c>
    </row>
    <row r="80" spans="3:12" ht="15.75" thickBot="1"/>
    <row r="81" spans="3:12" ht="15.75" thickBot="1">
      <c r="C81" s="29" t="s">
        <v>43</v>
      </c>
      <c r="D81" s="30">
        <f>SUM(G88:G99)</f>
        <v>19800</v>
      </c>
      <c r="E81" s="95"/>
      <c r="F81" s="95"/>
      <c r="G81" s="95"/>
      <c r="H81" s="76"/>
      <c r="I81" s="76"/>
      <c r="J81" s="76"/>
      <c r="K81" s="114"/>
    </row>
    <row r="82" spans="3:12">
      <c r="C82" s="70"/>
      <c r="D82" s="31"/>
      <c r="E82" s="95"/>
      <c r="F82" s="95"/>
      <c r="G82" s="95"/>
      <c r="H82" s="76"/>
      <c r="I82" s="76"/>
      <c r="J82" s="76"/>
      <c r="K82" s="114"/>
    </row>
    <row r="83" spans="3:12">
      <c r="C83" s="70"/>
      <c r="D83" s="31"/>
      <c r="E83" s="95"/>
      <c r="F83" s="95"/>
      <c r="G83" s="95"/>
      <c r="H83" s="76"/>
      <c r="I83" s="76"/>
      <c r="J83" s="79"/>
      <c r="K83" s="114"/>
    </row>
    <row r="84" spans="3:12" ht="15.75">
      <c r="C84" s="205" t="s">
        <v>402</v>
      </c>
      <c r="D84" s="415" t="s">
        <v>1619</v>
      </c>
      <c r="E84" s="95"/>
      <c r="F84" s="95"/>
      <c r="G84" s="95"/>
      <c r="H84" s="76"/>
      <c r="I84" s="76"/>
      <c r="J84" s="76"/>
      <c r="K84" s="114"/>
    </row>
    <row r="85" spans="3:12" ht="18.75">
      <c r="C85" s="215" t="str">
        <f>IFERROR(VLOOKUP(D84,'Desarrollo e Innov. Curricular'!$E:$F,2,FALSE),IFERROR(VLOOKUP(D84,'Investigación Científica'!$E:$F,2,FALSE),IFERROR(VLOOKUP(D84,'Vinculación Univ. Sociedad'!$E:$F,2,FALSE),IFERROR(VLOOKUP(D84,'Docencia y Profesorado Universi'!$E:$F,2,FALSE),IFERROR(VLOOKUP(D84,'Estudiantes y Graduados'!$E:$F,2,FALSE),IFERROR(VLOOKUP(D84,'Gestion Administrativa'!$E:$F,2,FALSE),IFERROR(VLOOKUP(D84,'Gestión Académica'!$E:$F,2,FALSE),IFERROR(VLOOKUP(D84,'Aseguramiento de la Calidad y M'!$E:$F,2,FALSE),IFERROR(VLOOKUP(D84,'Gestión del Conocimiento'!$E:$F,2,FALSE),IFERROR(VLOOKUP(D84,'Gobernabilidad y Procesos...'!$E:$F,2,FALSE),IFERROR(VLOOKUP(D84,'Gestión del Talento Humano'!$E:$F,2,FALSE),IFERROR(VLOOKUP(D84,'Internacionalización de la E.S.'!$E:$F,2,FALSE),IFERROR(VLOOKUP(D84,Posgrado!$E:$F,2,FALSE),IFERROR(VLOOKUP(D84,'Cultura de Innovación Insti...'!$E:$F,2,FALSE),VLOOKUP(D84,'Lo Esencial de la Reforma Univ.'!$E:$F,2,0)))))))))))))))</f>
        <v>Capacitar a las unidades en los temas referidos</v>
      </c>
      <c r="D85" s="31"/>
      <c r="E85" s="95"/>
      <c r="F85" s="95"/>
      <c r="G85" s="95"/>
      <c r="H85" s="76"/>
      <c r="I85" s="76"/>
      <c r="J85" s="76"/>
      <c r="K85" s="114"/>
    </row>
    <row r="86" spans="3:12" ht="15.75" thickBot="1">
      <c r="C86" s="70"/>
      <c r="D86" s="31"/>
      <c r="E86" s="95"/>
      <c r="F86" s="95"/>
      <c r="G86" s="95"/>
      <c r="H86" s="76"/>
      <c r="I86" s="76"/>
      <c r="J86" s="76"/>
      <c r="K86" s="114"/>
    </row>
    <row r="87" spans="3:12" ht="30.75" thickBot="1">
      <c r="C87" s="128" t="s">
        <v>44</v>
      </c>
      <c r="D87" s="131" t="s">
        <v>45</v>
      </c>
      <c r="E87" s="130" t="s">
        <v>55</v>
      </c>
      <c r="F87" s="130" t="s">
        <v>57</v>
      </c>
      <c r="G87" s="129" t="s">
        <v>27</v>
      </c>
      <c r="H87" s="135" t="s">
        <v>140</v>
      </c>
      <c r="I87" s="130" t="s">
        <v>46</v>
      </c>
      <c r="J87" s="130" t="s">
        <v>141</v>
      </c>
      <c r="K87" s="130" t="s">
        <v>421</v>
      </c>
      <c r="L87" s="130" t="s">
        <v>422</v>
      </c>
    </row>
    <row r="88" spans="3:12">
      <c r="C88" s="346" t="s">
        <v>47</v>
      </c>
      <c r="D88" s="556">
        <v>330</v>
      </c>
      <c r="E88" s="436">
        <v>0</v>
      </c>
      <c r="F88" s="441">
        <v>30000</v>
      </c>
      <c r="G88" s="347">
        <f t="shared" ref="G88:G96" si="11">E88*F88</f>
        <v>0</v>
      </c>
      <c r="H88" s="457"/>
      <c r="I88" s="444" t="s">
        <v>714</v>
      </c>
      <c r="J88" s="460" t="str">
        <f>VLOOKUP(I88,Presupuesto!$B$11:$C$566,2,0)</f>
        <v>SERVICIOS DE CAPACITACION.</v>
      </c>
      <c r="K88" s="450" t="s">
        <v>1377</v>
      </c>
      <c r="L88" s="118" t="s">
        <v>405</v>
      </c>
    </row>
    <row r="89" spans="3:12">
      <c r="C89" s="101" t="s">
        <v>48</v>
      </c>
      <c r="D89" s="557"/>
      <c r="E89" s="437">
        <v>0</v>
      </c>
      <c r="F89" s="119">
        <v>50</v>
      </c>
      <c r="G89" s="99">
        <f t="shared" si="11"/>
        <v>0</v>
      </c>
      <c r="H89" s="458" t="s">
        <v>138</v>
      </c>
      <c r="I89" s="445" t="s">
        <v>732</v>
      </c>
      <c r="J89" s="453" t="str">
        <f>VLOOKUP(I89,Presupuesto!$B$11:$C$566,2,0)</f>
        <v>SERVICIOS DE IMPRENTA PUBLIC.Y REPRODUCCION</v>
      </c>
      <c r="K89" s="445" t="str">
        <f t="shared" ref="K89:K99" si="12">$K$17</f>
        <v>Aseguramiento de la Calidad</v>
      </c>
      <c r="L89" s="100" t="s">
        <v>423</v>
      </c>
    </row>
    <row r="90" spans="3:12">
      <c r="C90" s="101" t="s">
        <v>49</v>
      </c>
      <c r="D90" s="557"/>
      <c r="E90" s="437">
        <f>D88</f>
        <v>330</v>
      </c>
      <c r="F90" s="119">
        <v>60</v>
      </c>
      <c r="G90" s="99">
        <f t="shared" si="11"/>
        <v>19800</v>
      </c>
      <c r="H90" s="458" t="s">
        <v>138</v>
      </c>
      <c r="I90" s="445" t="s">
        <v>807</v>
      </c>
      <c r="J90" s="453" t="str">
        <f>VLOOKUP(I90,Presupuesto!$B$11:$C$566,2,0)</f>
        <v>ALIMENTOS B EBIDAS PARA PERSONAS</v>
      </c>
      <c r="K90" s="445" t="str">
        <f t="shared" si="12"/>
        <v>Aseguramiento de la Calidad</v>
      </c>
      <c r="L90" s="100" t="s">
        <v>423</v>
      </c>
    </row>
    <row r="91" spans="3:12">
      <c r="C91" s="101" t="s">
        <v>50</v>
      </c>
      <c r="D91" s="557"/>
      <c r="E91" s="202">
        <v>0</v>
      </c>
      <c r="F91" s="442">
        <v>10000</v>
      </c>
      <c r="G91" s="99">
        <f t="shared" si="11"/>
        <v>0</v>
      </c>
      <c r="H91" s="458"/>
      <c r="I91" s="446" t="s">
        <v>310</v>
      </c>
      <c r="J91" s="453" t="str">
        <f>VLOOKUP(I91,Presupuesto!$B$11:$C$566,2,0)</f>
        <v>PASAJES (26100-00)</v>
      </c>
      <c r="K91" s="445" t="str">
        <f t="shared" si="12"/>
        <v>Aseguramiento de la Calidad</v>
      </c>
      <c r="L91" s="100" t="s">
        <v>423</v>
      </c>
    </row>
    <row r="92" spans="3:12">
      <c r="C92" s="101" t="s">
        <v>430</v>
      </c>
      <c r="D92" s="557"/>
      <c r="E92" s="202">
        <v>0</v>
      </c>
      <c r="F92" s="442">
        <v>250</v>
      </c>
      <c r="G92" s="99">
        <f t="shared" si="11"/>
        <v>0</v>
      </c>
      <c r="H92" s="458"/>
      <c r="I92" s="445" t="s">
        <v>836</v>
      </c>
      <c r="J92" s="453" t="str">
        <f>VLOOKUP(I92,Presupuesto!$B$11:$C$566,2,0)</f>
        <v>PRODUCTOS PAPEL Y CARTON</v>
      </c>
      <c r="K92" s="445" t="str">
        <f t="shared" si="12"/>
        <v>Aseguramiento de la Calidad</v>
      </c>
      <c r="L92" s="100" t="s">
        <v>423</v>
      </c>
    </row>
    <row r="93" spans="3:12">
      <c r="C93" s="101" t="s">
        <v>51</v>
      </c>
      <c r="D93" s="557"/>
      <c r="E93" s="202">
        <v>0</v>
      </c>
      <c r="F93" s="119">
        <v>85</v>
      </c>
      <c r="G93" s="99">
        <f t="shared" si="11"/>
        <v>0</v>
      </c>
      <c r="H93" s="458" t="s">
        <v>138</v>
      </c>
      <c r="I93" s="445" t="s">
        <v>836</v>
      </c>
      <c r="J93" s="453" t="str">
        <f>VLOOKUP(I93,Presupuesto!$B$11:$C$566,2,0)</f>
        <v>PRODUCTOS PAPEL Y CARTON</v>
      </c>
      <c r="K93" s="445" t="str">
        <f t="shared" si="12"/>
        <v>Aseguramiento de la Calidad</v>
      </c>
      <c r="L93" s="100" t="s">
        <v>423</v>
      </c>
    </row>
    <row r="94" spans="3:12">
      <c r="C94" s="101" t="s">
        <v>132</v>
      </c>
      <c r="D94" s="557"/>
      <c r="E94" s="202">
        <v>0</v>
      </c>
      <c r="F94" s="119">
        <v>36</v>
      </c>
      <c r="G94" s="99">
        <f t="shared" si="11"/>
        <v>0</v>
      </c>
      <c r="H94" s="458" t="s">
        <v>138</v>
      </c>
      <c r="I94" s="445" t="s">
        <v>957</v>
      </c>
      <c r="J94" s="453" t="str">
        <f>VLOOKUP(I94,Presupuesto!$B$11:$C$566,2,0)</f>
        <v>UTILES DE ESCRITORIO, OFICINA Y ENSE¥ANZA</v>
      </c>
      <c r="K94" s="445" t="str">
        <f t="shared" si="12"/>
        <v>Aseguramiento de la Calidad</v>
      </c>
      <c r="L94" s="100" t="s">
        <v>423</v>
      </c>
    </row>
    <row r="95" spans="3:12">
      <c r="C95" s="101" t="s">
        <v>34</v>
      </c>
      <c r="D95" s="557"/>
      <c r="E95" s="202">
        <v>0</v>
      </c>
      <c r="F95" s="119">
        <v>80</v>
      </c>
      <c r="G95" s="99">
        <f t="shared" si="11"/>
        <v>0</v>
      </c>
      <c r="H95" s="458" t="s">
        <v>138</v>
      </c>
      <c r="I95" s="445" t="s">
        <v>957</v>
      </c>
      <c r="J95" s="453" t="str">
        <f>VLOOKUP(I95,Presupuesto!$B$11:$C$566,2,0)</f>
        <v>UTILES DE ESCRITORIO, OFICINA Y ENSE¥ANZA</v>
      </c>
      <c r="K95" s="445" t="str">
        <f t="shared" si="12"/>
        <v>Aseguramiento de la Calidad</v>
      </c>
      <c r="L95" s="100" t="s">
        <v>423</v>
      </c>
    </row>
    <row r="96" spans="3:12">
      <c r="C96" s="111" t="s">
        <v>52</v>
      </c>
      <c r="D96" s="557"/>
      <c r="E96" s="438">
        <v>0</v>
      </c>
      <c r="F96" s="443">
        <v>25</v>
      </c>
      <c r="G96" s="122">
        <f t="shared" si="11"/>
        <v>0</v>
      </c>
      <c r="H96" s="459"/>
      <c r="I96" s="447" t="s">
        <v>957</v>
      </c>
      <c r="J96" s="454" t="str">
        <f>VLOOKUP(I96,Presupuesto!$B$11:$C$566,2,0)</f>
        <v>UTILES DE ESCRITORIO, OFICINA Y ENSE¥ANZA</v>
      </c>
      <c r="K96" s="448" t="str">
        <f t="shared" si="12"/>
        <v>Aseguramiento de la Calidad</v>
      </c>
      <c r="L96" s="100" t="s">
        <v>423</v>
      </c>
    </row>
    <row r="97" spans="3:12">
      <c r="C97" s="433" t="s">
        <v>441</v>
      </c>
      <c r="D97" s="434">
        <v>0</v>
      </c>
      <c r="E97" s="439">
        <v>5</v>
      </c>
      <c r="F97" s="119">
        <f>HLOOKUP(C97,$AH$2:$BU$3,2,0)</f>
        <v>2000</v>
      </c>
      <c r="G97" s="119">
        <f>D97*E97*F97</f>
        <v>0</v>
      </c>
      <c r="H97" s="455" t="s">
        <v>138</v>
      </c>
      <c r="I97" s="461" t="s">
        <v>776</v>
      </c>
      <c r="J97" s="451" t="str">
        <f>VLOOKUP(I97,Presupuesto!$B$11:$C$566,2,0)</f>
        <v>VIATICOS NACIONALES</v>
      </c>
      <c r="K97" s="448" t="str">
        <f t="shared" si="12"/>
        <v>Aseguramiento de la Calidad</v>
      </c>
      <c r="L97" s="103" t="s">
        <v>406</v>
      </c>
    </row>
    <row r="98" spans="3:12">
      <c r="C98" s="433" t="s">
        <v>443</v>
      </c>
      <c r="D98" s="434">
        <v>0</v>
      </c>
      <c r="E98" s="439">
        <v>5</v>
      </c>
      <c r="F98" s="119">
        <f t="shared" ref="F98:F99" si="13">HLOOKUP(C98,$AH$2:$BU$3,2,0)</f>
        <v>1150</v>
      </c>
      <c r="G98" s="119">
        <f>D98*E98*F98</f>
        <v>0</v>
      </c>
      <c r="H98" s="455" t="s">
        <v>138</v>
      </c>
      <c r="I98" s="461" t="s">
        <v>776</v>
      </c>
      <c r="J98" s="451" t="str">
        <f>VLOOKUP(I98,Presupuesto!$B$11:$C$566,2,0)</f>
        <v>VIATICOS NACIONALES</v>
      </c>
      <c r="K98" s="448" t="str">
        <f t="shared" si="12"/>
        <v>Aseguramiento de la Calidad</v>
      </c>
      <c r="L98" s="103" t="s">
        <v>406</v>
      </c>
    </row>
    <row r="99" spans="3:12">
      <c r="C99" s="433" t="s">
        <v>445</v>
      </c>
      <c r="D99" s="434">
        <v>0</v>
      </c>
      <c r="E99" s="439">
        <v>3</v>
      </c>
      <c r="F99" s="119">
        <f t="shared" si="13"/>
        <v>1750</v>
      </c>
      <c r="G99" s="119">
        <f>D99*E99*F99</f>
        <v>0</v>
      </c>
      <c r="H99" s="455" t="s">
        <v>138</v>
      </c>
      <c r="I99" s="461" t="s">
        <v>776</v>
      </c>
      <c r="J99" s="451" t="str">
        <f>VLOOKUP(I99,Presupuesto!$B$11:$C$566,2,0)</f>
        <v>VIATICOS NACIONALES</v>
      </c>
      <c r="K99" s="448" t="str">
        <f t="shared" si="12"/>
        <v>Aseguramiento de la Calidad</v>
      </c>
      <c r="L99" s="103" t="s">
        <v>406</v>
      </c>
    </row>
    <row r="102" spans="3:12" ht="15.75" thickBot="1"/>
    <row r="103" spans="3:12" ht="15.75" thickBot="1">
      <c r="C103" s="29" t="s">
        <v>43</v>
      </c>
      <c r="D103" s="30">
        <f>SUM(G110:G121)</f>
        <v>19800</v>
      </c>
      <c r="E103" s="95"/>
      <c r="F103" s="95"/>
      <c r="G103" s="95"/>
      <c r="H103" s="76"/>
      <c r="I103" s="76"/>
      <c r="J103" s="76"/>
      <c r="K103" s="114"/>
    </row>
    <row r="104" spans="3:12">
      <c r="C104" s="70"/>
      <c r="D104" s="31"/>
      <c r="E104" s="95"/>
      <c r="F104" s="95"/>
      <c r="G104" s="95"/>
      <c r="H104" s="76"/>
      <c r="I104" s="76"/>
      <c r="J104" s="76"/>
      <c r="K104" s="114"/>
    </row>
    <row r="105" spans="3:12">
      <c r="C105" s="70"/>
      <c r="D105" s="31"/>
      <c r="E105" s="95"/>
      <c r="F105" s="95"/>
      <c r="G105" s="95"/>
      <c r="H105" s="76"/>
      <c r="I105" s="76"/>
      <c r="J105" s="79"/>
      <c r="K105" s="114"/>
    </row>
    <row r="106" spans="3:12" ht="15.75">
      <c r="C106" s="205" t="s">
        <v>402</v>
      </c>
      <c r="D106" s="415" t="s">
        <v>1626</v>
      </c>
      <c r="E106" s="95"/>
      <c r="F106" s="95"/>
      <c r="G106" s="95"/>
      <c r="H106" s="76"/>
      <c r="I106" s="76"/>
      <c r="J106" s="76"/>
      <c r="K106" s="114"/>
    </row>
    <row r="107" spans="3:12" ht="18.75">
      <c r="C107" s="215" t="str">
        <f>IFERROR(VLOOKUP(D106,'Desarrollo e Innov. Curricular'!$E:$F,2,FALSE),IFERROR(VLOOKUP(D106,'Investigación Científica'!$E:$F,2,FALSE),IFERROR(VLOOKUP(D106,'Vinculación Univ. Sociedad'!$E:$F,2,FALSE),IFERROR(VLOOKUP(D106,'Docencia y Profesorado Universi'!$E:$F,2,FALSE),IFERROR(VLOOKUP(D106,'Estudiantes y Graduados'!$E:$F,2,FALSE),IFERROR(VLOOKUP(D106,'Gestion Administrativa'!$E:$F,2,FALSE),IFERROR(VLOOKUP(D106,'Gestión Académica'!$E:$F,2,FALSE),IFERROR(VLOOKUP(D106,'Aseguramiento de la Calidad y M'!$E:$F,2,FALSE),IFERROR(VLOOKUP(D106,'Gestión del Conocimiento'!$E:$F,2,FALSE),IFERROR(VLOOKUP(D106,'Gobernabilidad y Procesos...'!$E:$F,2,FALSE),IFERROR(VLOOKUP(D106,'Gestión del Talento Humano'!$E:$F,2,FALSE),IFERROR(VLOOKUP(D106,'Internacionalización de la E.S.'!$E:$F,2,FALSE),IFERROR(VLOOKUP(D106,Posgrado!$E:$F,2,FALSE),IFERROR(VLOOKUP(D106,'Cultura de Innovación Insti...'!$E:$F,2,FALSE),VLOOKUP(D106,'Lo Esencial de la Reforma Univ.'!$E:$F,2,0)))))))))))))))</f>
        <v xml:space="preserve">Impulsar y desarrollar el cumplimiento de estandares y controles para la certificación. </v>
      </c>
      <c r="D107" s="31"/>
      <c r="E107" s="95"/>
      <c r="F107" s="95"/>
      <c r="G107" s="95"/>
      <c r="H107" s="76"/>
      <c r="I107" s="76"/>
      <c r="J107" s="76"/>
      <c r="K107" s="114"/>
    </row>
    <row r="108" spans="3:12" ht="15.75" thickBot="1">
      <c r="C108" s="70"/>
      <c r="D108" s="31"/>
      <c r="E108" s="95"/>
      <c r="F108" s="95"/>
      <c r="G108" s="95"/>
      <c r="H108" s="76"/>
      <c r="I108" s="76"/>
      <c r="J108" s="76"/>
      <c r="K108" s="114"/>
    </row>
    <row r="109" spans="3:12" ht="30.75" thickBot="1">
      <c r="C109" s="128" t="s">
        <v>44</v>
      </c>
      <c r="D109" s="131" t="s">
        <v>45</v>
      </c>
      <c r="E109" s="130" t="s">
        <v>55</v>
      </c>
      <c r="F109" s="130" t="s">
        <v>57</v>
      </c>
      <c r="G109" s="129" t="s">
        <v>27</v>
      </c>
      <c r="H109" s="135" t="s">
        <v>140</v>
      </c>
      <c r="I109" s="130" t="s">
        <v>46</v>
      </c>
      <c r="J109" s="130" t="s">
        <v>141</v>
      </c>
      <c r="K109" s="130" t="s">
        <v>421</v>
      </c>
      <c r="L109" s="130" t="s">
        <v>422</v>
      </c>
    </row>
    <row r="110" spans="3:12">
      <c r="C110" s="346" t="s">
        <v>47</v>
      </c>
      <c r="D110" s="556">
        <v>330</v>
      </c>
      <c r="E110" s="436">
        <v>0</v>
      </c>
      <c r="F110" s="441">
        <v>30000</v>
      </c>
      <c r="G110" s="347">
        <f t="shared" ref="G110:G118" si="14">E110*F110</f>
        <v>0</v>
      </c>
      <c r="H110" s="457"/>
      <c r="I110" s="444" t="s">
        <v>714</v>
      </c>
      <c r="J110" s="460" t="str">
        <f>VLOOKUP(I110,Presupuesto!$B$11:$C$566,2,0)</f>
        <v>SERVICIOS DE CAPACITACION.</v>
      </c>
      <c r="K110" s="450" t="s">
        <v>1377</v>
      </c>
      <c r="L110" s="118" t="s">
        <v>405</v>
      </c>
    </row>
    <row r="111" spans="3:12">
      <c r="C111" s="101" t="s">
        <v>48</v>
      </c>
      <c r="D111" s="557"/>
      <c r="E111" s="437">
        <v>0</v>
      </c>
      <c r="F111" s="119">
        <v>50</v>
      </c>
      <c r="G111" s="99">
        <f t="shared" si="14"/>
        <v>0</v>
      </c>
      <c r="H111" s="458" t="s">
        <v>138</v>
      </c>
      <c r="I111" s="445" t="s">
        <v>732</v>
      </c>
      <c r="J111" s="453" t="str">
        <f>VLOOKUP(I111,Presupuesto!$B$11:$C$566,2,0)</f>
        <v>SERVICIOS DE IMPRENTA PUBLIC.Y REPRODUCCION</v>
      </c>
      <c r="K111" s="445" t="str">
        <f t="shared" ref="K111:K121" si="15">$K$17</f>
        <v>Aseguramiento de la Calidad</v>
      </c>
      <c r="L111" s="100" t="s">
        <v>423</v>
      </c>
    </row>
    <row r="112" spans="3:12">
      <c r="C112" s="101" t="s">
        <v>49</v>
      </c>
      <c r="D112" s="557"/>
      <c r="E112" s="437">
        <f>D110</f>
        <v>330</v>
      </c>
      <c r="F112" s="119">
        <v>60</v>
      </c>
      <c r="G112" s="99">
        <f t="shared" si="14"/>
        <v>19800</v>
      </c>
      <c r="H112" s="458" t="s">
        <v>138</v>
      </c>
      <c r="I112" s="445" t="s">
        <v>807</v>
      </c>
      <c r="J112" s="453" t="str">
        <f>VLOOKUP(I112,Presupuesto!$B$11:$C$566,2,0)</f>
        <v>ALIMENTOS B EBIDAS PARA PERSONAS</v>
      </c>
      <c r="K112" s="445" t="str">
        <f t="shared" si="15"/>
        <v>Aseguramiento de la Calidad</v>
      </c>
      <c r="L112" s="100" t="s">
        <v>423</v>
      </c>
    </row>
    <row r="113" spans="3:12">
      <c r="C113" s="101" t="s">
        <v>50</v>
      </c>
      <c r="D113" s="557"/>
      <c r="E113" s="202">
        <v>0</v>
      </c>
      <c r="F113" s="442">
        <v>10000</v>
      </c>
      <c r="G113" s="99">
        <f t="shared" si="14"/>
        <v>0</v>
      </c>
      <c r="H113" s="458"/>
      <c r="I113" s="446" t="s">
        <v>310</v>
      </c>
      <c r="J113" s="453" t="str">
        <f>VLOOKUP(I113,Presupuesto!$B$11:$C$566,2,0)</f>
        <v>PASAJES (26100-00)</v>
      </c>
      <c r="K113" s="445" t="str">
        <f t="shared" si="15"/>
        <v>Aseguramiento de la Calidad</v>
      </c>
      <c r="L113" s="100" t="s">
        <v>423</v>
      </c>
    </row>
    <row r="114" spans="3:12">
      <c r="C114" s="101" t="s">
        <v>430</v>
      </c>
      <c r="D114" s="557"/>
      <c r="E114" s="202">
        <v>0</v>
      </c>
      <c r="F114" s="442">
        <v>250</v>
      </c>
      <c r="G114" s="99">
        <f t="shared" si="14"/>
        <v>0</v>
      </c>
      <c r="H114" s="458"/>
      <c r="I114" s="445" t="s">
        <v>836</v>
      </c>
      <c r="J114" s="453" t="str">
        <f>VLOOKUP(I114,Presupuesto!$B$11:$C$566,2,0)</f>
        <v>PRODUCTOS PAPEL Y CARTON</v>
      </c>
      <c r="K114" s="445" t="str">
        <f t="shared" si="15"/>
        <v>Aseguramiento de la Calidad</v>
      </c>
      <c r="L114" s="100" t="s">
        <v>423</v>
      </c>
    </row>
    <row r="115" spans="3:12">
      <c r="C115" s="101" t="s">
        <v>51</v>
      </c>
      <c r="D115" s="557"/>
      <c r="E115" s="202">
        <v>0</v>
      </c>
      <c r="F115" s="119">
        <v>85</v>
      </c>
      <c r="G115" s="99">
        <f t="shared" si="14"/>
        <v>0</v>
      </c>
      <c r="H115" s="458" t="s">
        <v>138</v>
      </c>
      <c r="I115" s="445" t="s">
        <v>836</v>
      </c>
      <c r="J115" s="453" t="str">
        <f>VLOOKUP(I115,Presupuesto!$B$11:$C$566,2,0)</f>
        <v>PRODUCTOS PAPEL Y CARTON</v>
      </c>
      <c r="K115" s="445" t="str">
        <f t="shared" si="15"/>
        <v>Aseguramiento de la Calidad</v>
      </c>
      <c r="L115" s="100" t="s">
        <v>423</v>
      </c>
    </row>
    <row r="116" spans="3:12">
      <c r="C116" s="101" t="s">
        <v>132</v>
      </c>
      <c r="D116" s="557"/>
      <c r="E116" s="202">
        <v>0</v>
      </c>
      <c r="F116" s="119">
        <v>36</v>
      </c>
      <c r="G116" s="99">
        <f t="shared" si="14"/>
        <v>0</v>
      </c>
      <c r="H116" s="458" t="s">
        <v>138</v>
      </c>
      <c r="I116" s="445" t="s">
        <v>957</v>
      </c>
      <c r="J116" s="453" t="str">
        <f>VLOOKUP(I116,Presupuesto!$B$11:$C$566,2,0)</f>
        <v>UTILES DE ESCRITORIO, OFICINA Y ENSE¥ANZA</v>
      </c>
      <c r="K116" s="445" t="str">
        <f t="shared" si="15"/>
        <v>Aseguramiento de la Calidad</v>
      </c>
      <c r="L116" s="100" t="s">
        <v>423</v>
      </c>
    </row>
    <row r="117" spans="3:12">
      <c r="C117" s="101" t="s">
        <v>34</v>
      </c>
      <c r="D117" s="557"/>
      <c r="E117" s="202">
        <v>0</v>
      </c>
      <c r="F117" s="119">
        <v>80</v>
      </c>
      <c r="G117" s="99">
        <f t="shared" si="14"/>
        <v>0</v>
      </c>
      <c r="H117" s="458" t="s">
        <v>138</v>
      </c>
      <c r="I117" s="445" t="s">
        <v>957</v>
      </c>
      <c r="J117" s="453" t="str">
        <f>VLOOKUP(I117,Presupuesto!$B$11:$C$566,2,0)</f>
        <v>UTILES DE ESCRITORIO, OFICINA Y ENSE¥ANZA</v>
      </c>
      <c r="K117" s="445" t="str">
        <f t="shared" si="15"/>
        <v>Aseguramiento de la Calidad</v>
      </c>
      <c r="L117" s="100" t="s">
        <v>423</v>
      </c>
    </row>
    <row r="118" spans="3:12">
      <c r="C118" s="111" t="s">
        <v>52</v>
      </c>
      <c r="D118" s="557"/>
      <c r="E118" s="438">
        <v>0</v>
      </c>
      <c r="F118" s="443">
        <v>25</v>
      </c>
      <c r="G118" s="122">
        <f t="shared" si="14"/>
        <v>0</v>
      </c>
      <c r="H118" s="459"/>
      <c r="I118" s="447" t="s">
        <v>957</v>
      </c>
      <c r="J118" s="454" t="str">
        <f>VLOOKUP(I118,Presupuesto!$B$11:$C$566,2,0)</f>
        <v>UTILES DE ESCRITORIO, OFICINA Y ENSE¥ANZA</v>
      </c>
      <c r="K118" s="448" t="str">
        <f t="shared" si="15"/>
        <v>Aseguramiento de la Calidad</v>
      </c>
      <c r="L118" s="100" t="s">
        <v>423</v>
      </c>
    </row>
    <row r="119" spans="3:12">
      <c r="C119" s="433" t="s">
        <v>441</v>
      </c>
      <c r="D119" s="434">
        <v>0</v>
      </c>
      <c r="E119" s="439">
        <v>5</v>
      </c>
      <c r="F119" s="119">
        <f>HLOOKUP(C119,$AH$2:$BU$3,2,0)</f>
        <v>2000</v>
      </c>
      <c r="G119" s="119">
        <f>D119*E119*F119</f>
        <v>0</v>
      </c>
      <c r="H119" s="455" t="s">
        <v>138</v>
      </c>
      <c r="I119" s="461" t="s">
        <v>776</v>
      </c>
      <c r="J119" s="451" t="str">
        <f>VLOOKUP(I119,Presupuesto!$B$11:$C$566,2,0)</f>
        <v>VIATICOS NACIONALES</v>
      </c>
      <c r="K119" s="448" t="str">
        <f t="shared" si="15"/>
        <v>Aseguramiento de la Calidad</v>
      </c>
      <c r="L119" s="103" t="s">
        <v>406</v>
      </c>
    </row>
    <row r="120" spans="3:12">
      <c r="C120" s="433" t="s">
        <v>443</v>
      </c>
      <c r="D120" s="434">
        <v>0</v>
      </c>
      <c r="E120" s="439">
        <v>5</v>
      </c>
      <c r="F120" s="119">
        <f t="shared" ref="F120:F121" si="16">HLOOKUP(C120,$AH$2:$BU$3,2,0)</f>
        <v>1150</v>
      </c>
      <c r="G120" s="119">
        <f>D120*E120*F120</f>
        <v>0</v>
      </c>
      <c r="H120" s="455" t="s">
        <v>138</v>
      </c>
      <c r="I120" s="461" t="s">
        <v>776</v>
      </c>
      <c r="J120" s="451" t="str">
        <f>VLOOKUP(I120,Presupuesto!$B$11:$C$566,2,0)</f>
        <v>VIATICOS NACIONALES</v>
      </c>
      <c r="K120" s="448" t="str">
        <f t="shared" si="15"/>
        <v>Aseguramiento de la Calidad</v>
      </c>
      <c r="L120" s="103" t="s">
        <v>406</v>
      </c>
    </row>
    <row r="121" spans="3:12">
      <c r="C121" s="433" t="s">
        <v>445</v>
      </c>
      <c r="D121" s="434">
        <v>0</v>
      </c>
      <c r="E121" s="439">
        <v>3</v>
      </c>
      <c r="F121" s="119">
        <f t="shared" si="16"/>
        <v>1750</v>
      </c>
      <c r="G121" s="119">
        <f>D121*E121*F121</f>
        <v>0</v>
      </c>
      <c r="H121" s="455" t="s">
        <v>138</v>
      </c>
      <c r="I121" s="461" t="s">
        <v>776</v>
      </c>
      <c r="J121" s="451" t="str">
        <f>VLOOKUP(I121,Presupuesto!$B$11:$C$566,2,0)</f>
        <v>VIATICOS NACIONALES</v>
      </c>
      <c r="K121" s="448" t="str">
        <f t="shared" si="15"/>
        <v>Aseguramiento de la Calidad</v>
      </c>
      <c r="L121" s="103" t="s">
        <v>406</v>
      </c>
    </row>
  </sheetData>
  <mergeCells count="5">
    <mergeCell ref="D17:D25"/>
    <mergeCell ref="D41:D49"/>
    <mergeCell ref="D66:D74"/>
    <mergeCell ref="D88:D96"/>
    <mergeCell ref="D110:D118"/>
  </mergeCells>
  <dataValidations xWindow="999" yWindow="545" count="5">
    <dataValidation type="list" allowBlank="1" showInputMessage="1" showErrorMessage="1" sqref="C26:C31 C50:C55 C75:C76 C97:C99 C119:C121">
      <formula1>$AH$2:$BU$2</formula1>
    </dataValidation>
    <dataValidation type="list" allowBlank="1" showInputMessage="1" showErrorMessage="1" errorTitle="¡Ingreso Inválido!" error="Seleccione una opción de la lista" promptTitle="Mes Requerido" prompt="Seleccione el mes en el que requiere el recurso." sqref="L17:L31 L41:L55 L66:L76 L88:L99 L110:L121">
      <formula1>$U$2:$AF$2</formula1>
    </dataValidation>
    <dataValidation type="list" allowBlank="1" showInputMessage="1" showErrorMessage="1" errorTitle="¡Ingreso Inválido!" error="Seleccione una opción de la lista." promptTitle="Dimensión Estratégica" prompt="Seleccione una opción de la lista." sqref="K17:K31 K41:K55 K66:K76 K88:K99 K110:K121">
      <formula1>$A$2:$O$2</formula1>
    </dataValidation>
    <dataValidation type="list" allowBlank="1" showInputMessage="1" showErrorMessage="1" errorTitle="¡Ingreso no valido!" error="Favor ingrese un elemento de la lista." promptTitle="Tipo de Presupuesto" prompt="Seleccione una opción de la lista." sqref="H17:H31 H41:H55 H66:H76 H88:H99 H110:H121">
      <formula1>$S$2:$T$2</formula1>
    </dataValidation>
    <dataValidation type="list" allowBlank="1" showInputMessage="1" showErrorMessage="1" errorTitle="¡Ingreso Inválido!" error="Verifique el valor ingresado.&#10;" sqref="I17:I31 I41:I55 I66:I76 I88:I99 I110:I121">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127"/>
  <sheetViews>
    <sheetView showGridLines="0" topLeftCell="A4" zoomScale="84" zoomScaleNormal="84" workbookViewId="0">
      <selection activeCell="D13" sqref="D13"/>
    </sheetView>
  </sheetViews>
  <sheetFormatPr baseColWidth="10" defaultColWidth="11.5703125" defaultRowHeight="1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35.7109375" style="87"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1372</v>
      </c>
      <c r="B2" s="124" t="s">
        <v>1374</v>
      </c>
      <c r="C2" s="124" t="s">
        <v>484</v>
      </c>
      <c r="D2" s="162" t="s">
        <v>1373</v>
      </c>
      <c r="E2" s="124" t="s">
        <v>1375</v>
      </c>
      <c r="F2" s="124" t="s">
        <v>485</v>
      </c>
      <c r="G2" s="124" t="s">
        <v>1376</v>
      </c>
      <c r="H2" s="162" t="s">
        <v>1377</v>
      </c>
      <c r="I2" s="124" t="s">
        <v>1378</v>
      </c>
      <c r="J2" s="124" t="s">
        <v>1470</v>
      </c>
      <c r="K2" s="124" t="s">
        <v>1379</v>
      </c>
      <c r="L2" s="124" t="s">
        <v>1380</v>
      </c>
      <c r="M2" s="124" t="s">
        <v>1381</v>
      </c>
      <c r="N2" s="124" t="s">
        <v>1382</v>
      </c>
      <c r="O2" s="124" t="s">
        <v>1383</v>
      </c>
      <c r="R2" s="124" t="s">
        <v>138</v>
      </c>
      <c r="S2" s="124" t="s">
        <v>1458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c r="BZ2" s="87" t="s">
        <v>497</v>
      </c>
      <c r="CA2" s="87" t="s">
        <v>498</v>
      </c>
      <c r="CB2" s="87" t="s">
        <v>499</v>
      </c>
      <c r="CC2" s="87" t="s">
        <v>500</v>
      </c>
      <c r="CD2" s="87" t="s">
        <v>501</v>
      </c>
      <c r="CE2" s="87" t="s">
        <v>502</v>
      </c>
      <c r="CF2" s="87" t="s">
        <v>503</v>
      </c>
      <c r="CG2" s="87" t="s">
        <v>504</v>
      </c>
      <c r="CH2" s="87" t="s">
        <v>505</v>
      </c>
      <c r="CI2" s="87" t="s">
        <v>506</v>
      </c>
      <c r="CJ2" s="87" t="s">
        <v>507</v>
      </c>
      <c r="CK2" s="87" t="s">
        <v>508</v>
      </c>
      <c r="CL2" s="87" t="s">
        <v>509</v>
      </c>
      <c r="CM2" s="87" t="s">
        <v>510</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19">
        <v>41436.800000000003</v>
      </c>
      <c r="CA3" s="319">
        <v>37669.82</v>
      </c>
      <c r="CB3" s="319">
        <v>33902.839999999997</v>
      </c>
      <c r="CC3" s="319">
        <v>30135.85</v>
      </c>
      <c r="CD3" s="319">
        <v>28252.36</v>
      </c>
      <c r="CE3" s="319">
        <v>26368.87</v>
      </c>
      <c r="CF3" s="319">
        <v>17893.16</v>
      </c>
      <c r="CG3" s="319">
        <v>16951.419999999998</v>
      </c>
      <c r="CH3" s="319">
        <v>13184.44</v>
      </c>
      <c r="CI3" s="319">
        <v>15032.56</v>
      </c>
      <c r="CJ3" s="319">
        <v>13264.02</v>
      </c>
      <c r="CK3" s="319">
        <v>12379.75</v>
      </c>
      <c r="CL3" s="319">
        <v>439.49</v>
      </c>
      <c r="CM3" s="319">
        <v>1904.46</v>
      </c>
    </row>
    <row r="5" spans="1:555" ht="52.5">
      <c r="C5" s="198" t="s">
        <v>137</v>
      </c>
      <c r="D5" s="171">
        <f>SUMIF(C:C,$C$10,D:D)</f>
        <v>486000</v>
      </c>
      <c r="CA5" s="319"/>
    </row>
    <row r="6" spans="1:555">
      <c r="CA6" s="319"/>
    </row>
    <row r="7" spans="1:555">
      <c r="CA7" s="319"/>
    </row>
    <row r="8" spans="1:555">
      <c r="C8" s="70" t="s">
        <v>54</v>
      </c>
      <c r="D8" s="79"/>
      <c r="E8" s="70"/>
      <c r="F8" s="70"/>
      <c r="G8" s="70"/>
      <c r="H8" s="79"/>
      <c r="I8" s="70"/>
      <c r="J8" s="70"/>
      <c r="CA8" s="319"/>
    </row>
    <row r="9" spans="1:555" ht="15.75" thickBot="1">
      <c r="C9" s="96"/>
      <c r="D9" s="79"/>
      <c r="E9" s="96"/>
      <c r="F9" s="96"/>
      <c r="G9" s="96"/>
      <c r="H9" s="79"/>
      <c r="I9" s="96"/>
      <c r="J9" s="123"/>
      <c r="CA9" s="319"/>
    </row>
    <row r="10" spans="1:555" ht="15.75" thickBot="1">
      <c r="C10" s="69" t="s">
        <v>43</v>
      </c>
      <c r="D10" s="30">
        <f>SUM(G17:G67)</f>
        <v>243000</v>
      </c>
      <c r="E10" s="95"/>
      <c r="F10" s="95"/>
      <c r="G10" s="95"/>
      <c r="H10" s="76"/>
      <c r="I10" s="76"/>
      <c r="J10" s="76"/>
      <c r="CA10" s="319"/>
    </row>
    <row r="11" spans="1:555">
      <c r="B11" s="180"/>
      <c r="D11" s="31"/>
      <c r="E11" s="95"/>
      <c r="F11" s="95"/>
      <c r="G11" s="95"/>
      <c r="H11" s="76"/>
      <c r="I11" s="76"/>
      <c r="J11" s="76"/>
      <c r="CA11" s="319"/>
    </row>
    <row r="12" spans="1:555">
      <c r="B12" s="180"/>
      <c r="D12" s="31"/>
      <c r="E12" s="95"/>
      <c r="F12" s="95"/>
      <c r="G12" s="95"/>
      <c r="H12" s="76"/>
      <c r="I12" s="76"/>
      <c r="J12" s="76"/>
      <c r="CA12" s="319"/>
    </row>
    <row r="13" spans="1:555" ht="15.75">
      <c r="C13" s="205" t="s">
        <v>402</v>
      </c>
      <c r="D13" s="206" t="s">
        <v>1636</v>
      </c>
      <c r="E13" s="95"/>
      <c r="F13" s="95"/>
      <c r="G13" s="95"/>
      <c r="H13" s="76"/>
      <c r="I13" s="76"/>
      <c r="J13" s="76"/>
      <c r="CA13" s="319"/>
    </row>
    <row r="14" spans="1:555" ht="18.7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Realizar un monitoreo y seguimiento del cambio en los procesos de generación de acciones de mejora de la calidad y pertinencia, activados por la reforma universitaria. </v>
      </c>
      <c r="D14" s="31"/>
      <c r="E14" s="95"/>
      <c r="F14" s="95"/>
      <c r="G14" s="95"/>
      <c r="H14" s="76"/>
      <c r="I14" s="76"/>
      <c r="J14" s="76"/>
      <c r="CA14" s="319"/>
    </row>
    <row r="15" spans="1:555" ht="15.75" thickBot="1">
      <c r="C15" s="96"/>
      <c r="D15" s="31"/>
      <c r="E15" s="95"/>
      <c r="F15" s="95"/>
      <c r="G15" s="95"/>
      <c r="H15" s="76"/>
      <c r="I15" s="76"/>
      <c r="J15" s="76"/>
      <c r="CA15" s="319"/>
    </row>
    <row r="16" spans="1:555" ht="30.75" thickBot="1">
      <c r="C16" s="136" t="s">
        <v>44</v>
      </c>
      <c r="D16" s="140" t="s">
        <v>55</v>
      </c>
      <c r="E16" s="173" t="s">
        <v>56</v>
      </c>
      <c r="F16" s="140" t="s">
        <v>57</v>
      </c>
      <c r="G16" s="137" t="s">
        <v>27</v>
      </c>
      <c r="H16" s="135" t="s">
        <v>140</v>
      </c>
      <c r="I16" s="138" t="s">
        <v>46</v>
      </c>
      <c r="J16" s="138" t="s">
        <v>141</v>
      </c>
      <c r="K16" s="138" t="s">
        <v>421</v>
      </c>
      <c r="L16" s="138" t="s">
        <v>422</v>
      </c>
      <c r="CA16" s="319"/>
    </row>
    <row r="17" spans="3:79" ht="15.75" hidden="1" thickBot="1">
      <c r="C17" s="139" t="s">
        <v>497</v>
      </c>
      <c r="D17" s="202"/>
      <c r="E17" s="154">
        <v>12</v>
      </c>
      <c r="F17" s="320">
        <f>HLOOKUP($C17,$BZ$2:$CM$3,2,0)</f>
        <v>41436.800000000003</v>
      </c>
      <c r="G17" s="115">
        <f>D17*E17*F17</f>
        <v>0</v>
      </c>
      <c r="H17" s="168"/>
      <c r="I17" s="116" t="s">
        <v>511</v>
      </c>
      <c r="J17" s="116" t="str">
        <f>VLOOKUP(I17,Presupuesto!$B$11:$C$565,2,0)</f>
        <v>SUELDOS Y SALARIOS PERMANENTES</v>
      </c>
      <c r="K17" s="223" t="s">
        <v>1470</v>
      </c>
      <c r="L17" s="100" t="s">
        <v>405</v>
      </c>
      <c r="CA17" s="319"/>
    </row>
    <row r="18" spans="3:79" hidden="1">
      <c r="C18" s="174" t="s">
        <v>58</v>
      </c>
      <c r="D18" s="165"/>
      <c r="E18" s="156">
        <v>0</v>
      </c>
      <c r="F18" s="102">
        <f>IF(E17=0,"",(G17/E17)/12*E17)</f>
        <v>0</v>
      </c>
      <c r="G18" s="99">
        <f>F18</f>
        <v>0</v>
      </c>
      <c r="H18" s="166" t="s">
        <v>1458</v>
      </c>
      <c r="I18" s="118" t="s">
        <v>531</v>
      </c>
      <c r="J18" s="118" t="str">
        <f>VLOOKUP(I18,Presupuesto!$B$11:$C$565,2,0)</f>
        <v>AGUINALDO Y DECIMO CUARTO MES</v>
      </c>
      <c r="K18" s="100" t="str">
        <f>$K$17</f>
        <v>Posgrado</v>
      </c>
      <c r="L18" s="100" t="s">
        <v>423</v>
      </c>
      <c r="CA18" s="319"/>
    </row>
    <row r="19" spans="3:79" ht="15.75" hidden="1" thickBot="1">
      <c r="C19" s="175" t="s">
        <v>59</v>
      </c>
      <c r="D19" s="165"/>
      <c r="E19" s="156">
        <v>0</v>
      </c>
      <c r="F19" s="119">
        <f>IF(E17&lt;6,"",((E17-6)/12)*(G17/E17))</f>
        <v>0</v>
      </c>
      <c r="G19" s="99">
        <f>F19</f>
        <v>0</v>
      </c>
      <c r="H19" s="166"/>
      <c r="I19" s="103" t="s">
        <v>534</v>
      </c>
      <c r="J19" s="103" t="str">
        <f>VLOOKUP(I19,Presupuesto!$B$11:$C$565,2,0)</f>
        <v>DECIMOCUARTO MES</v>
      </c>
      <c r="K19" s="100" t="str">
        <f t="shared" ref="K19:K64" si="0">$K$17</f>
        <v>Posgrado</v>
      </c>
      <c r="L19" s="100" t="s">
        <v>406</v>
      </c>
      <c r="CA19" s="319"/>
    </row>
    <row r="20" spans="3:79" ht="15.75" hidden="1" thickBot="1">
      <c r="C20" s="139" t="s">
        <v>498</v>
      </c>
      <c r="D20" s="202"/>
      <c r="E20" s="154">
        <v>12</v>
      </c>
      <c r="F20" s="320">
        <f>HLOOKUP($C20,$BZ$2:$CM$3,2,0)</f>
        <v>37669.82</v>
      </c>
      <c r="G20" s="115">
        <f>D20*E20*F20</f>
        <v>0</v>
      </c>
      <c r="H20" s="168"/>
      <c r="I20" s="116" t="s">
        <v>511</v>
      </c>
      <c r="J20" s="116" t="str">
        <f>VLOOKUP(I20,Presupuesto!$B$11:$C$565,2,0)</f>
        <v>SUELDOS Y SALARIOS PERMANENTES</v>
      </c>
      <c r="K20" s="100" t="str">
        <f t="shared" si="0"/>
        <v>Posgrado</v>
      </c>
      <c r="L20" s="100" t="s">
        <v>406</v>
      </c>
    </row>
    <row r="21" spans="3:79" hidden="1">
      <c r="C21" s="174" t="s">
        <v>58</v>
      </c>
      <c r="D21" s="165"/>
      <c r="E21" s="156">
        <v>0</v>
      </c>
      <c r="F21" s="102">
        <f>IF(E20=0,"",(G20/E20)/12*E20)</f>
        <v>0</v>
      </c>
      <c r="G21" s="99">
        <f>F21</f>
        <v>0</v>
      </c>
      <c r="H21" s="166"/>
      <c r="I21" s="118" t="s">
        <v>531</v>
      </c>
      <c r="J21" s="118" t="str">
        <f>VLOOKUP(I21,Presupuesto!$B$11:$C$565,2,0)</f>
        <v>AGUINALDO Y DECIMO CUARTO MES</v>
      </c>
      <c r="K21" s="100" t="str">
        <f t="shared" si="0"/>
        <v>Posgrado</v>
      </c>
      <c r="L21" s="100" t="s">
        <v>406</v>
      </c>
    </row>
    <row r="22" spans="3:79" ht="15.75" hidden="1" thickBot="1">
      <c r="C22" s="175" t="s">
        <v>59</v>
      </c>
      <c r="D22" s="165"/>
      <c r="E22" s="156">
        <v>0</v>
      </c>
      <c r="F22" s="119">
        <f>IF(E20&lt;6,"",((E20-6)/12)*(G20/E20))</f>
        <v>0</v>
      </c>
      <c r="G22" s="99">
        <f>F22</f>
        <v>0</v>
      </c>
      <c r="H22" s="166"/>
      <c r="I22" s="103" t="s">
        <v>534</v>
      </c>
      <c r="J22" s="103" t="str">
        <f>VLOOKUP(I22,Presupuesto!$B$11:$C$565,2,0)</f>
        <v>DECIMOCUARTO MES</v>
      </c>
      <c r="K22" s="100" t="str">
        <f t="shared" si="0"/>
        <v>Posgrado</v>
      </c>
      <c r="L22" s="100" t="s">
        <v>406</v>
      </c>
    </row>
    <row r="23" spans="3:79" ht="15.75" hidden="1" thickBot="1">
      <c r="C23" s="139" t="s">
        <v>499</v>
      </c>
      <c r="D23" s="202"/>
      <c r="E23" s="154">
        <v>12</v>
      </c>
      <c r="F23" s="320">
        <f>HLOOKUP($C23,$BZ$2:$CM$3,2,0)</f>
        <v>33902.839999999997</v>
      </c>
      <c r="G23" s="115">
        <f>D23*E23*F23</f>
        <v>0</v>
      </c>
      <c r="H23" s="168"/>
      <c r="I23" s="116" t="s">
        <v>511</v>
      </c>
      <c r="J23" s="116" t="str">
        <f>VLOOKUP(I23,Presupuesto!$B$11:$C$565,2,0)</f>
        <v>SUELDOS Y SALARIOS PERMANENTES</v>
      </c>
      <c r="K23" s="100" t="str">
        <f t="shared" si="0"/>
        <v>Posgrado</v>
      </c>
      <c r="L23" s="100" t="s">
        <v>406</v>
      </c>
    </row>
    <row r="24" spans="3:79" hidden="1">
      <c r="C24" s="174" t="s">
        <v>58</v>
      </c>
      <c r="D24" s="165"/>
      <c r="E24" s="156">
        <v>0</v>
      </c>
      <c r="F24" s="102">
        <f>IF(E23=0,"",(G23/E23)/12*E23)</f>
        <v>0</v>
      </c>
      <c r="G24" s="99">
        <f>F24</f>
        <v>0</v>
      </c>
      <c r="H24" s="166"/>
      <c r="I24" s="118" t="s">
        <v>531</v>
      </c>
      <c r="J24" s="118" t="str">
        <f>VLOOKUP(I24,Presupuesto!$B$11:$C$565,2,0)</f>
        <v>AGUINALDO Y DECIMO CUARTO MES</v>
      </c>
      <c r="K24" s="100" t="str">
        <f t="shared" si="0"/>
        <v>Posgrado</v>
      </c>
      <c r="L24" s="100" t="s">
        <v>406</v>
      </c>
    </row>
    <row r="25" spans="3:79" ht="15.75" hidden="1" thickBot="1">
      <c r="C25" s="175" t="s">
        <v>59</v>
      </c>
      <c r="D25" s="165"/>
      <c r="E25" s="156">
        <v>0</v>
      </c>
      <c r="F25" s="119">
        <f>IF(E23&lt;6,"",((E23-6)/12)*(G23/E23))</f>
        <v>0</v>
      </c>
      <c r="G25" s="99">
        <f>F25</f>
        <v>0</v>
      </c>
      <c r="H25" s="166"/>
      <c r="I25" s="103" t="s">
        <v>534</v>
      </c>
      <c r="J25" s="103" t="str">
        <f>VLOOKUP(I25,Presupuesto!$B$11:$C$565,2,0)</f>
        <v>DECIMOCUARTO MES</v>
      </c>
      <c r="K25" s="100" t="str">
        <f t="shared" si="0"/>
        <v>Posgrado</v>
      </c>
      <c r="L25" s="100" t="s">
        <v>406</v>
      </c>
    </row>
    <row r="26" spans="3:79" ht="15.75" hidden="1" thickBot="1">
      <c r="C26" s="139" t="s">
        <v>500</v>
      </c>
      <c r="D26" s="202"/>
      <c r="E26" s="154">
        <v>12</v>
      </c>
      <c r="F26" s="320">
        <f>HLOOKUP($C26,$BZ$2:$CM$3,2,0)</f>
        <v>30135.85</v>
      </c>
      <c r="G26" s="115">
        <f>D26*E26*F26</f>
        <v>0</v>
      </c>
      <c r="H26" s="168"/>
      <c r="I26" s="116" t="s">
        <v>511</v>
      </c>
      <c r="J26" s="116" t="str">
        <f>VLOOKUP(I26,Presupuesto!$B$11:$C$565,2,0)</f>
        <v>SUELDOS Y SALARIOS PERMANENTES</v>
      </c>
      <c r="K26" s="100" t="str">
        <f t="shared" si="0"/>
        <v>Posgrado</v>
      </c>
      <c r="L26" s="100" t="s">
        <v>406</v>
      </c>
    </row>
    <row r="27" spans="3:79" hidden="1">
      <c r="C27" s="174" t="s">
        <v>58</v>
      </c>
      <c r="D27" s="165"/>
      <c r="E27" s="156">
        <v>0</v>
      </c>
      <c r="F27" s="102">
        <f>IF(E26=0,"",(G26/E26)/12*E26)</f>
        <v>0</v>
      </c>
      <c r="G27" s="99">
        <f>F27</f>
        <v>0</v>
      </c>
      <c r="H27" s="166"/>
      <c r="I27" s="118" t="s">
        <v>531</v>
      </c>
      <c r="J27" s="118" t="str">
        <f>VLOOKUP(I27,Presupuesto!$B$11:$C$565,2,0)</f>
        <v>AGUINALDO Y DECIMO CUARTO MES</v>
      </c>
      <c r="K27" s="100" t="str">
        <f t="shared" si="0"/>
        <v>Posgrado</v>
      </c>
      <c r="L27" s="100" t="s">
        <v>406</v>
      </c>
    </row>
    <row r="28" spans="3:79" ht="15.75" hidden="1" thickBot="1">
      <c r="C28" s="175" t="s">
        <v>59</v>
      </c>
      <c r="D28" s="165"/>
      <c r="E28" s="156">
        <v>0</v>
      </c>
      <c r="F28" s="119">
        <f>IF(E26&lt;6,"",((E26-6)/12)*(G26/E26))</f>
        <v>0</v>
      </c>
      <c r="G28" s="99">
        <f>F28</f>
        <v>0</v>
      </c>
      <c r="H28" s="166"/>
      <c r="I28" s="103" t="s">
        <v>534</v>
      </c>
      <c r="J28" s="103" t="str">
        <f>VLOOKUP(I28,Presupuesto!$B$11:$C$565,2,0)</f>
        <v>DECIMOCUARTO MES</v>
      </c>
      <c r="K28" s="100" t="str">
        <f t="shared" si="0"/>
        <v>Posgrado</v>
      </c>
      <c r="L28" s="100" t="s">
        <v>406</v>
      </c>
    </row>
    <row r="29" spans="3:79" ht="15.75" hidden="1" thickBot="1">
      <c r="C29" s="139" t="s">
        <v>501</v>
      </c>
      <c r="D29" s="202"/>
      <c r="E29" s="154">
        <v>12</v>
      </c>
      <c r="F29" s="320">
        <f>HLOOKUP($C29,$BZ$2:$CM$3,2,0)</f>
        <v>28252.36</v>
      </c>
      <c r="G29" s="115">
        <f>D29*E29*F29</f>
        <v>0</v>
      </c>
      <c r="H29" s="168"/>
      <c r="I29" s="116" t="s">
        <v>511</v>
      </c>
      <c r="J29" s="116" t="str">
        <f>VLOOKUP(I29,Presupuesto!$B$11:$C$565,2,0)</f>
        <v>SUELDOS Y SALARIOS PERMANENTES</v>
      </c>
      <c r="K29" s="100" t="str">
        <f t="shared" si="0"/>
        <v>Posgrado</v>
      </c>
      <c r="L29" s="100" t="s">
        <v>406</v>
      </c>
    </row>
    <row r="30" spans="3:79" hidden="1">
      <c r="C30" s="174" t="s">
        <v>58</v>
      </c>
      <c r="D30" s="165"/>
      <c r="E30" s="156">
        <v>0</v>
      </c>
      <c r="F30" s="102">
        <f>IF(E29=0,"",(G29/E29)/12*E29)</f>
        <v>0</v>
      </c>
      <c r="G30" s="99">
        <f>F30</f>
        <v>0</v>
      </c>
      <c r="H30" s="166"/>
      <c r="I30" s="118" t="s">
        <v>531</v>
      </c>
      <c r="J30" s="118" t="str">
        <f>VLOOKUP(I30,Presupuesto!$B$11:$C$565,2,0)</f>
        <v>AGUINALDO Y DECIMO CUARTO MES</v>
      </c>
      <c r="K30" s="100" t="str">
        <f t="shared" si="0"/>
        <v>Posgrado</v>
      </c>
      <c r="L30" s="100" t="s">
        <v>406</v>
      </c>
    </row>
    <row r="31" spans="3:79" ht="15.75" hidden="1" thickBot="1">
      <c r="C31" s="175" t="s">
        <v>59</v>
      </c>
      <c r="D31" s="165"/>
      <c r="E31" s="156">
        <v>0</v>
      </c>
      <c r="F31" s="119">
        <f>IF(E29&lt;6,"",((E29-6)/12)*(G29/E29))</f>
        <v>0</v>
      </c>
      <c r="G31" s="99">
        <f>F31</f>
        <v>0</v>
      </c>
      <c r="H31" s="166"/>
      <c r="I31" s="103" t="s">
        <v>534</v>
      </c>
      <c r="J31" s="103" t="str">
        <f>VLOOKUP(I31,Presupuesto!$B$11:$C$565,2,0)</f>
        <v>DECIMOCUARTO MES</v>
      </c>
      <c r="K31" s="100" t="str">
        <f t="shared" si="0"/>
        <v>Posgrado</v>
      </c>
      <c r="L31" s="100" t="s">
        <v>406</v>
      </c>
    </row>
    <row r="32" spans="3:79" ht="15.75" hidden="1" thickBot="1">
      <c r="C32" s="139" t="s">
        <v>502</v>
      </c>
      <c r="D32" s="202"/>
      <c r="E32" s="154">
        <v>12</v>
      </c>
      <c r="F32" s="320">
        <f>HLOOKUP($C32,$BZ$2:$CM$3,2,0)</f>
        <v>26368.87</v>
      </c>
      <c r="G32" s="115">
        <f>D32*E32*F32</f>
        <v>0</v>
      </c>
      <c r="H32" s="168"/>
      <c r="I32" s="116" t="s">
        <v>511</v>
      </c>
      <c r="J32" s="116" t="str">
        <f>VLOOKUP(I32,Presupuesto!$B$11:$C$565,2,0)</f>
        <v>SUELDOS Y SALARIOS PERMANENTES</v>
      </c>
      <c r="K32" s="100" t="str">
        <f t="shared" si="0"/>
        <v>Posgrado</v>
      </c>
      <c r="L32" s="100" t="s">
        <v>406</v>
      </c>
    </row>
    <row r="33" spans="3:12" hidden="1">
      <c r="C33" s="174" t="s">
        <v>58</v>
      </c>
      <c r="D33" s="165"/>
      <c r="E33" s="156">
        <v>0</v>
      </c>
      <c r="F33" s="102">
        <f>IF(E32=0,"",(G32/E32)/12*E32)</f>
        <v>0</v>
      </c>
      <c r="G33" s="99">
        <f>F33</f>
        <v>0</v>
      </c>
      <c r="H33" s="166"/>
      <c r="I33" s="118" t="s">
        <v>531</v>
      </c>
      <c r="J33" s="118" t="str">
        <f>VLOOKUP(I33,Presupuesto!$B$11:$C$565,2,0)</f>
        <v>AGUINALDO Y DECIMO CUARTO MES</v>
      </c>
      <c r="K33" s="100" t="str">
        <f t="shared" si="0"/>
        <v>Posgrado</v>
      </c>
      <c r="L33" s="100" t="s">
        <v>406</v>
      </c>
    </row>
    <row r="34" spans="3:12" ht="15.75" hidden="1" thickBot="1">
      <c r="C34" s="175" t="s">
        <v>59</v>
      </c>
      <c r="D34" s="165"/>
      <c r="E34" s="156">
        <v>0</v>
      </c>
      <c r="F34" s="119">
        <f>IF(E32&lt;6,"",((E32-6)/12)*(G32/E32))</f>
        <v>0</v>
      </c>
      <c r="G34" s="99">
        <f>F34</f>
        <v>0</v>
      </c>
      <c r="H34" s="166"/>
      <c r="I34" s="103" t="s">
        <v>534</v>
      </c>
      <c r="J34" s="103" t="str">
        <f>VLOOKUP(I34,Presupuesto!$B$11:$C$565,2,0)</f>
        <v>DECIMOCUARTO MES</v>
      </c>
      <c r="K34" s="100" t="str">
        <f t="shared" si="0"/>
        <v>Posgrado</v>
      </c>
      <c r="L34" s="100" t="s">
        <v>406</v>
      </c>
    </row>
    <row r="35" spans="3:12" ht="15.75" hidden="1" thickBot="1">
      <c r="C35" s="139" t="s">
        <v>503</v>
      </c>
      <c r="D35" s="202"/>
      <c r="E35" s="154">
        <v>12</v>
      </c>
      <c r="F35" s="320">
        <f>HLOOKUP($C35,$BZ$2:$CM$3,2,0)</f>
        <v>17893.16</v>
      </c>
      <c r="G35" s="115">
        <f>D35*E35*F35</f>
        <v>0</v>
      </c>
      <c r="H35" s="168"/>
      <c r="I35" s="116" t="s">
        <v>511</v>
      </c>
      <c r="J35" s="116" t="str">
        <f>VLOOKUP(I35,Presupuesto!$B$11:$C$565,2,0)</f>
        <v>SUELDOS Y SALARIOS PERMANENTES</v>
      </c>
      <c r="K35" s="100" t="str">
        <f t="shared" si="0"/>
        <v>Posgrado</v>
      </c>
      <c r="L35" s="100" t="s">
        <v>406</v>
      </c>
    </row>
    <row r="36" spans="3:12" hidden="1">
      <c r="C36" s="174" t="s">
        <v>58</v>
      </c>
      <c r="D36" s="165"/>
      <c r="E36" s="156">
        <v>0</v>
      </c>
      <c r="F36" s="102">
        <f>IF(E35=0,"",(G35/E35)/12*E35)</f>
        <v>0</v>
      </c>
      <c r="G36" s="99">
        <f>F36</f>
        <v>0</v>
      </c>
      <c r="H36" s="166"/>
      <c r="I36" s="118" t="s">
        <v>531</v>
      </c>
      <c r="J36" s="118" t="str">
        <f>VLOOKUP(I36,Presupuesto!$B$11:$C$565,2,0)</f>
        <v>AGUINALDO Y DECIMO CUARTO MES</v>
      </c>
      <c r="K36" s="100" t="str">
        <f t="shared" si="0"/>
        <v>Posgrado</v>
      </c>
      <c r="L36" s="100" t="s">
        <v>406</v>
      </c>
    </row>
    <row r="37" spans="3:12" ht="15.75" hidden="1" thickBot="1">
      <c r="C37" s="175" t="s">
        <v>59</v>
      </c>
      <c r="D37" s="165"/>
      <c r="E37" s="156">
        <v>0</v>
      </c>
      <c r="F37" s="119">
        <f>IF(E35&lt;6,"",((E35-6)/12)*(G35/E35))</f>
        <v>0</v>
      </c>
      <c r="G37" s="99">
        <f>F37</f>
        <v>0</v>
      </c>
      <c r="H37" s="166"/>
      <c r="I37" s="103" t="s">
        <v>534</v>
      </c>
      <c r="J37" s="103" t="str">
        <f>VLOOKUP(I37,Presupuesto!$B$11:$C$565,2,0)</f>
        <v>DECIMOCUARTO MES</v>
      </c>
      <c r="K37" s="100" t="str">
        <f t="shared" si="0"/>
        <v>Posgrado</v>
      </c>
      <c r="L37" s="100" t="s">
        <v>406</v>
      </c>
    </row>
    <row r="38" spans="3:12" ht="15.75" hidden="1" thickBot="1">
      <c r="C38" s="139" t="s">
        <v>504</v>
      </c>
      <c r="D38" s="202"/>
      <c r="E38" s="154">
        <v>12</v>
      </c>
      <c r="F38" s="320">
        <f>HLOOKUP($C38,$BZ$2:$CM$3,2,0)</f>
        <v>16951.419999999998</v>
      </c>
      <c r="G38" s="115">
        <f>D38*E38*F38</f>
        <v>0</v>
      </c>
      <c r="H38" s="168"/>
      <c r="I38" s="116" t="s">
        <v>511</v>
      </c>
      <c r="J38" s="116" t="str">
        <f>VLOOKUP(I38,Presupuesto!$B$11:$C$565,2,0)</f>
        <v>SUELDOS Y SALARIOS PERMANENTES</v>
      </c>
      <c r="K38" s="100" t="str">
        <f t="shared" si="0"/>
        <v>Posgrado</v>
      </c>
      <c r="L38" s="100" t="s">
        <v>406</v>
      </c>
    </row>
    <row r="39" spans="3:12" hidden="1">
      <c r="C39" s="174" t="s">
        <v>58</v>
      </c>
      <c r="D39" s="165"/>
      <c r="E39" s="156">
        <v>0</v>
      </c>
      <c r="F39" s="102">
        <f>IF(E38=0,"",(G38/E38)/12*E38)</f>
        <v>0</v>
      </c>
      <c r="G39" s="99">
        <f>F39</f>
        <v>0</v>
      </c>
      <c r="H39" s="166"/>
      <c r="I39" s="118" t="s">
        <v>531</v>
      </c>
      <c r="J39" s="118" t="str">
        <f>VLOOKUP(I39,Presupuesto!$B$11:$C$565,2,0)</f>
        <v>AGUINALDO Y DECIMO CUARTO MES</v>
      </c>
      <c r="K39" s="100" t="str">
        <f t="shared" si="0"/>
        <v>Posgrado</v>
      </c>
      <c r="L39" s="100" t="s">
        <v>406</v>
      </c>
    </row>
    <row r="40" spans="3:12" ht="15.75" hidden="1" thickBot="1">
      <c r="C40" s="175" t="s">
        <v>59</v>
      </c>
      <c r="D40" s="165"/>
      <c r="E40" s="156">
        <v>0</v>
      </c>
      <c r="F40" s="119">
        <f>IF(E38&lt;6,"",((E38-6)/12)*(G38/E38))</f>
        <v>0</v>
      </c>
      <c r="G40" s="99">
        <f>F40</f>
        <v>0</v>
      </c>
      <c r="H40" s="166"/>
      <c r="I40" s="103" t="s">
        <v>534</v>
      </c>
      <c r="J40" s="103" t="str">
        <f>VLOOKUP(I40,Presupuesto!$B$11:$C$565,2,0)</f>
        <v>DECIMOCUARTO MES</v>
      </c>
      <c r="K40" s="100" t="str">
        <f t="shared" si="0"/>
        <v>Posgrado</v>
      </c>
      <c r="L40" s="100" t="s">
        <v>406</v>
      </c>
    </row>
    <row r="41" spans="3:12" ht="15.75" hidden="1" thickBot="1">
      <c r="C41" s="139" t="s">
        <v>505</v>
      </c>
      <c r="D41" s="202"/>
      <c r="E41" s="154">
        <v>12</v>
      </c>
      <c r="F41" s="320">
        <f>HLOOKUP($C41,$BZ$2:$CM$3,2,0)</f>
        <v>13184.44</v>
      </c>
      <c r="G41" s="115">
        <f>D41*E41*F41</f>
        <v>0</v>
      </c>
      <c r="H41" s="168"/>
      <c r="I41" s="116" t="s">
        <v>511</v>
      </c>
      <c r="J41" s="116" t="str">
        <f>VLOOKUP(I41,Presupuesto!$B$11:$C$565,2,0)</f>
        <v>SUELDOS Y SALARIOS PERMANENTES</v>
      </c>
      <c r="K41" s="100" t="str">
        <f t="shared" si="0"/>
        <v>Posgrado</v>
      </c>
      <c r="L41" s="100" t="s">
        <v>406</v>
      </c>
    </row>
    <row r="42" spans="3:12" hidden="1">
      <c r="C42" s="174" t="s">
        <v>58</v>
      </c>
      <c r="D42" s="165"/>
      <c r="E42" s="156">
        <v>0</v>
      </c>
      <c r="F42" s="102">
        <f>IF(E41=0,"",(G41/E41)/12*E41)</f>
        <v>0</v>
      </c>
      <c r="G42" s="99">
        <f>F42</f>
        <v>0</v>
      </c>
      <c r="H42" s="166"/>
      <c r="I42" s="118" t="s">
        <v>531</v>
      </c>
      <c r="J42" s="118" t="str">
        <f>VLOOKUP(I42,Presupuesto!$B$11:$C$565,2,0)</f>
        <v>AGUINALDO Y DECIMO CUARTO MES</v>
      </c>
      <c r="K42" s="100" t="str">
        <f t="shared" si="0"/>
        <v>Posgrado</v>
      </c>
      <c r="L42" s="100" t="s">
        <v>406</v>
      </c>
    </row>
    <row r="43" spans="3:12" ht="15.75" hidden="1" thickBot="1">
      <c r="C43" s="175" t="s">
        <v>59</v>
      </c>
      <c r="D43" s="165"/>
      <c r="E43" s="156">
        <v>0</v>
      </c>
      <c r="F43" s="119">
        <f>IF(E41&lt;6,"",((E41-6)/12)*(G41/E41))</f>
        <v>0</v>
      </c>
      <c r="G43" s="99">
        <f>F43</f>
        <v>0</v>
      </c>
      <c r="H43" s="166"/>
      <c r="I43" s="103" t="s">
        <v>534</v>
      </c>
      <c r="J43" s="103" t="str">
        <f>VLOOKUP(I43,Presupuesto!$B$11:$C$565,2,0)</f>
        <v>DECIMOCUARTO MES</v>
      </c>
      <c r="K43" s="100" t="str">
        <f t="shared" si="0"/>
        <v>Posgrado</v>
      </c>
      <c r="L43" s="100" t="s">
        <v>406</v>
      </c>
    </row>
    <row r="44" spans="3:12" ht="15.75" hidden="1" thickBot="1">
      <c r="C44" s="139" t="s">
        <v>506</v>
      </c>
      <c r="D44" s="202"/>
      <c r="E44" s="154">
        <v>12</v>
      </c>
      <c r="F44" s="320">
        <f>HLOOKUP($C44,$BZ$2:$CM$3,2,0)</f>
        <v>15032.56</v>
      </c>
      <c r="G44" s="115">
        <f>D44*E44*F44</f>
        <v>0</v>
      </c>
      <c r="H44" s="168"/>
      <c r="I44" s="116" t="s">
        <v>511</v>
      </c>
      <c r="J44" s="116" t="str">
        <f>VLOOKUP(I44,Presupuesto!$B$11:$C$565,2,0)</f>
        <v>SUELDOS Y SALARIOS PERMANENTES</v>
      </c>
      <c r="K44" s="100" t="str">
        <f t="shared" si="0"/>
        <v>Posgrado</v>
      </c>
      <c r="L44" s="100" t="s">
        <v>406</v>
      </c>
    </row>
    <row r="45" spans="3:12" hidden="1">
      <c r="C45" s="174" t="s">
        <v>58</v>
      </c>
      <c r="D45" s="165"/>
      <c r="E45" s="156">
        <v>0</v>
      </c>
      <c r="F45" s="102">
        <f>IF(E44=0,"",(G44/E44)/12*E44)</f>
        <v>0</v>
      </c>
      <c r="G45" s="99">
        <f>F45</f>
        <v>0</v>
      </c>
      <c r="H45" s="166"/>
      <c r="I45" s="118" t="s">
        <v>531</v>
      </c>
      <c r="J45" s="118" t="str">
        <f>VLOOKUP(I45,Presupuesto!$B$11:$C$565,2,0)</f>
        <v>AGUINALDO Y DECIMO CUARTO MES</v>
      </c>
      <c r="K45" s="100" t="str">
        <f t="shared" si="0"/>
        <v>Posgrado</v>
      </c>
      <c r="L45" s="100" t="s">
        <v>406</v>
      </c>
    </row>
    <row r="46" spans="3:12" ht="15.75" hidden="1" thickBot="1">
      <c r="C46" s="175" t="s">
        <v>59</v>
      </c>
      <c r="D46" s="165"/>
      <c r="E46" s="156">
        <v>0</v>
      </c>
      <c r="F46" s="119">
        <f>IF(E44&lt;6,"",((E44-6)/12)*(G44/E44))</f>
        <v>0</v>
      </c>
      <c r="G46" s="99">
        <f>F46</f>
        <v>0</v>
      </c>
      <c r="H46" s="166"/>
      <c r="I46" s="103" t="s">
        <v>534</v>
      </c>
      <c r="J46" s="103" t="str">
        <f>VLOOKUP(I46,Presupuesto!$B$11:$C$565,2,0)</f>
        <v>DECIMOCUARTO MES</v>
      </c>
      <c r="K46" s="100" t="str">
        <f t="shared" si="0"/>
        <v>Posgrado</v>
      </c>
      <c r="L46" s="100" t="s">
        <v>406</v>
      </c>
    </row>
    <row r="47" spans="3:12" ht="15.75" hidden="1" thickBot="1">
      <c r="C47" s="139" t="s">
        <v>507</v>
      </c>
      <c r="D47" s="202"/>
      <c r="E47" s="154">
        <v>12</v>
      </c>
      <c r="F47" s="320">
        <f>HLOOKUP($C47,$BZ$2:$CM$3,2,0)</f>
        <v>13264.02</v>
      </c>
      <c r="G47" s="115">
        <f>D47*E47*F47</f>
        <v>0</v>
      </c>
      <c r="H47" s="168"/>
      <c r="I47" s="116" t="s">
        <v>511</v>
      </c>
      <c r="J47" s="116" t="str">
        <f>VLOOKUP(I47,Presupuesto!$B$11:$C$565,2,0)</f>
        <v>SUELDOS Y SALARIOS PERMANENTES</v>
      </c>
      <c r="K47" s="100" t="str">
        <f t="shared" si="0"/>
        <v>Posgrado</v>
      </c>
      <c r="L47" s="100" t="s">
        <v>406</v>
      </c>
    </row>
    <row r="48" spans="3:12" hidden="1">
      <c r="C48" s="174" t="s">
        <v>58</v>
      </c>
      <c r="D48" s="165"/>
      <c r="E48" s="156">
        <v>0</v>
      </c>
      <c r="F48" s="102">
        <f>IF(E47=0,"",(G47/E47)/12*E47)</f>
        <v>0</v>
      </c>
      <c r="G48" s="99">
        <f>F48</f>
        <v>0</v>
      </c>
      <c r="H48" s="166"/>
      <c r="I48" s="118" t="s">
        <v>531</v>
      </c>
      <c r="J48" s="118" t="str">
        <f>VLOOKUP(I48,Presupuesto!$B$11:$C$565,2,0)</f>
        <v>AGUINALDO Y DECIMO CUARTO MES</v>
      </c>
      <c r="K48" s="100" t="str">
        <f t="shared" si="0"/>
        <v>Posgrado</v>
      </c>
      <c r="L48" s="100" t="s">
        <v>406</v>
      </c>
    </row>
    <row r="49" spans="3:12" ht="15.75" hidden="1" thickBot="1">
      <c r="C49" s="175" t="s">
        <v>59</v>
      </c>
      <c r="D49" s="165"/>
      <c r="E49" s="156">
        <v>0</v>
      </c>
      <c r="F49" s="119">
        <f>IF(E47&lt;6,"",((E47-6)/12)*(G47/E47))</f>
        <v>0</v>
      </c>
      <c r="G49" s="99">
        <f>F49</f>
        <v>0</v>
      </c>
      <c r="H49" s="166"/>
      <c r="I49" s="103" t="s">
        <v>534</v>
      </c>
      <c r="J49" s="103" t="str">
        <f>VLOOKUP(I49,Presupuesto!$B$11:$C$565,2,0)</f>
        <v>DECIMOCUARTO MES</v>
      </c>
      <c r="K49" s="100" t="str">
        <f t="shared" si="0"/>
        <v>Posgrado</v>
      </c>
      <c r="L49" s="100" t="s">
        <v>406</v>
      </c>
    </row>
    <row r="50" spans="3:12" ht="15.75" hidden="1" thickBot="1">
      <c r="C50" s="139" t="s">
        <v>508</v>
      </c>
      <c r="D50" s="202"/>
      <c r="E50" s="154">
        <v>12</v>
      </c>
      <c r="F50" s="320">
        <f>HLOOKUP($C50,$BZ$2:$CM$3,2,0)</f>
        <v>12379.75</v>
      </c>
      <c r="G50" s="115">
        <f>D50*E50*F50</f>
        <v>0</v>
      </c>
      <c r="H50" s="168"/>
      <c r="I50" s="116" t="s">
        <v>511</v>
      </c>
      <c r="J50" s="116" t="str">
        <f>VLOOKUP(I50,Presupuesto!$B$11:$C$565,2,0)</f>
        <v>SUELDOS Y SALARIOS PERMANENTES</v>
      </c>
      <c r="K50" s="100" t="str">
        <f t="shared" si="0"/>
        <v>Posgrado</v>
      </c>
      <c r="L50" s="100" t="s">
        <v>406</v>
      </c>
    </row>
    <row r="51" spans="3:12" hidden="1">
      <c r="C51" s="174" t="s">
        <v>58</v>
      </c>
      <c r="D51" s="165"/>
      <c r="E51" s="156">
        <v>0</v>
      </c>
      <c r="F51" s="102">
        <f>IF(E50=0,"",(G50/E50)/12*E50)</f>
        <v>0</v>
      </c>
      <c r="G51" s="99">
        <f>F51</f>
        <v>0</v>
      </c>
      <c r="H51" s="166"/>
      <c r="I51" s="118" t="s">
        <v>531</v>
      </c>
      <c r="J51" s="118" t="str">
        <f>VLOOKUP(I51,Presupuesto!$B$11:$C$565,2,0)</f>
        <v>AGUINALDO Y DECIMO CUARTO MES</v>
      </c>
      <c r="K51" s="100" t="str">
        <f t="shared" si="0"/>
        <v>Posgrado</v>
      </c>
      <c r="L51" s="100" t="s">
        <v>406</v>
      </c>
    </row>
    <row r="52" spans="3:12" ht="15.75" hidden="1" thickBot="1">
      <c r="C52" s="175" t="s">
        <v>59</v>
      </c>
      <c r="D52" s="165"/>
      <c r="E52" s="156">
        <v>0</v>
      </c>
      <c r="F52" s="119">
        <f>IF(E50&lt;6,"",((E50-6)/12)*(G50/E50))</f>
        <v>0</v>
      </c>
      <c r="G52" s="99">
        <f>F52</f>
        <v>0</v>
      </c>
      <c r="H52" s="166"/>
      <c r="I52" s="103" t="s">
        <v>534</v>
      </c>
      <c r="J52" s="103" t="str">
        <f>VLOOKUP(I52,Presupuesto!$B$11:$C$565,2,0)</f>
        <v>DECIMOCUARTO MES</v>
      </c>
      <c r="K52" s="100" t="str">
        <f t="shared" si="0"/>
        <v>Posgrado</v>
      </c>
      <c r="L52" s="100" t="s">
        <v>406</v>
      </c>
    </row>
    <row r="53" spans="3:12" ht="15.75" hidden="1" thickBot="1">
      <c r="C53" s="139" t="s">
        <v>509</v>
      </c>
      <c r="D53" s="202"/>
      <c r="E53" s="154">
        <v>12</v>
      </c>
      <c r="F53" s="320">
        <f>HLOOKUP($C53,$BZ$2:$CM$3,2,0)</f>
        <v>439.49</v>
      </c>
      <c r="G53" s="115">
        <f>D53*E53*F53</f>
        <v>0</v>
      </c>
      <c r="H53" s="168"/>
      <c r="I53" s="116" t="s">
        <v>511</v>
      </c>
      <c r="J53" s="116" t="str">
        <f>VLOOKUP(I53,Presupuesto!$B$11:$C$565,2,0)</f>
        <v>SUELDOS Y SALARIOS PERMANENTES</v>
      </c>
      <c r="K53" s="100" t="str">
        <f t="shared" si="0"/>
        <v>Posgrado</v>
      </c>
      <c r="L53" s="100" t="s">
        <v>406</v>
      </c>
    </row>
    <row r="54" spans="3:12" hidden="1">
      <c r="C54" s="174" t="s">
        <v>58</v>
      </c>
      <c r="D54" s="165"/>
      <c r="E54" s="156">
        <v>0</v>
      </c>
      <c r="F54" s="102">
        <f>IF(E53=0,"",(G53/E53)/12*E53)</f>
        <v>0</v>
      </c>
      <c r="G54" s="99">
        <f>F54</f>
        <v>0</v>
      </c>
      <c r="H54" s="166"/>
      <c r="I54" s="118" t="s">
        <v>531</v>
      </c>
      <c r="J54" s="118" t="str">
        <f>VLOOKUP(I54,Presupuesto!$B$11:$C$565,2,0)</f>
        <v>AGUINALDO Y DECIMO CUARTO MES</v>
      </c>
      <c r="K54" s="100" t="str">
        <f t="shared" si="0"/>
        <v>Posgrado</v>
      </c>
      <c r="L54" s="100" t="s">
        <v>406</v>
      </c>
    </row>
    <row r="55" spans="3:12" ht="15.75" hidden="1" thickBot="1">
      <c r="C55" s="175" t="s">
        <v>59</v>
      </c>
      <c r="D55" s="165"/>
      <c r="E55" s="156">
        <v>0</v>
      </c>
      <c r="F55" s="119">
        <f>IF(E53&lt;6,"",((E53-6)/12)*(G53/E53))</f>
        <v>0</v>
      </c>
      <c r="G55" s="99">
        <f>F55</f>
        <v>0</v>
      </c>
      <c r="H55" s="166"/>
      <c r="I55" s="103" t="s">
        <v>534</v>
      </c>
      <c r="J55" s="103" t="str">
        <f>VLOOKUP(I55,Presupuesto!$B$11:$C$565,2,0)</f>
        <v>DECIMOCUARTO MES</v>
      </c>
      <c r="K55" s="100" t="str">
        <f t="shared" si="0"/>
        <v>Posgrado</v>
      </c>
      <c r="L55" s="100" t="s">
        <v>406</v>
      </c>
    </row>
    <row r="56" spans="3:12" ht="15.75" hidden="1" thickBot="1">
      <c r="C56" s="139" t="s">
        <v>510</v>
      </c>
      <c r="D56" s="202"/>
      <c r="E56" s="154">
        <v>12</v>
      </c>
      <c r="F56" s="320">
        <f>HLOOKUP($C56,$BZ$2:$CM$3,2,0)</f>
        <v>1904.46</v>
      </c>
      <c r="G56" s="115">
        <f>D56*E56*F56</f>
        <v>0</v>
      </c>
      <c r="H56" s="168"/>
      <c r="I56" s="116" t="s">
        <v>511</v>
      </c>
      <c r="J56" s="116" t="str">
        <f>VLOOKUP(I56,Presupuesto!$B$11:$C$565,2,0)</f>
        <v>SUELDOS Y SALARIOS PERMANENTES</v>
      </c>
      <c r="K56" s="100" t="str">
        <f t="shared" si="0"/>
        <v>Posgrado</v>
      </c>
      <c r="L56" s="100" t="s">
        <v>406</v>
      </c>
    </row>
    <row r="57" spans="3:12" hidden="1">
      <c r="C57" s="174" t="s">
        <v>58</v>
      </c>
      <c r="D57" s="165"/>
      <c r="E57" s="156">
        <v>0</v>
      </c>
      <c r="F57" s="102">
        <f>IF(E56=0,"",(G56/E56)/12*E56)</f>
        <v>0</v>
      </c>
      <c r="G57" s="99">
        <f>F57</f>
        <v>0</v>
      </c>
      <c r="H57" s="166"/>
      <c r="I57" s="118" t="s">
        <v>531</v>
      </c>
      <c r="J57" s="118" t="str">
        <f>VLOOKUP(I57,Presupuesto!$B$11:$C$565,2,0)</f>
        <v>AGUINALDO Y DECIMO CUARTO MES</v>
      </c>
      <c r="K57" s="100" t="str">
        <f t="shared" si="0"/>
        <v>Posgrado</v>
      </c>
      <c r="L57" s="100" t="s">
        <v>406</v>
      </c>
    </row>
    <row r="58" spans="3:12" ht="15.75" hidden="1" thickBot="1">
      <c r="C58" s="175" t="s">
        <v>59</v>
      </c>
      <c r="D58" s="165"/>
      <c r="E58" s="156">
        <v>0</v>
      </c>
      <c r="F58" s="119">
        <f>IF(E56&lt;6,"",((E56-6)/12)*(G56/E56))</f>
        <v>0</v>
      </c>
      <c r="G58" s="99">
        <f>F58</f>
        <v>0</v>
      </c>
      <c r="H58" s="166"/>
      <c r="I58" s="103" t="s">
        <v>534</v>
      </c>
      <c r="J58" s="103" t="str">
        <f>VLOOKUP(I58,Presupuesto!$B$11:$C$565,2,0)</f>
        <v>DECIMOCUARTO MES</v>
      </c>
      <c r="K58" s="100" t="str">
        <f t="shared" si="0"/>
        <v>Posgrado</v>
      </c>
      <c r="L58" s="100" t="s">
        <v>406</v>
      </c>
    </row>
    <row r="59" spans="3:12" ht="15.75" hidden="1" thickBot="1">
      <c r="C59" s="142" t="s">
        <v>84</v>
      </c>
      <c r="D59" s="202"/>
      <c r="E59" s="154">
        <v>12</v>
      </c>
      <c r="F59" s="141">
        <v>30000</v>
      </c>
      <c r="G59" s="115">
        <f>D59*E59*F59</f>
        <v>0</v>
      </c>
      <c r="H59" s="168"/>
      <c r="I59" s="116" t="s">
        <v>579</v>
      </c>
      <c r="J59" s="116" t="str">
        <f>VLOOKUP(I59,Presupuesto!$B$11:$C$565,2,0)</f>
        <v>CONTRATOS ESPECIALES</v>
      </c>
      <c r="K59" s="100" t="str">
        <f t="shared" si="0"/>
        <v>Posgrado</v>
      </c>
      <c r="L59" s="100" t="s">
        <v>406</v>
      </c>
    </row>
    <row r="60" spans="3:12" hidden="1">
      <c r="C60" s="174" t="s">
        <v>58</v>
      </c>
      <c r="D60" s="165"/>
      <c r="E60" s="156">
        <v>0</v>
      </c>
      <c r="F60" s="119">
        <f>IF(E59=0,"",(G59/E59)/12*E59)</f>
        <v>0</v>
      </c>
      <c r="G60" s="99">
        <f>F60</f>
        <v>0</v>
      </c>
      <c r="H60" s="166"/>
      <c r="I60" s="103" t="s">
        <v>579</v>
      </c>
      <c r="J60" s="103" t="str">
        <f>VLOOKUP(I60,Presupuesto!$B$11:$C$565,2,0)</f>
        <v>CONTRATOS ESPECIALES</v>
      </c>
      <c r="K60" s="100" t="str">
        <f t="shared" si="0"/>
        <v>Posgrado</v>
      </c>
      <c r="L60" s="100" t="s">
        <v>405</v>
      </c>
    </row>
    <row r="61" spans="3:12" ht="15.75" hidden="1" thickBot="1">
      <c r="C61" s="175" t="s">
        <v>59</v>
      </c>
      <c r="D61" s="165"/>
      <c r="E61" s="156">
        <v>0</v>
      </c>
      <c r="F61" s="102">
        <f>IF(E59&lt;6,"",((E59-6)/12)*(G59/E59))</f>
        <v>0</v>
      </c>
      <c r="G61" s="99">
        <f>F61</f>
        <v>0</v>
      </c>
      <c r="H61" s="166"/>
      <c r="I61" s="103" t="s">
        <v>579</v>
      </c>
      <c r="J61" s="103" t="str">
        <f>VLOOKUP(I61,Presupuesto!$B$11:$C$565,2,0)</f>
        <v>CONTRATOS ESPECIALES</v>
      </c>
      <c r="K61" s="100" t="str">
        <f t="shared" si="0"/>
        <v>Posgrado</v>
      </c>
      <c r="L61" s="100" t="s">
        <v>410</v>
      </c>
    </row>
    <row r="62" spans="3:12" ht="15.75" hidden="1" thickBot="1">
      <c r="C62" s="142" t="s">
        <v>60</v>
      </c>
      <c r="D62" s="202"/>
      <c r="E62" s="154">
        <v>12</v>
      </c>
      <c r="F62" s="120">
        <v>30000</v>
      </c>
      <c r="G62" s="115">
        <f>D62*E62*F62</f>
        <v>0</v>
      </c>
      <c r="H62" s="168"/>
      <c r="I62" s="116" t="s">
        <v>720</v>
      </c>
      <c r="J62" s="116" t="str">
        <f>VLOOKUP(I62,Presupuesto!$B$11:$C$565,2,0)</f>
        <v>OTROS SERVICIOS TECNICOS Y PROFESIONALES</v>
      </c>
      <c r="K62" s="100" t="str">
        <f t="shared" si="0"/>
        <v>Posgrado</v>
      </c>
      <c r="L62" s="100" t="s">
        <v>405</v>
      </c>
    </row>
    <row r="63" spans="3:12" hidden="1">
      <c r="C63" s="174" t="s">
        <v>58</v>
      </c>
      <c r="D63" s="165"/>
      <c r="E63" s="156">
        <v>0</v>
      </c>
      <c r="F63" s="102">
        <v>0</v>
      </c>
      <c r="G63" s="99">
        <f>F63</f>
        <v>0</v>
      </c>
      <c r="H63" s="166"/>
      <c r="I63" s="103" t="s">
        <v>720</v>
      </c>
      <c r="J63" s="103" t="str">
        <f>VLOOKUP(I63,Presupuesto!$B$11:$C$565,2,0)</f>
        <v>OTROS SERVICIOS TECNICOS Y PROFESIONALES</v>
      </c>
      <c r="K63" s="100" t="str">
        <f t="shared" si="0"/>
        <v>Posgrado</v>
      </c>
      <c r="L63" s="100" t="s">
        <v>405</v>
      </c>
    </row>
    <row r="64" spans="3:12" ht="15.75" hidden="1" thickBot="1">
      <c r="C64" s="175" t="s">
        <v>59</v>
      </c>
      <c r="D64" s="165"/>
      <c r="E64" s="156">
        <v>0</v>
      </c>
      <c r="F64" s="102">
        <v>0</v>
      </c>
      <c r="G64" s="99">
        <f>F64</f>
        <v>0</v>
      </c>
      <c r="H64" s="166"/>
      <c r="I64" s="103" t="s">
        <v>720</v>
      </c>
      <c r="J64" s="103" t="str">
        <f>VLOOKUP(I64,Presupuesto!$B$11:$C$565,2,0)</f>
        <v>OTROS SERVICIOS TECNICOS Y PROFESIONALES</v>
      </c>
      <c r="K64" s="100" t="str">
        <f t="shared" si="0"/>
        <v>Posgrado</v>
      </c>
      <c r="L64" s="100" t="s">
        <v>405</v>
      </c>
    </row>
    <row r="65" spans="3:12" ht="15.75" thickBot="1">
      <c r="C65" s="142" t="s">
        <v>61</v>
      </c>
      <c r="D65" s="202">
        <v>1</v>
      </c>
      <c r="E65" s="154">
        <v>12</v>
      </c>
      <c r="F65" s="120">
        <v>18000</v>
      </c>
      <c r="G65" s="115">
        <f>D65*E65*F65</f>
        <v>216000</v>
      </c>
      <c r="H65" s="168" t="s">
        <v>138</v>
      </c>
      <c r="I65" s="116" t="s">
        <v>511</v>
      </c>
      <c r="J65" s="116" t="str">
        <f>VLOOKUP(I65,Presupuesto!$B$11:$C$565,2,0)</f>
        <v>SUELDOS Y SALARIOS PERMANENTES</v>
      </c>
      <c r="K65" s="100" t="s">
        <v>1377</v>
      </c>
      <c r="L65" s="100" t="s">
        <v>407</v>
      </c>
    </row>
    <row r="66" spans="3:12">
      <c r="C66" s="174" t="s">
        <v>58</v>
      </c>
      <c r="D66" s="172"/>
      <c r="E66" s="133">
        <v>0</v>
      </c>
      <c r="F66" s="121">
        <f>IF(E65=0,"",(G65/E65)/12*E65)</f>
        <v>18000</v>
      </c>
      <c r="G66" s="122">
        <f>F66</f>
        <v>18000</v>
      </c>
      <c r="H66" s="166" t="s">
        <v>138</v>
      </c>
      <c r="I66" s="103" t="s">
        <v>531</v>
      </c>
      <c r="J66" s="103" t="str">
        <f>VLOOKUP(I66,Presupuesto!$B$11:$C$565,2,0)</f>
        <v>AGUINALDO Y DECIMO CUARTO MES</v>
      </c>
      <c r="K66" s="100" t="s">
        <v>1377</v>
      </c>
      <c r="L66" s="100" t="s">
        <v>407</v>
      </c>
    </row>
    <row r="67" spans="3:12" ht="15.75" thickBot="1">
      <c r="C67" s="176" t="s">
        <v>59</v>
      </c>
      <c r="D67" s="164"/>
      <c r="E67" s="134">
        <v>0</v>
      </c>
      <c r="F67" s="107">
        <f>IF(E65&lt;6,"",((E65-6)/12)*(G65/E65))</f>
        <v>9000</v>
      </c>
      <c r="G67" s="107">
        <f>F67</f>
        <v>9000</v>
      </c>
      <c r="H67" s="164" t="s">
        <v>138</v>
      </c>
      <c r="I67" s="108" t="s">
        <v>534</v>
      </c>
      <c r="J67" s="126" t="str">
        <f>VLOOKUP(I67,Presupuesto!$B$11:$C$565,2,0)</f>
        <v>DECIMOCUARTO MES</v>
      </c>
      <c r="K67" s="108" t="s">
        <v>1377</v>
      </c>
      <c r="L67" s="126" t="s">
        <v>407</v>
      </c>
    </row>
    <row r="69" spans="3:12" ht="15.75" thickBot="1"/>
    <row r="70" spans="3:12" ht="15.75" thickBot="1">
      <c r="C70" s="69" t="s">
        <v>43</v>
      </c>
      <c r="D70" s="30">
        <f>SUM(G77:G127)</f>
        <v>243000</v>
      </c>
      <c r="E70" s="95"/>
      <c r="F70" s="95"/>
      <c r="G70" s="95"/>
      <c r="H70" s="76"/>
      <c r="I70" s="76"/>
      <c r="J70" s="76"/>
    </row>
    <row r="71" spans="3:12">
      <c r="D71" s="31"/>
      <c r="E71" s="95"/>
      <c r="F71" s="95"/>
      <c r="G71" s="95"/>
      <c r="H71" s="76"/>
      <c r="I71" s="76"/>
      <c r="J71" s="76"/>
    </row>
    <row r="72" spans="3:12">
      <c r="D72" s="31"/>
      <c r="E72" s="95"/>
      <c r="F72" s="95"/>
      <c r="G72" s="95"/>
      <c r="H72" s="76"/>
      <c r="I72" s="76"/>
      <c r="J72" s="76"/>
    </row>
    <row r="73" spans="3:12" ht="15.75">
      <c r="C73" s="205" t="s">
        <v>402</v>
      </c>
      <c r="D73" s="206" t="s">
        <v>1575</v>
      </c>
      <c r="E73" s="95"/>
      <c r="F73" s="95"/>
      <c r="G73" s="95"/>
      <c r="H73" s="76"/>
      <c r="I73" s="76"/>
      <c r="J73" s="76"/>
    </row>
    <row r="74" spans="3:12" ht="18.75">
      <c r="C74" s="215" t="str">
        <f>IFERROR(VLOOKUP(D73,'Desarrollo e Innov. Curricular'!$E:$F,2,FALSE),IFERROR(VLOOKUP(D73,'Investigación Científica'!$E:$F,2,FALSE),IFERROR(VLOOKUP(D73,'Vinculación Univ. Sociedad'!$E:$F,2,FALSE),IFERROR(VLOOKUP(D73,'Docencia y Profesorado Universi'!$E:$F,2,FALSE),IFERROR(VLOOKUP(D73,'Estudiantes y Graduados'!$E:$F,2,FALSE),IFERROR(VLOOKUP(D73,'Gestion Administrativa'!$E:$F,2,FALSE),IFERROR(VLOOKUP(D73,'Gestión Académica'!$E:$F,2,FALSE),IFERROR(VLOOKUP(D73,'Aseguramiento de la Calidad y M'!$E:$F,2,FALSE),IFERROR(VLOOKUP(D73,'Gestión del Conocimiento'!$E:$F,2,FALSE),IFERROR(VLOOKUP(D73,'Gobernabilidad y Procesos...'!$E:$F,2,FALSE),IFERROR(VLOOKUP(D73,'Gestión del Talento Humano'!$E:$F,2,FALSE),IFERROR(VLOOKUP(D73,'Internacionalización de la E.S.'!$E:$F,2,FALSE),IFERROR(VLOOKUP(D73,Posgrado!$E:$F,2,FALSE),IFERROR(VLOOKUP(D73,'Cultura de Innovación Insti...'!$E:$F,2,FALSE),VLOOKUP(D73,'Lo Esencial de la Reforma Univ.'!$E:$F,2,0)))))))))))))))</f>
        <v>Documentar los procesos administrativos de las unidades.</v>
      </c>
      <c r="D74" s="31"/>
      <c r="E74" s="95"/>
      <c r="F74" s="95"/>
      <c r="G74" s="95"/>
      <c r="H74" s="76"/>
      <c r="I74" s="76"/>
      <c r="J74" s="76"/>
    </row>
    <row r="75" spans="3:12" ht="15.75" thickBot="1">
      <c r="C75" s="180"/>
      <c r="D75" s="31"/>
      <c r="E75" s="95"/>
      <c r="F75" s="95"/>
      <c r="G75" s="95"/>
      <c r="H75" s="76"/>
      <c r="I75" s="76"/>
      <c r="J75" s="76"/>
    </row>
    <row r="76" spans="3:12" ht="30.75" thickBot="1">
      <c r="C76" s="136" t="s">
        <v>44</v>
      </c>
      <c r="D76" s="140" t="s">
        <v>55</v>
      </c>
      <c r="E76" s="173" t="s">
        <v>56</v>
      </c>
      <c r="F76" s="140" t="s">
        <v>57</v>
      </c>
      <c r="G76" s="137" t="s">
        <v>27</v>
      </c>
      <c r="H76" s="135" t="s">
        <v>140</v>
      </c>
      <c r="I76" s="138" t="s">
        <v>46</v>
      </c>
      <c r="J76" s="138" t="s">
        <v>141</v>
      </c>
      <c r="K76" s="138" t="s">
        <v>421</v>
      </c>
      <c r="L76" s="138" t="s">
        <v>422</v>
      </c>
    </row>
    <row r="77" spans="3:12" ht="15.75" hidden="1" thickBot="1">
      <c r="C77" s="139" t="s">
        <v>497</v>
      </c>
      <c r="D77" s="202"/>
      <c r="E77" s="154">
        <v>12</v>
      </c>
      <c r="F77" s="320">
        <f>HLOOKUP($C77,$BZ$2:$CM$3,2,0)</f>
        <v>41436.800000000003</v>
      </c>
      <c r="G77" s="115">
        <f>D77*E77*F77</f>
        <v>0</v>
      </c>
      <c r="H77" s="168"/>
      <c r="I77" s="116" t="s">
        <v>511</v>
      </c>
      <c r="J77" s="116" t="str">
        <f>VLOOKUP(I77,Presupuesto!$B$11:$C$565,2,0)</f>
        <v>SUELDOS Y SALARIOS PERMANENTES</v>
      </c>
      <c r="K77" s="223" t="s">
        <v>1470</v>
      </c>
      <c r="L77" s="100" t="s">
        <v>405</v>
      </c>
    </row>
    <row r="78" spans="3:12" hidden="1">
      <c r="C78" s="174" t="s">
        <v>58</v>
      </c>
      <c r="D78" s="165"/>
      <c r="E78" s="156">
        <v>0</v>
      </c>
      <c r="F78" s="102">
        <f>IF(E77=0,"",(G77/E77)/12*E77)</f>
        <v>0</v>
      </c>
      <c r="G78" s="99">
        <f>F78</f>
        <v>0</v>
      </c>
      <c r="H78" s="166" t="s">
        <v>1458</v>
      </c>
      <c r="I78" s="118" t="s">
        <v>531</v>
      </c>
      <c r="J78" s="118" t="str">
        <f>VLOOKUP(I78,Presupuesto!$B$11:$C$565,2,0)</f>
        <v>AGUINALDO Y DECIMO CUARTO MES</v>
      </c>
      <c r="K78" s="100" t="str">
        <f>$K$17</f>
        <v>Posgrado</v>
      </c>
      <c r="L78" s="100" t="s">
        <v>423</v>
      </c>
    </row>
    <row r="79" spans="3:12" ht="15.75" hidden="1" thickBot="1">
      <c r="C79" s="175" t="s">
        <v>59</v>
      </c>
      <c r="D79" s="165"/>
      <c r="E79" s="156">
        <v>0</v>
      </c>
      <c r="F79" s="119">
        <f>IF(E77&lt;6,"",((E77-6)/12)*(G77/E77))</f>
        <v>0</v>
      </c>
      <c r="G79" s="99">
        <f>F79</f>
        <v>0</v>
      </c>
      <c r="H79" s="166"/>
      <c r="I79" s="103" t="s">
        <v>534</v>
      </c>
      <c r="J79" s="103" t="str">
        <f>VLOOKUP(I79,Presupuesto!$B$11:$C$565,2,0)</f>
        <v>DECIMOCUARTO MES</v>
      </c>
      <c r="K79" s="100" t="str">
        <f t="shared" ref="K79:K124" si="1">$K$17</f>
        <v>Posgrado</v>
      </c>
      <c r="L79" s="100" t="s">
        <v>406</v>
      </c>
    </row>
    <row r="80" spans="3:12" ht="15.75" hidden="1" thickBot="1">
      <c r="C80" s="139" t="s">
        <v>498</v>
      </c>
      <c r="D80" s="202"/>
      <c r="E80" s="154">
        <v>12</v>
      </c>
      <c r="F80" s="320">
        <f>HLOOKUP($C80,$BZ$2:$CM$3,2,0)</f>
        <v>37669.82</v>
      </c>
      <c r="G80" s="115">
        <f>D80*E80*F80</f>
        <v>0</v>
      </c>
      <c r="H80" s="168"/>
      <c r="I80" s="116" t="s">
        <v>511</v>
      </c>
      <c r="J80" s="116" t="str">
        <f>VLOOKUP(I80,Presupuesto!$B$11:$C$565,2,0)</f>
        <v>SUELDOS Y SALARIOS PERMANENTES</v>
      </c>
      <c r="K80" s="100" t="str">
        <f t="shared" si="1"/>
        <v>Posgrado</v>
      </c>
      <c r="L80" s="100" t="s">
        <v>406</v>
      </c>
    </row>
    <row r="81" spans="3:12" hidden="1">
      <c r="C81" s="174" t="s">
        <v>58</v>
      </c>
      <c r="D81" s="165"/>
      <c r="E81" s="156">
        <v>0</v>
      </c>
      <c r="F81" s="102">
        <f>IF(E80=0,"",(G80/E80)/12*E80)</f>
        <v>0</v>
      </c>
      <c r="G81" s="99">
        <f>F81</f>
        <v>0</v>
      </c>
      <c r="H81" s="166"/>
      <c r="I81" s="118" t="s">
        <v>531</v>
      </c>
      <c r="J81" s="118" t="str">
        <f>VLOOKUP(I81,Presupuesto!$B$11:$C$565,2,0)</f>
        <v>AGUINALDO Y DECIMO CUARTO MES</v>
      </c>
      <c r="K81" s="100" t="str">
        <f t="shared" si="1"/>
        <v>Posgrado</v>
      </c>
      <c r="L81" s="100" t="s">
        <v>406</v>
      </c>
    </row>
    <row r="82" spans="3:12" ht="15.75" hidden="1" thickBot="1">
      <c r="C82" s="175" t="s">
        <v>59</v>
      </c>
      <c r="D82" s="165"/>
      <c r="E82" s="156">
        <v>0</v>
      </c>
      <c r="F82" s="119">
        <f>IF(E80&lt;6,"",((E80-6)/12)*(G80/E80))</f>
        <v>0</v>
      </c>
      <c r="G82" s="99">
        <f>F82</f>
        <v>0</v>
      </c>
      <c r="H82" s="166"/>
      <c r="I82" s="103" t="s">
        <v>534</v>
      </c>
      <c r="J82" s="103" t="str">
        <f>VLOOKUP(I82,Presupuesto!$B$11:$C$565,2,0)</f>
        <v>DECIMOCUARTO MES</v>
      </c>
      <c r="K82" s="100" t="str">
        <f t="shared" si="1"/>
        <v>Posgrado</v>
      </c>
      <c r="L82" s="100" t="s">
        <v>406</v>
      </c>
    </row>
    <row r="83" spans="3:12" ht="15.75" hidden="1" thickBot="1">
      <c r="C83" s="139" t="s">
        <v>499</v>
      </c>
      <c r="D83" s="202"/>
      <c r="E83" s="154">
        <v>12</v>
      </c>
      <c r="F83" s="320">
        <f>HLOOKUP($C83,$BZ$2:$CM$3,2,0)</f>
        <v>33902.839999999997</v>
      </c>
      <c r="G83" s="115">
        <f>D83*E83*F83</f>
        <v>0</v>
      </c>
      <c r="H83" s="168"/>
      <c r="I83" s="116" t="s">
        <v>511</v>
      </c>
      <c r="J83" s="116" t="str">
        <f>VLOOKUP(I83,Presupuesto!$B$11:$C$565,2,0)</f>
        <v>SUELDOS Y SALARIOS PERMANENTES</v>
      </c>
      <c r="K83" s="100" t="str">
        <f t="shared" si="1"/>
        <v>Posgrado</v>
      </c>
      <c r="L83" s="100" t="s">
        <v>406</v>
      </c>
    </row>
    <row r="84" spans="3:12" hidden="1">
      <c r="C84" s="174" t="s">
        <v>58</v>
      </c>
      <c r="D84" s="165"/>
      <c r="E84" s="156">
        <v>0</v>
      </c>
      <c r="F84" s="102">
        <f>IF(E83=0,"",(G83/E83)/12*E83)</f>
        <v>0</v>
      </c>
      <c r="G84" s="99">
        <f>F84</f>
        <v>0</v>
      </c>
      <c r="H84" s="166"/>
      <c r="I84" s="118" t="s">
        <v>531</v>
      </c>
      <c r="J84" s="118" t="str">
        <f>VLOOKUP(I84,Presupuesto!$B$11:$C$565,2,0)</f>
        <v>AGUINALDO Y DECIMO CUARTO MES</v>
      </c>
      <c r="K84" s="100" t="str">
        <f t="shared" si="1"/>
        <v>Posgrado</v>
      </c>
      <c r="L84" s="100" t="s">
        <v>406</v>
      </c>
    </row>
    <row r="85" spans="3:12" ht="15.75" hidden="1" thickBot="1">
      <c r="C85" s="175" t="s">
        <v>59</v>
      </c>
      <c r="D85" s="165"/>
      <c r="E85" s="156">
        <v>0</v>
      </c>
      <c r="F85" s="119">
        <f>IF(E83&lt;6,"",((E83-6)/12)*(G83/E83))</f>
        <v>0</v>
      </c>
      <c r="G85" s="99">
        <f>F85</f>
        <v>0</v>
      </c>
      <c r="H85" s="166"/>
      <c r="I85" s="103" t="s">
        <v>534</v>
      </c>
      <c r="J85" s="103" t="str">
        <f>VLOOKUP(I85,Presupuesto!$B$11:$C$565,2,0)</f>
        <v>DECIMOCUARTO MES</v>
      </c>
      <c r="K85" s="100" t="str">
        <f t="shared" si="1"/>
        <v>Posgrado</v>
      </c>
      <c r="L85" s="100" t="s">
        <v>406</v>
      </c>
    </row>
    <row r="86" spans="3:12" ht="15.75" hidden="1" thickBot="1">
      <c r="C86" s="139" t="s">
        <v>500</v>
      </c>
      <c r="D86" s="202"/>
      <c r="E86" s="154">
        <v>12</v>
      </c>
      <c r="F86" s="320">
        <f>HLOOKUP($C86,$BZ$2:$CM$3,2,0)</f>
        <v>30135.85</v>
      </c>
      <c r="G86" s="115">
        <f>D86*E86*F86</f>
        <v>0</v>
      </c>
      <c r="H86" s="168"/>
      <c r="I86" s="116" t="s">
        <v>511</v>
      </c>
      <c r="J86" s="116" t="str">
        <f>VLOOKUP(I86,Presupuesto!$B$11:$C$565,2,0)</f>
        <v>SUELDOS Y SALARIOS PERMANENTES</v>
      </c>
      <c r="K86" s="100" t="str">
        <f t="shared" si="1"/>
        <v>Posgrado</v>
      </c>
      <c r="L86" s="100" t="s">
        <v>406</v>
      </c>
    </row>
    <row r="87" spans="3:12" hidden="1">
      <c r="C87" s="174" t="s">
        <v>58</v>
      </c>
      <c r="D87" s="165"/>
      <c r="E87" s="156">
        <v>0</v>
      </c>
      <c r="F87" s="102">
        <f>IF(E86=0,"",(G86/E86)/12*E86)</f>
        <v>0</v>
      </c>
      <c r="G87" s="99">
        <f>F87</f>
        <v>0</v>
      </c>
      <c r="H87" s="166"/>
      <c r="I87" s="118" t="s">
        <v>531</v>
      </c>
      <c r="J87" s="118" t="str">
        <f>VLOOKUP(I87,Presupuesto!$B$11:$C$565,2,0)</f>
        <v>AGUINALDO Y DECIMO CUARTO MES</v>
      </c>
      <c r="K87" s="100" t="str">
        <f t="shared" si="1"/>
        <v>Posgrado</v>
      </c>
      <c r="L87" s="100" t="s">
        <v>406</v>
      </c>
    </row>
    <row r="88" spans="3:12" ht="15.75" hidden="1" thickBot="1">
      <c r="C88" s="175" t="s">
        <v>59</v>
      </c>
      <c r="D88" s="165"/>
      <c r="E88" s="156">
        <v>0</v>
      </c>
      <c r="F88" s="119">
        <f>IF(E86&lt;6,"",((E86-6)/12)*(G86/E86))</f>
        <v>0</v>
      </c>
      <c r="G88" s="99">
        <f>F88</f>
        <v>0</v>
      </c>
      <c r="H88" s="166"/>
      <c r="I88" s="103" t="s">
        <v>534</v>
      </c>
      <c r="J88" s="103" t="str">
        <f>VLOOKUP(I88,Presupuesto!$B$11:$C$565,2,0)</f>
        <v>DECIMOCUARTO MES</v>
      </c>
      <c r="K88" s="100" t="str">
        <f t="shared" si="1"/>
        <v>Posgrado</v>
      </c>
      <c r="L88" s="100" t="s">
        <v>406</v>
      </c>
    </row>
    <row r="89" spans="3:12" ht="15.75" hidden="1" thickBot="1">
      <c r="C89" s="139" t="s">
        <v>501</v>
      </c>
      <c r="D89" s="202"/>
      <c r="E89" s="154">
        <v>12</v>
      </c>
      <c r="F89" s="320">
        <f>HLOOKUP($C89,$BZ$2:$CM$3,2,0)</f>
        <v>28252.36</v>
      </c>
      <c r="G89" s="115">
        <f>D89*E89*F89</f>
        <v>0</v>
      </c>
      <c r="H89" s="168"/>
      <c r="I89" s="116" t="s">
        <v>511</v>
      </c>
      <c r="J89" s="116" t="str">
        <f>VLOOKUP(I89,Presupuesto!$B$11:$C$565,2,0)</f>
        <v>SUELDOS Y SALARIOS PERMANENTES</v>
      </c>
      <c r="K89" s="100" t="str">
        <f t="shared" si="1"/>
        <v>Posgrado</v>
      </c>
      <c r="L89" s="100" t="s">
        <v>406</v>
      </c>
    </row>
    <row r="90" spans="3:12" hidden="1">
      <c r="C90" s="174" t="s">
        <v>58</v>
      </c>
      <c r="D90" s="165"/>
      <c r="E90" s="156">
        <v>0</v>
      </c>
      <c r="F90" s="102">
        <f>IF(E89=0,"",(G89/E89)/12*E89)</f>
        <v>0</v>
      </c>
      <c r="G90" s="99">
        <f>F90</f>
        <v>0</v>
      </c>
      <c r="H90" s="166"/>
      <c r="I90" s="118" t="s">
        <v>531</v>
      </c>
      <c r="J90" s="118" t="str">
        <f>VLOOKUP(I90,Presupuesto!$B$11:$C$565,2,0)</f>
        <v>AGUINALDO Y DECIMO CUARTO MES</v>
      </c>
      <c r="K90" s="100" t="str">
        <f t="shared" si="1"/>
        <v>Posgrado</v>
      </c>
      <c r="L90" s="100" t="s">
        <v>406</v>
      </c>
    </row>
    <row r="91" spans="3:12" ht="15.75" hidden="1" thickBot="1">
      <c r="C91" s="175" t="s">
        <v>59</v>
      </c>
      <c r="D91" s="165"/>
      <c r="E91" s="156">
        <v>0</v>
      </c>
      <c r="F91" s="119">
        <f>IF(E89&lt;6,"",((E89-6)/12)*(G89/E89))</f>
        <v>0</v>
      </c>
      <c r="G91" s="99">
        <f>F91</f>
        <v>0</v>
      </c>
      <c r="H91" s="166"/>
      <c r="I91" s="103" t="s">
        <v>534</v>
      </c>
      <c r="J91" s="103" t="str">
        <f>VLOOKUP(I91,Presupuesto!$B$11:$C$565,2,0)</f>
        <v>DECIMOCUARTO MES</v>
      </c>
      <c r="K91" s="100" t="str">
        <f t="shared" si="1"/>
        <v>Posgrado</v>
      </c>
      <c r="L91" s="100" t="s">
        <v>406</v>
      </c>
    </row>
    <row r="92" spans="3:12" ht="15.75" hidden="1" thickBot="1">
      <c r="C92" s="139" t="s">
        <v>502</v>
      </c>
      <c r="D92" s="202"/>
      <c r="E92" s="154">
        <v>12</v>
      </c>
      <c r="F92" s="320">
        <f>HLOOKUP($C92,$BZ$2:$CM$3,2,0)</f>
        <v>26368.87</v>
      </c>
      <c r="G92" s="115">
        <f>D92*E92*F92</f>
        <v>0</v>
      </c>
      <c r="H92" s="168"/>
      <c r="I92" s="116" t="s">
        <v>511</v>
      </c>
      <c r="J92" s="116" t="str">
        <f>VLOOKUP(I92,Presupuesto!$B$11:$C$565,2,0)</f>
        <v>SUELDOS Y SALARIOS PERMANENTES</v>
      </c>
      <c r="K92" s="100" t="str">
        <f t="shared" si="1"/>
        <v>Posgrado</v>
      </c>
      <c r="L92" s="100" t="s">
        <v>406</v>
      </c>
    </row>
    <row r="93" spans="3:12" hidden="1">
      <c r="C93" s="174" t="s">
        <v>58</v>
      </c>
      <c r="D93" s="165"/>
      <c r="E93" s="156">
        <v>0</v>
      </c>
      <c r="F93" s="102">
        <f>IF(E92=0,"",(G92/E92)/12*E92)</f>
        <v>0</v>
      </c>
      <c r="G93" s="99">
        <f>F93</f>
        <v>0</v>
      </c>
      <c r="H93" s="166"/>
      <c r="I93" s="118" t="s">
        <v>531</v>
      </c>
      <c r="J93" s="118" t="str">
        <f>VLOOKUP(I93,Presupuesto!$B$11:$C$565,2,0)</f>
        <v>AGUINALDO Y DECIMO CUARTO MES</v>
      </c>
      <c r="K93" s="100" t="str">
        <f t="shared" si="1"/>
        <v>Posgrado</v>
      </c>
      <c r="L93" s="100" t="s">
        <v>406</v>
      </c>
    </row>
    <row r="94" spans="3:12" ht="15.75" hidden="1" thickBot="1">
      <c r="C94" s="175" t="s">
        <v>59</v>
      </c>
      <c r="D94" s="165"/>
      <c r="E94" s="156">
        <v>0</v>
      </c>
      <c r="F94" s="119">
        <f>IF(E92&lt;6,"",((E92-6)/12)*(G92/E92))</f>
        <v>0</v>
      </c>
      <c r="G94" s="99">
        <f>F94</f>
        <v>0</v>
      </c>
      <c r="H94" s="166"/>
      <c r="I94" s="103" t="s">
        <v>534</v>
      </c>
      <c r="J94" s="103" t="str">
        <f>VLOOKUP(I94,Presupuesto!$B$11:$C$565,2,0)</f>
        <v>DECIMOCUARTO MES</v>
      </c>
      <c r="K94" s="100" t="str">
        <f t="shared" si="1"/>
        <v>Posgrado</v>
      </c>
      <c r="L94" s="100" t="s">
        <v>406</v>
      </c>
    </row>
    <row r="95" spans="3:12" ht="15.75" hidden="1" thickBot="1">
      <c r="C95" s="139" t="s">
        <v>503</v>
      </c>
      <c r="D95" s="202"/>
      <c r="E95" s="154">
        <v>12</v>
      </c>
      <c r="F95" s="320">
        <f>HLOOKUP($C95,$BZ$2:$CM$3,2,0)</f>
        <v>17893.16</v>
      </c>
      <c r="G95" s="115">
        <f>D95*E95*F95</f>
        <v>0</v>
      </c>
      <c r="H95" s="168"/>
      <c r="I95" s="116" t="s">
        <v>511</v>
      </c>
      <c r="J95" s="116" t="str">
        <f>VLOOKUP(I95,Presupuesto!$B$11:$C$565,2,0)</f>
        <v>SUELDOS Y SALARIOS PERMANENTES</v>
      </c>
      <c r="K95" s="100" t="str">
        <f t="shared" si="1"/>
        <v>Posgrado</v>
      </c>
      <c r="L95" s="100" t="s">
        <v>406</v>
      </c>
    </row>
    <row r="96" spans="3:12" hidden="1">
      <c r="C96" s="174" t="s">
        <v>58</v>
      </c>
      <c r="D96" s="165"/>
      <c r="E96" s="156">
        <v>0</v>
      </c>
      <c r="F96" s="102">
        <f>IF(E95=0,"",(G95/E95)/12*E95)</f>
        <v>0</v>
      </c>
      <c r="G96" s="99">
        <f>F96</f>
        <v>0</v>
      </c>
      <c r="H96" s="166"/>
      <c r="I96" s="118" t="s">
        <v>531</v>
      </c>
      <c r="J96" s="118" t="str">
        <f>VLOOKUP(I96,Presupuesto!$B$11:$C$565,2,0)</f>
        <v>AGUINALDO Y DECIMO CUARTO MES</v>
      </c>
      <c r="K96" s="100" t="str">
        <f t="shared" si="1"/>
        <v>Posgrado</v>
      </c>
      <c r="L96" s="100" t="s">
        <v>406</v>
      </c>
    </row>
    <row r="97" spans="3:12" ht="15.75" hidden="1" thickBot="1">
      <c r="C97" s="175" t="s">
        <v>59</v>
      </c>
      <c r="D97" s="165"/>
      <c r="E97" s="156">
        <v>0</v>
      </c>
      <c r="F97" s="119">
        <f>IF(E95&lt;6,"",((E95-6)/12)*(G95/E95))</f>
        <v>0</v>
      </c>
      <c r="G97" s="99">
        <f>F97</f>
        <v>0</v>
      </c>
      <c r="H97" s="166"/>
      <c r="I97" s="103" t="s">
        <v>534</v>
      </c>
      <c r="J97" s="103" t="str">
        <f>VLOOKUP(I97,Presupuesto!$B$11:$C$565,2,0)</f>
        <v>DECIMOCUARTO MES</v>
      </c>
      <c r="K97" s="100" t="str">
        <f t="shared" si="1"/>
        <v>Posgrado</v>
      </c>
      <c r="L97" s="100" t="s">
        <v>406</v>
      </c>
    </row>
    <row r="98" spans="3:12" ht="15.75" hidden="1" thickBot="1">
      <c r="C98" s="139" t="s">
        <v>504</v>
      </c>
      <c r="D98" s="202"/>
      <c r="E98" s="154">
        <v>12</v>
      </c>
      <c r="F98" s="320">
        <f>HLOOKUP($C98,$BZ$2:$CM$3,2,0)</f>
        <v>16951.419999999998</v>
      </c>
      <c r="G98" s="115">
        <f>D98*E98*F98</f>
        <v>0</v>
      </c>
      <c r="H98" s="168"/>
      <c r="I98" s="116" t="s">
        <v>511</v>
      </c>
      <c r="J98" s="116" t="str">
        <f>VLOOKUP(I98,Presupuesto!$B$11:$C$565,2,0)</f>
        <v>SUELDOS Y SALARIOS PERMANENTES</v>
      </c>
      <c r="K98" s="100" t="str">
        <f t="shared" si="1"/>
        <v>Posgrado</v>
      </c>
      <c r="L98" s="100" t="s">
        <v>406</v>
      </c>
    </row>
    <row r="99" spans="3:12" hidden="1">
      <c r="C99" s="174" t="s">
        <v>58</v>
      </c>
      <c r="D99" s="165"/>
      <c r="E99" s="156">
        <v>0</v>
      </c>
      <c r="F99" s="102">
        <f>IF(E98=0,"",(G98/E98)/12*E98)</f>
        <v>0</v>
      </c>
      <c r="G99" s="99">
        <f>F99</f>
        <v>0</v>
      </c>
      <c r="H99" s="166"/>
      <c r="I99" s="118" t="s">
        <v>531</v>
      </c>
      <c r="J99" s="118" t="str">
        <f>VLOOKUP(I99,Presupuesto!$B$11:$C$565,2,0)</f>
        <v>AGUINALDO Y DECIMO CUARTO MES</v>
      </c>
      <c r="K99" s="100" t="str">
        <f t="shared" si="1"/>
        <v>Posgrado</v>
      </c>
      <c r="L99" s="100" t="s">
        <v>406</v>
      </c>
    </row>
    <row r="100" spans="3:12" ht="15.75" hidden="1" thickBot="1">
      <c r="C100" s="175" t="s">
        <v>59</v>
      </c>
      <c r="D100" s="165"/>
      <c r="E100" s="156">
        <v>0</v>
      </c>
      <c r="F100" s="119">
        <f>IF(E98&lt;6,"",((E98-6)/12)*(G98/E98))</f>
        <v>0</v>
      </c>
      <c r="G100" s="99">
        <f>F100</f>
        <v>0</v>
      </c>
      <c r="H100" s="166"/>
      <c r="I100" s="103" t="s">
        <v>534</v>
      </c>
      <c r="J100" s="103" t="str">
        <f>VLOOKUP(I100,Presupuesto!$B$11:$C$565,2,0)</f>
        <v>DECIMOCUARTO MES</v>
      </c>
      <c r="K100" s="100" t="str">
        <f t="shared" si="1"/>
        <v>Posgrado</v>
      </c>
      <c r="L100" s="100" t="s">
        <v>406</v>
      </c>
    </row>
    <row r="101" spans="3:12" ht="15.75" hidden="1" thickBot="1">
      <c r="C101" s="139" t="s">
        <v>505</v>
      </c>
      <c r="D101" s="202"/>
      <c r="E101" s="154">
        <v>12</v>
      </c>
      <c r="F101" s="320">
        <f>HLOOKUP($C101,$BZ$2:$CM$3,2,0)</f>
        <v>13184.44</v>
      </c>
      <c r="G101" s="115">
        <f>D101*E101*F101</f>
        <v>0</v>
      </c>
      <c r="H101" s="168"/>
      <c r="I101" s="116" t="s">
        <v>511</v>
      </c>
      <c r="J101" s="116" t="str">
        <f>VLOOKUP(I101,Presupuesto!$B$11:$C$565,2,0)</f>
        <v>SUELDOS Y SALARIOS PERMANENTES</v>
      </c>
      <c r="K101" s="100" t="str">
        <f t="shared" si="1"/>
        <v>Posgrado</v>
      </c>
      <c r="L101" s="100" t="s">
        <v>406</v>
      </c>
    </row>
    <row r="102" spans="3:12" hidden="1">
      <c r="C102" s="174" t="s">
        <v>58</v>
      </c>
      <c r="D102" s="165"/>
      <c r="E102" s="156">
        <v>0</v>
      </c>
      <c r="F102" s="102">
        <f>IF(E101=0,"",(G101/E101)/12*E101)</f>
        <v>0</v>
      </c>
      <c r="G102" s="99">
        <f>F102</f>
        <v>0</v>
      </c>
      <c r="H102" s="166"/>
      <c r="I102" s="118" t="s">
        <v>531</v>
      </c>
      <c r="J102" s="118" t="str">
        <f>VLOOKUP(I102,Presupuesto!$B$11:$C$565,2,0)</f>
        <v>AGUINALDO Y DECIMO CUARTO MES</v>
      </c>
      <c r="K102" s="100" t="str">
        <f t="shared" si="1"/>
        <v>Posgrado</v>
      </c>
      <c r="L102" s="100" t="s">
        <v>406</v>
      </c>
    </row>
    <row r="103" spans="3:12" ht="15.75" hidden="1" thickBot="1">
      <c r="C103" s="175" t="s">
        <v>59</v>
      </c>
      <c r="D103" s="165"/>
      <c r="E103" s="156">
        <v>0</v>
      </c>
      <c r="F103" s="119">
        <f>IF(E101&lt;6,"",((E101-6)/12)*(G101/E101))</f>
        <v>0</v>
      </c>
      <c r="G103" s="99">
        <f>F103</f>
        <v>0</v>
      </c>
      <c r="H103" s="166"/>
      <c r="I103" s="103" t="s">
        <v>534</v>
      </c>
      <c r="J103" s="103" t="str">
        <f>VLOOKUP(I103,Presupuesto!$B$11:$C$565,2,0)</f>
        <v>DECIMOCUARTO MES</v>
      </c>
      <c r="K103" s="100" t="str">
        <f t="shared" si="1"/>
        <v>Posgrado</v>
      </c>
      <c r="L103" s="100" t="s">
        <v>406</v>
      </c>
    </row>
    <row r="104" spans="3:12" ht="15.75" hidden="1" thickBot="1">
      <c r="C104" s="139" t="s">
        <v>506</v>
      </c>
      <c r="D104" s="202"/>
      <c r="E104" s="154">
        <v>12</v>
      </c>
      <c r="F104" s="320">
        <f>HLOOKUP($C104,$BZ$2:$CM$3,2,0)</f>
        <v>15032.56</v>
      </c>
      <c r="G104" s="115">
        <f>D104*E104*F104</f>
        <v>0</v>
      </c>
      <c r="H104" s="168"/>
      <c r="I104" s="116" t="s">
        <v>511</v>
      </c>
      <c r="J104" s="116" t="str">
        <f>VLOOKUP(I104,Presupuesto!$B$11:$C$565,2,0)</f>
        <v>SUELDOS Y SALARIOS PERMANENTES</v>
      </c>
      <c r="K104" s="100" t="str">
        <f t="shared" si="1"/>
        <v>Posgrado</v>
      </c>
      <c r="L104" s="100" t="s">
        <v>406</v>
      </c>
    </row>
    <row r="105" spans="3:12" hidden="1">
      <c r="C105" s="174" t="s">
        <v>58</v>
      </c>
      <c r="D105" s="165"/>
      <c r="E105" s="156">
        <v>0</v>
      </c>
      <c r="F105" s="102">
        <f>IF(E104=0,"",(G104/E104)/12*E104)</f>
        <v>0</v>
      </c>
      <c r="G105" s="99">
        <f>F105</f>
        <v>0</v>
      </c>
      <c r="H105" s="166"/>
      <c r="I105" s="118" t="s">
        <v>531</v>
      </c>
      <c r="J105" s="118" t="str">
        <f>VLOOKUP(I105,Presupuesto!$B$11:$C$565,2,0)</f>
        <v>AGUINALDO Y DECIMO CUARTO MES</v>
      </c>
      <c r="K105" s="100" t="str">
        <f t="shared" si="1"/>
        <v>Posgrado</v>
      </c>
      <c r="L105" s="100" t="s">
        <v>406</v>
      </c>
    </row>
    <row r="106" spans="3:12" ht="15.75" hidden="1" thickBot="1">
      <c r="C106" s="175" t="s">
        <v>59</v>
      </c>
      <c r="D106" s="165"/>
      <c r="E106" s="156">
        <v>0</v>
      </c>
      <c r="F106" s="119">
        <f>IF(E104&lt;6,"",((E104-6)/12)*(G104/E104))</f>
        <v>0</v>
      </c>
      <c r="G106" s="99">
        <f>F106</f>
        <v>0</v>
      </c>
      <c r="H106" s="166"/>
      <c r="I106" s="103" t="s">
        <v>534</v>
      </c>
      <c r="J106" s="103" t="str">
        <f>VLOOKUP(I106,Presupuesto!$B$11:$C$565,2,0)</f>
        <v>DECIMOCUARTO MES</v>
      </c>
      <c r="K106" s="100" t="str">
        <f t="shared" si="1"/>
        <v>Posgrado</v>
      </c>
      <c r="L106" s="100" t="s">
        <v>406</v>
      </c>
    </row>
    <row r="107" spans="3:12" ht="15.75" hidden="1" thickBot="1">
      <c r="C107" s="139" t="s">
        <v>507</v>
      </c>
      <c r="D107" s="202"/>
      <c r="E107" s="154">
        <v>12</v>
      </c>
      <c r="F107" s="320">
        <f>HLOOKUP($C107,$BZ$2:$CM$3,2,0)</f>
        <v>13264.02</v>
      </c>
      <c r="G107" s="115">
        <f>D107*E107*F107</f>
        <v>0</v>
      </c>
      <c r="H107" s="168"/>
      <c r="I107" s="116" t="s">
        <v>511</v>
      </c>
      <c r="J107" s="116" t="str">
        <f>VLOOKUP(I107,Presupuesto!$B$11:$C$565,2,0)</f>
        <v>SUELDOS Y SALARIOS PERMANENTES</v>
      </c>
      <c r="K107" s="100" t="str">
        <f t="shared" si="1"/>
        <v>Posgrado</v>
      </c>
      <c r="L107" s="100" t="s">
        <v>406</v>
      </c>
    </row>
    <row r="108" spans="3:12" hidden="1">
      <c r="C108" s="174" t="s">
        <v>58</v>
      </c>
      <c r="D108" s="165"/>
      <c r="E108" s="156">
        <v>0</v>
      </c>
      <c r="F108" s="102">
        <f>IF(E107=0,"",(G107/E107)/12*E107)</f>
        <v>0</v>
      </c>
      <c r="G108" s="99">
        <f>F108</f>
        <v>0</v>
      </c>
      <c r="H108" s="166"/>
      <c r="I108" s="118" t="s">
        <v>531</v>
      </c>
      <c r="J108" s="118" t="str">
        <f>VLOOKUP(I108,Presupuesto!$B$11:$C$565,2,0)</f>
        <v>AGUINALDO Y DECIMO CUARTO MES</v>
      </c>
      <c r="K108" s="100" t="str">
        <f t="shared" si="1"/>
        <v>Posgrado</v>
      </c>
      <c r="L108" s="100" t="s">
        <v>406</v>
      </c>
    </row>
    <row r="109" spans="3:12" ht="15.75" hidden="1" thickBot="1">
      <c r="C109" s="175" t="s">
        <v>59</v>
      </c>
      <c r="D109" s="165"/>
      <c r="E109" s="156">
        <v>0</v>
      </c>
      <c r="F109" s="119">
        <f>IF(E107&lt;6,"",((E107-6)/12)*(G107/E107))</f>
        <v>0</v>
      </c>
      <c r="G109" s="99">
        <f>F109</f>
        <v>0</v>
      </c>
      <c r="H109" s="166"/>
      <c r="I109" s="103" t="s">
        <v>534</v>
      </c>
      <c r="J109" s="103" t="str">
        <f>VLOOKUP(I109,Presupuesto!$B$11:$C$565,2,0)</f>
        <v>DECIMOCUARTO MES</v>
      </c>
      <c r="K109" s="100" t="str">
        <f t="shared" si="1"/>
        <v>Posgrado</v>
      </c>
      <c r="L109" s="100" t="s">
        <v>406</v>
      </c>
    </row>
    <row r="110" spans="3:12" ht="15.75" hidden="1" thickBot="1">
      <c r="C110" s="139" t="s">
        <v>508</v>
      </c>
      <c r="D110" s="202"/>
      <c r="E110" s="154">
        <v>12</v>
      </c>
      <c r="F110" s="320">
        <f>HLOOKUP($C110,$BZ$2:$CM$3,2,0)</f>
        <v>12379.75</v>
      </c>
      <c r="G110" s="115">
        <f>D110*E110*F110</f>
        <v>0</v>
      </c>
      <c r="H110" s="168"/>
      <c r="I110" s="116" t="s">
        <v>511</v>
      </c>
      <c r="J110" s="116" t="str">
        <f>VLOOKUP(I110,Presupuesto!$B$11:$C$565,2,0)</f>
        <v>SUELDOS Y SALARIOS PERMANENTES</v>
      </c>
      <c r="K110" s="100" t="str">
        <f t="shared" si="1"/>
        <v>Posgrado</v>
      </c>
      <c r="L110" s="100" t="s">
        <v>406</v>
      </c>
    </row>
    <row r="111" spans="3:12" hidden="1">
      <c r="C111" s="174" t="s">
        <v>58</v>
      </c>
      <c r="D111" s="165"/>
      <c r="E111" s="156">
        <v>0</v>
      </c>
      <c r="F111" s="102">
        <f>IF(E110=0,"",(G110/E110)/12*E110)</f>
        <v>0</v>
      </c>
      <c r="G111" s="99">
        <f>F111</f>
        <v>0</v>
      </c>
      <c r="H111" s="166"/>
      <c r="I111" s="118" t="s">
        <v>531</v>
      </c>
      <c r="J111" s="118" t="str">
        <f>VLOOKUP(I111,Presupuesto!$B$11:$C$565,2,0)</f>
        <v>AGUINALDO Y DECIMO CUARTO MES</v>
      </c>
      <c r="K111" s="100" t="str">
        <f t="shared" si="1"/>
        <v>Posgrado</v>
      </c>
      <c r="L111" s="100" t="s">
        <v>406</v>
      </c>
    </row>
    <row r="112" spans="3:12" ht="15.75" hidden="1" thickBot="1">
      <c r="C112" s="175" t="s">
        <v>59</v>
      </c>
      <c r="D112" s="165"/>
      <c r="E112" s="156">
        <v>0</v>
      </c>
      <c r="F112" s="119">
        <f>IF(E110&lt;6,"",((E110-6)/12)*(G110/E110))</f>
        <v>0</v>
      </c>
      <c r="G112" s="99">
        <f>F112</f>
        <v>0</v>
      </c>
      <c r="H112" s="166"/>
      <c r="I112" s="103" t="s">
        <v>534</v>
      </c>
      <c r="J112" s="103" t="str">
        <f>VLOOKUP(I112,Presupuesto!$B$11:$C$565,2,0)</f>
        <v>DECIMOCUARTO MES</v>
      </c>
      <c r="K112" s="100" t="str">
        <f t="shared" si="1"/>
        <v>Posgrado</v>
      </c>
      <c r="L112" s="100" t="s">
        <v>406</v>
      </c>
    </row>
    <row r="113" spans="3:12" ht="15.75" hidden="1" thickBot="1">
      <c r="C113" s="139" t="s">
        <v>509</v>
      </c>
      <c r="D113" s="202"/>
      <c r="E113" s="154">
        <v>12</v>
      </c>
      <c r="F113" s="320">
        <f>HLOOKUP($C113,$BZ$2:$CM$3,2,0)</f>
        <v>439.49</v>
      </c>
      <c r="G113" s="115">
        <f>D113*E113*F113</f>
        <v>0</v>
      </c>
      <c r="H113" s="168"/>
      <c r="I113" s="116" t="s">
        <v>511</v>
      </c>
      <c r="J113" s="116" t="str">
        <f>VLOOKUP(I113,Presupuesto!$B$11:$C$565,2,0)</f>
        <v>SUELDOS Y SALARIOS PERMANENTES</v>
      </c>
      <c r="K113" s="100" t="str">
        <f t="shared" si="1"/>
        <v>Posgrado</v>
      </c>
      <c r="L113" s="100" t="s">
        <v>406</v>
      </c>
    </row>
    <row r="114" spans="3:12" hidden="1">
      <c r="C114" s="174" t="s">
        <v>58</v>
      </c>
      <c r="D114" s="165"/>
      <c r="E114" s="156">
        <v>0</v>
      </c>
      <c r="F114" s="102">
        <f>IF(E113=0,"",(G113/E113)/12*E113)</f>
        <v>0</v>
      </c>
      <c r="G114" s="99">
        <f>F114</f>
        <v>0</v>
      </c>
      <c r="H114" s="166"/>
      <c r="I114" s="118" t="s">
        <v>531</v>
      </c>
      <c r="J114" s="118" t="str">
        <f>VLOOKUP(I114,Presupuesto!$B$11:$C$565,2,0)</f>
        <v>AGUINALDO Y DECIMO CUARTO MES</v>
      </c>
      <c r="K114" s="100" t="str">
        <f t="shared" si="1"/>
        <v>Posgrado</v>
      </c>
      <c r="L114" s="100" t="s">
        <v>406</v>
      </c>
    </row>
    <row r="115" spans="3:12" ht="15.75" hidden="1" thickBot="1">
      <c r="C115" s="175" t="s">
        <v>59</v>
      </c>
      <c r="D115" s="165"/>
      <c r="E115" s="156">
        <v>0</v>
      </c>
      <c r="F115" s="119">
        <f>IF(E113&lt;6,"",((E113-6)/12)*(G113/E113))</f>
        <v>0</v>
      </c>
      <c r="G115" s="99">
        <f>F115</f>
        <v>0</v>
      </c>
      <c r="H115" s="166"/>
      <c r="I115" s="103" t="s">
        <v>534</v>
      </c>
      <c r="J115" s="103" t="str">
        <f>VLOOKUP(I115,Presupuesto!$B$11:$C$565,2,0)</f>
        <v>DECIMOCUARTO MES</v>
      </c>
      <c r="K115" s="100" t="str">
        <f t="shared" si="1"/>
        <v>Posgrado</v>
      </c>
      <c r="L115" s="100" t="s">
        <v>406</v>
      </c>
    </row>
    <row r="116" spans="3:12" ht="15.75" hidden="1" thickBot="1">
      <c r="C116" s="139" t="s">
        <v>510</v>
      </c>
      <c r="D116" s="202"/>
      <c r="E116" s="154">
        <v>12</v>
      </c>
      <c r="F116" s="320">
        <f>HLOOKUP($C116,$BZ$2:$CM$3,2,0)</f>
        <v>1904.46</v>
      </c>
      <c r="G116" s="115">
        <f>D116*E116*F116</f>
        <v>0</v>
      </c>
      <c r="H116" s="168"/>
      <c r="I116" s="116" t="s">
        <v>511</v>
      </c>
      <c r="J116" s="116" t="str">
        <f>VLOOKUP(I116,Presupuesto!$B$11:$C$565,2,0)</f>
        <v>SUELDOS Y SALARIOS PERMANENTES</v>
      </c>
      <c r="K116" s="100" t="str">
        <f t="shared" si="1"/>
        <v>Posgrado</v>
      </c>
      <c r="L116" s="100" t="s">
        <v>406</v>
      </c>
    </row>
    <row r="117" spans="3:12" hidden="1">
      <c r="C117" s="174" t="s">
        <v>58</v>
      </c>
      <c r="D117" s="165"/>
      <c r="E117" s="156">
        <v>0</v>
      </c>
      <c r="F117" s="102">
        <f>IF(E116=0,"",(G116/E116)/12*E116)</f>
        <v>0</v>
      </c>
      <c r="G117" s="99">
        <f>F117</f>
        <v>0</v>
      </c>
      <c r="H117" s="166"/>
      <c r="I117" s="118" t="s">
        <v>531</v>
      </c>
      <c r="J117" s="118" t="str">
        <f>VLOOKUP(I117,Presupuesto!$B$11:$C$565,2,0)</f>
        <v>AGUINALDO Y DECIMO CUARTO MES</v>
      </c>
      <c r="K117" s="100" t="str">
        <f t="shared" si="1"/>
        <v>Posgrado</v>
      </c>
      <c r="L117" s="100" t="s">
        <v>406</v>
      </c>
    </row>
    <row r="118" spans="3:12" ht="15.75" hidden="1" thickBot="1">
      <c r="C118" s="175" t="s">
        <v>59</v>
      </c>
      <c r="D118" s="165"/>
      <c r="E118" s="156">
        <v>0</v>
      </c>
      <c r="F118" s="119">
        <f>IF(E116&lt;6,"",((E116-6)/12)*(G116/E116))</f>
        <v>0</v>
      </c>
      <c r="G118" s="99">
        <f>F118</f>
        <v>0</v>
      </c>
      <c r="H118" s="166"/>
      <c r="I118" s="103" t="s">
        <v>534</v>
      </c>
      <c r="J118" s="103" t="str">
        <f>VLOOKUP(I118,Presupuesto!$B$11:$C$565,2,0)</f>
        <v>DECIMOCUARTO MES</v>
      </c>
      <c r="K118" s="100" t="str">
        <f t="shared" si="1"/>
        <v>Posgrado</v>
      </c>
      <c r="L118" s="100" t="s">
        <v>406</v>
      </c>
    </row>
    <row r="119" spans="3:12" ht="15.75" hidden="1" thickBot="1">
      <c r="C119" s="142" t="s">
        <v>84</v>
      </c>
      <c r="D119" s="202"/>
      <c r="E119" s="154">
        <v>12</v>
      </c>
      <c r="F119" s="141">
        <v>30000</v>
      </c>
      <c r="G119" s="115">
        <f>D119*E119*F119</f>
        <v>0</v>
      </c>
      <c r="H119" s="168"/>
      <c r="I119" s="116" t="s">
        <v>579</v>
      </c>
      <c r="J119" s="116" t="str">
        <f>VLOOKUP(I119,Presupuesto!$B$11:$C$565,2,0)</f>
        <v>CONTRATOS ESPECIALES</v>
      </c>
      <c r="K119" s="100" t="str">
        <f t="shared" si="1"/>
        <v>Posgrado</v>
      </c>
      <c r="L119" s="100" t="s">
        <v>406</v>
      </c>
    </row>
    <row r="120" spans="3:12" hidden="1">
      <c r="C120" s="174" t="s">
        <v>58</v>
      </c>
      <c r="D120" s="165"/>
      <c r="E120" s="156">
        <v>0</v>
      </c>
      <c r="F120" s="119">
        <f>IF(E119=0,"",(G119/E119)/12*E119)</f>
        <v>0</v>
      </c>
      <c r="G120" s="99">
        <f>F120</f>
        <v>0</v>
      </c>
      <c r="H120" s="166"/>
      <c r="I120" s="103" t="s">
        <v>579</v>
      </c>
      <c r="J120" s="103" t="str">
        <f>VLOOKUP(I120,Presupuesto!$B$11:$C$565,2,0)</f>
        <v>CONTRATOS ESPECIALES</v>
      </c>
      <c r="K120" s="100" t="str">
        <f t="shared" si="1"/>
        <v>Posgrado</v>
      </c>
      <c r="L120" s="100" t="s">
        <v>405</v>
      </c>
    </row>
    <row r="121" spans="3:12" ht="15.75" hidden="1" thickBot="1">
      <c r="C121" s="175" t="s">
        <v>59</v>
      </c>
      <c r="D121" s="165"/>
      <c r="E121" s="156">
        <v>0</v>
      </c>
      <c r="F121" s="102">
        <f>IF(E119&lt;6,"",((E119-6)/12)*(G119/E119))</f>
        <v>0</v>
      </c>
      <c r="G121" s="99">
        <f>F121</f>
        <v>0</v>
      </c>
      <c r="H121" s="166"/>
      <c r="I121" s="103" t="s">
        <v>579</v>
      </c>
      <c r="J121" s="103" t="str">
        <f>VLOOKUP(I121,Presupuesto!$B$11:$C$565,2,0)</f>
        <v>CONTRATOS ESPECIALES</v>
      </c>
      <c r="K121" s="100" t="str">
        <f t="shared" si="1"/>
        <v>Posgrado</v>
      </c>
      <c r="L121" s="100" t="s">
        <v>410</v>
      </c>
    </row>
    <row r="122" spans="3:12" ht="15.75" hidden="1" thickBot="1">
      <c r="C122" s="142" t="s">
        <v>60</v>
      </c>
      <c r="D122" s="202"/>
      <c r="E122" s="154">
        <v>12</v>
      </c>
      <c r="F122" s="120">
        <v>30000</v>
      </c>
      <c r="G122" s="115">
        <f>D122*E122*F122</f>
        <v>0</v>
      </c>
      <c r="H122" s="168"/>
      <c r="I122" s="116" t="s">
        <v>720</v>
      </c>
      <c r="J122" s="116" t="str">
        <f>VLOOKUP(I122,Presupuesto!$B$11:$C$565,2,0)</f>
        <v>OTROS SERVICIOS TECNICOS Y PROFESIONALES</v>
      </c>
      <c r="K122" s="100" t="str">
        <f t="shared" si="1"/>
        <v>Posgrado</v>
      </c>
      <c r="L122" s="100" t="s">
        <v>405</v>
      </c>
    </row>
    <row r="123" spans="3:12" hidden="1">
      <c r="C123" s="174" t="s">
        <v>58</v>
      </c>
      <c r="D123" s="165"/>
      <c r="E123" s="156">
        <v>0</v>
      </c>
      <c r="F123" s="102">
        <v>0</v>
      </c>
      <c r="G123" s="99">
        <f>F123</f>
        <v>0</v>
      </c>
      <c r="H123" s="166"/>
      <c r="I123" s="103" t="s">
        <v>720</v>
      </c>
      <c r="J123" s="103" t="str">
        <f>VLOOKUP(I123,Presupuesto!$B$11:$C$565,2,0)</f>
        <v>OTROS SERVICIOS TECNICOS Y PROFESIONALES</v>
      </c>
      <c r="K123" s="100" t="str">
        <f t="shared" si="1"/>
        <v>Posgrado</v>
      </c>
      <c r="L123" s="100" t="s">
        <v>405</v>
      </c>
    </row>
    <row r="124" spans="3:12" ht="15.75" hidden="1" thickBot="1">
      <c r="C124" s="175" t="s">
        <v>59</v>
      </c>
      <c r="D124" s="165"/>
      <c r="E124" s="156">
        <v>0</v>
      </c>
      <c r="F124" s="102">
        <v>0</v>
      </c>
      <c r="G124" s="99">
        <f>F124</f>
        <v>0</v>
      </c>
      <c r="H124" s="166"/>
      <c r="I124" s="103" t="s">
        <v>720</v>
      </c>
      <c r="J124" s="103" t="str">
        <f>VLOOKUP(I124,Presupuesto!$B$11:$C$565,2,0)</f>
        <v>OTROS SERVICIOS TECNICOS Y PROFESIONALES</v>
      </c>
      <c r="K124" s="100" t="str">
        <f t="shared" si="1"/>
        <v>Posgrado</v>
      </c>
      <c r="L124" s="100" t="s">
        <v>405</v>
      </c>
    </row>
    <row r="125" spans="3:12" ht="15.75" thickBot="1">
      <c r="C125" s="142" t="s">
        <v>61</v>
      </c>
      <c r="D125" s="202">
        <v>1</v>
      </c>
      <c r="E125" s="154">
        <v>12</v>
      </c>
      <c r="F125" s="120">
        <v>18000</v>
      </c>
      <c r="G125" s="115">
        <f>D125*E125*F125</f>
        <v>216000</v>
      </c>
      <c r="H125" s="168" t="s">
        <v>138</v>
      </c>
      <c r="I125" s="116" t="s">
        <v>511</v>
      </c>
      <c r="J125" s="116" t="str">
        <f>VLOOKUP(I125,Presupuesto!$B$11:$C$565,2,0)</f>
        <v>SUELDOS Y SALARIOS PERMANENTES</v>
      </c>
      <c r="K125" s="100" t="s">
        <v>1377</v>
      </c>
      <c r="L125" s="100" t="s">
        <v>407</v>
      </c>
    </row>
    <row r="126" spans="3:12">
      <c r="C126" s="174" t="s">
        <v>58</v>
      </c>
      <c r="D126" s="172"/>
      <c r="E126" s="133">
        <v>0</v>
      </c>
      <c r="F126" s="121">
        <f>IF(E125=0,"",(G125/E125)/12*E125)</f>
        <v>18000</v>
      </c>
      <c r="G126" s="122">
        <f>F126</f>
        <v>18000</v>
      </c>
      <c r="H126" s="166" t="s">
        <v>138</v>
      </c>
      <c r="I126" s="103" t="s">
        <v>531</v>
      </c>
      <c r="J126" s="103" t="str">
        <f>VLOOKUP(I126,Presupuesto!$B$11:$C$565,2,0)</f>
        <v>AGUINALDO Y DECIMO CUARTO MES</v>
      </c>
      <c r="K126" s="100" t="s">
        <v>1377</v>
      </c>
      <c r="L126" s="100" t="s">
        <v>407</v>
      </c>
    </row>
    <row r="127" spans="3:12" ht="15.75" thickBot="1">
      <c r="C127" s="176" t="s">
        <v>59</v>
      </c>
      <c r="D127" s="164"/>
      <c r="E127" s="134">
        <v>0</v>
      </c>
      <c r="F127" s="107">
        <f>IF(E125&lt;6,"",((E125-6)/12)*(G125/E125))</f>
        <v>9000</v>
      </c>
      <c r="G127" s="107">
        <f>F127</f>
        <v>9000</v>
      </c>
      <c r="H127" s="164" t="s">
        <v>138</v>
      </c>
      <c r="I127" s="108" t="s">
        <v>534</v>
      </c>
      <c r="J127" s="126" t="str">
        <f>VLOOKUP(I127,Presupuesto!$B$11:$C$565,2,0)</f>
        <v>DECIMOCUARTO MES</v>
      </c>
      <c r="K127" s="108" t="s">
        <v>1377</v>
      </c>
      <c r="L127" s="126" t="s">
        <v>407</v>
      </c>
    </row>
  </sheetData>
  <conditionalFormatting sqref="E56">
    <cfRule type="cellIs" dxfId="2" priority="3" operator="greaterThan">
      <formula>12</formula>
    </cfRule>
  </conditionalFormatting>
  <conditionalFormatting sqref="E116">
    <cfRule type="cellIs" dxfId="1" priority="1"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formula1>$R$2:$S$2</formula1>
    </dataValidation>
    <dataValidation type="list" allowBlank="1" showInputMessage="1" showErrorMessage="1" errorTitle="¡Ingreso Inválido!" error="Seleccione una opción de la lista." promptTitle="Dimensión Estratégica" prompt="Seleccione una opción de la lista." sqref="K67 K127">
      <formula1>$A$2:$O$2</formula1>
    </dataValidation>
    <dataValidation type="list" allowBlank="1" showInputMessage="1" showErrorMessage="1" errorTitle="¡Ingreso Inválido!" error="Seleccione una opción de la lista" promptTitle="Mes Requerido" prompt="Seleccione el mes en el que requiere el recurso." sqref="L17:L67 L77:L127">
      <formula1>$U$2:$AF$2</formula1>
    </dataValidation>
    <dataValidation type="list" allowBlank="1" showInputMessage="1" showErrorMessage="1" sqref="C17 C20 C23 C26 C29 C32 C35 C38 C41 C44 C47 C50 C53 C56 C77 C80 C83 C86 C89 C92 C95 C98 C101 C104 C107 C110 C113 C116">
      <formula1>$BZ$2:$CM$2</formula1>
    </dataValidation>
    <dataValidation type="list" allowBlank="1" showInputMessage="1" showErrorMessage="1" errorTitle="¡Ingreso Inválido!" error="Verifique el valor ingresado." sqref="I17:I67 I77:I127">
      <formula1>$A$1:$UI$1</formula1>
    </dataValidation>
    <dataValidation type="list" allowBlank="1" showInputMessage="1" showErrorMessage="1" errorTitle="¡Ingreso Inválido!" error="Seleccione una opción de la lista." promptTitle="Dimensión Estratégica" prompt="Seleccione una opción de la lista." sqref="K17:K66 K77:K12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44"/>
  <sheetViews>
    <sheetView showGridLines="0" topLeftCell="A4" zoomScale="84" zoomScaleNormal="84" workbookViewId="0">
      <selection activeCell="D13" sqref="D13"/>
    </sheetView>
  </sheetViews>
  <sheetFormatPr baseColWidth="10" defaultColWidth="11.5703125" defaultRowHeight="1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1372</v>
      </c>
      <c r="B2" s="124" t="s">
        <v>1374</v>
      </c>
      <c r="C2" s="124" t="s">
        <v>484</v>
      </c>
      <c r="D2" s="124" t="s">
        <v>1373</v>
      </c>
      <c r="E2" s="124" t="s">
        <v>1375</v>
      </c>
      <c r="F2" s="124" t="s">
        <v>485</v>
      </c>
      <c r="G2" s="162" t="s">
        <v>1376</v>
      </c>
      <c r="H2" s="124" t="s">
        <v>1377</v>
      </c>
      <c r="I2" s="124" t="s">
        <v>1378</v>
      </c>
      <c r="J2" s="124" t="s">
        <v>1470</v>
      </c>
      <c r="K2" s="124" t="s">
        <v>1379</v>
      </c>
      <c r="L2" s="124" t="s">
        <v>1380</v>
      </c>
      <c r="M2" s="124" t="s">
        <v>1381</v>
      </c>
      <c r="N2" s="124" t="s">
        <v>1382</v>
      </c>
      <c r="R2" s="124" t="s">
        <v>138</v>
      </c>
      <c r="S2" s="124" t="s">
        <v>1458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c r="C5" s="88" t="s">
        <v>394</v>
      </c>
      <c r="D5" s="89">
        <f>SUMIF($C:$C,$C$10,D:D)</f>
        <v>2800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2800</v>
      </c>
      <c r="E10" s="96"/>
      <c r="F10" s="96"/>
      <c r="G10" s="79"/>
      <c r="H10" s="96"/>
      <c r="I10" s="123"/>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5" t="s">
        <v>402</v>
      </c>
      <c r="D13" s="206" t="s">
        <v>1636</v>
      </c>
      <c r="E13" s="95"/>
      <c r="F13" s="95"/>
      <c r="G13" s="95"/>
      <c r="H13" s="76"/>
      <c r="I13" s="76"/>
      <c r="J13" s="76"/>
      <c r="K13" s="114"/>
    </row>
    <row r="14" spans="1:555" ht="18.7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Realizar un monitoreo y seguimiento del cambio en los procesos de generación de acciones de mejora de la calidad y pertinencia, activados por la reforma universitaria. </v>
      </c>
      <c r="D14" s="31"/>
      <c r="E14" s="95"/>
      <c r="F14" s="95"/>
      <c r="G14" s="95"/>
      <c r="H14" s="76"/>
      <c r="I14" s="76"/>
      <c r="J14" s="76"/>
      <c r="K14" s="114"/>
    </row>
    <row r="15" spans="1:555" ht="15.75" thickBot="1">
      <c r="B15" s="95"/>
      <c r="C15" s="70"/>
      <c r="D15" s="31"/>
      <c r="E15" s="95"/>
      <c r="F15" s="95"/>
      <c r="G15" s="95"/>
      <c r="H15" s="76"/>
      <c r="I15" s="76"/>
      <c r="J15" s="76"/>
      <c r="K15" s="114"/>
    </row>
    <row r="16" spans="1:555" ht="30.75" thickBot="1">
      <c r="B16" s="95"/>
      <c r="C16" s="128" t="s">
        <v>44</v>
      </c>
      <c r="D16" s="130" t="s">
        <v>55</v>
      </c>
      <c r="E16" s="130" t="s">
        <v>57</v>
      </c>
      <c r="F16" s="129" t="s">
        <v>27</v>
      </c>
      <c r="G16" s="135" t="s">
        <v>140</v>
      </c>
      <c r="H16" s="130" t="s">
        <v>46</v>
      </c>
      <c r="I16" s="130" t="s">
        <v>141</v>
      </c>
      <c r="J16" s="130" t="s">
        <v>421</v>
      </c>
      <c r="K16" s="130" t="s">
        <v>422</v>
      </c>
    </row>
    <row r="17" spans="2:11">
      <c r="B17" s="95"/>
      <c r="C17" s="97" t="s">
        <v>63</v>
      </c>
      <c r="D17" s="160">
        <v>1</v>
      </c>
      <c r="E17" s="98">
        <v>2800</v>
      </c>
      <c r="F17" s="99">
        <f>D17*E17</f>
        <v>2800</v>
      </c>
      <c r="G17" s="163" t="s">
        <v>1458</v>
      </c>
      <c r="H17" s="100" t="s">
        <v>1000</v>
      </c>
      <c r="I17" s="100" t="str">
        <f>VLOOKUP(H17,Presupuesto!$B$11:$C$565,2,0)</f>
        <v>MUEBLES VARIOS DE OFICINA</v>
      </c>
      <c r="J17" s="223" t="s">
        <v>1377</v>
      </c>
      <c r="K17" s="100" t="s">
        <v>411</v>
      </c>
    </row>
    <row r="18" spans="2:11" ht="32.25" hidden="1" customHeight="1">
      <c r="B18" s="95"/>
      <c r="C18" s="101" t="s">
        <v>64</v>
      </c>
      <c r="D18" s="153"/>
      <c r="E18" s="102">
        <v>2400</v>
      </c>
      <c r="F18" s="99">
        <f>D18*E18</f>
        <v>0</v>
      </c>
      <c r="G18" s="163"/>
      <c r="H18" s="103" t="s">
        <v>1000</v>
      </c>
      <c r="I18" s="100" t="str">
        <f>VLOOKUP(H18,Presupuesto!$B$11:$C$565,2,0)</f>
        <v>MUEBLES VARIOS DE OFICINA</v>
      </c>
      <c r="J18" s="100" t="str">
        <f t="shared" ref="J18:J26" si="0">$J$17</f>
        <v>Aseguramiento de la Calidad</v>
      </c>
      <c r="K18" s="100" t="s">
        <v>423</v>
      </c>
    </row>
    <row r="19" spans="2:11" hidden="1">
      <c r="B19" s="95"/>
      <c r="C19" s="101" t="s">
        <v>65</v>
      </c>
      <c r="D19" s="153"/>
      <c r="E19" s="102">
        <v>1000</v>
      </c>
      <c r="F19" s="99">
        <f t="shared" ref="F19:F26" si="1">D19*E19</f>
        <v>0</v>
      </c>
      <c r="G19" s="163"/>
      <c r="H19" s="103" t="s">
        <v>1000</v>
      </c>
      <c r="I19" s="100" t="str">
        <f>VLOOKUP(H19,Presupuesto!$B$11:$C$565,2,0)</f>
        <v>MUEBLES VARIOS DE OFICINA</v>
      </c>
      <c r="J19" s="100" t="str">
        <f t="shared" si="0"/>
        <v>Aseguramiento de la Calidad</v>
      </c>
      <c r="K19" s="100" t="s">
        <v>406</v>
      </c>
    </row>
    <row r="20" spans="2:11" hidden="1">
      <c r="B20" s="95"/>
      <c r="C20" s="101" t="s">
        <v>66</v>
      </c>
      <c r="D20" s="153"/>
      <c r="E20" s="102">
        <v>6000</v>
      </c>
      <c r="F20" s="99">
        <f t="shared" si="1"/>
        <v>0</v>
      </c>
      <c r="G20" s="163"/>
      <c r="H20" s="103" t="s">
        <v>1000</v>
      </c>
      <c r="I20" s="100" t="str">
        <f>VLOOKUP(H20,Presupuesto!$B$11:$C$565,2,0)</f>
        <v>MUEBLES VARIOS DE OFICINA</v>
      </c>
      <c r="J20" s="100" t="str">
        <f t="shared" si="0"/>
        <v>Aseguramiento de la Calidad</v>
      </c>
      <c r="K20" s="100" t="s">
        <v>406</v>
      </c>
    </row>
    <row r="21" spans="2:11" hidden="1">
      <c r="B21" s="95"/>
      <c r="C21" s="101" t="s">
        <v>67</v>
      </c>
      <c r="D21" s="153"/>
      <c r="E21" s="102">
        <v>3000</v>
      </c>
      <c r="F21" s="99">
        <f t="shared" si="1"/>
        <v>0</v>
      </c>
      <c r="G21" s="163"/>
      <c r="H21" s="103" t="s">
        <v>1000</v>
      </c>
      <c r="I21" s="100" t="str">
        <f>VLOOKUP(H21,Presupuesto!$B$11:$C$565,2,0)</f>
        <v>MUEBLES VARIOS DE OFICINA</v>
      </c>
      <c r="J21" s="100" t="str">
        <f t="shared" si="0"/>
        <v>Aseguramiento de la Calidad</v>
      </c>
      <c r="K21" s="100" t="s">
        <v>406</v>
      </c>
    </row>
    <row r="22" spans="2:11" hidden="1">
      <c r="B22" s="95"/>
      <c r="C22" s="101" t="s">
        <v>68</v>
      </c>
      <c r="D22" s="153"/>
      <c r="E22" s="102">
        <v>10000</v>
      </c>
      <c r="F22" s="99">
        <f t="shared" si="1"/>
        <v>0</v>
      </c>
      <c r="G22" s="163"/>
      <c r="H22" s="103" t="s">
        <v>1000</v>
      </c>
      <c r="I22" s="100" t="str">
        <f>VLOOKUP(H22,Presupuesto!$B$11:$C$565,2,0)</f>
        <v>MUEBLES VARIOS DE OFICINA</v>
      </c>
      <c r="J22" s="100" t="str">
        <f t="shared" si="0"/>
        <v>Aseguramiento de la Calidad</v>
      </c>
      <c r="K22" s="100" t="s">
        <v>406</v>
      </c>
    </row>
    <row r="23" spans="2:11" hidden="1">
      <c r="B23" s="95"/>
      <c r="C23" s="101" t="s">
        <v>69</v>
      </c>
      <c r="D23" s="153"/>
      <c r="E23" s="102">
        <v>8000</v>
      </c>
      <c r="F23" s="99">
        <f t="shared" si="1"/>
        <v>0</v>
      </c>
      <c r="G23" s="163"/>
      <c r="H23" s="103" t="s">
        <v>1003</v>
      </c>
      <c r="I23" s="100" t="str">
        <f>VLOOKUP(H23,Presupuesto!$B$11:$C$565,2,0)</f>
        <v>EQUIPOS VARIOS DE OFICINA</v>
      </c>
      <c r="J23" s="100" t="str">
        <f t="shared" si="0"/>
        <v>Aseguramiento de la Calidad</v>
      </c>
      <c r="K23" s="100" t="s">
        <v>406</v>
      </c>
    </row>
    <row r="24" spans="2:11" hidden="1">
      <c r="B24" s="95"/>
      <c r="C24" s="101" t="s">
        <v>70</v>
      </c>
      <c r="D24" s="153"/>
      <c r="E24" s="102">
        <v>2000</v>
      </c>
      <c r="F24" s="99">
        <f t="shared" si="1"/>
        <v>0</v>
      </c>
      <c r="G24" s="163"/>
      <c r="H24" s="103" t="s">
        <v>1003</v>
      </c>
      <c r="I24" s="100" t="str">
        <f>VLOOKUP(H24,Presupuesto!$B$11:$C$565,2,0)</f>
        <v>EQUIPOS VARIOS DE OFICINA</v>
      </c>
      <c r="J24" s="100" t="str">
        <f t="shared" si="0"/>
        <v>Aseguramiento de la Calidad</v>
      </c>
      <c r="K24" s="100" t="s">
        <v>414</v>
      </c>
    </row>
    <row r="25" spans="2:11" hidden="1">
      <c r="B25" s="95"/>
      <c r="C25" s="101" t="s">
        <v>71</v>
      </c>
      <c r="D25" s="153"/>
      <c r="E25" s="102">
        <v>5000</v>
      </c>
      <c r="F25" s="99">
        <f t="shared" si="1"/>
        <v>0</v>
      </c>
      <c r="G25" s="163"/>
      <c r="H25" s="103" t="s">
        <v>1003</v>
      </c>
      <c r="I25" s="100" t="str">
        <f>VLOOKUP(H25,Presupuesto!$B$11:$C$565,2,0)</f>
        <v>EQUIPOS VARIOS DE OFICINA</v>
      </c>
      <c r="J25" s="100" t="str">
        <f t="shared" si="0"/>
        <v>Aseguramiento de la Calidad</v>
      </c>
      <c r="K25" s="100" t="s">
        <v>410</v>
      </c>
    </row>
    <row r="26" spans="2:11" ht="15.75" thickBot="1">
      <c r="B26" s="95"/>
      <c r="C26" s="104" t="s">
        <v>72</v>
      </c>
      <c r="D26" s="161"/>
      <c r="E26" s="106">
        <v>100000</v>
      </c>
      <c r="F26" s="107">
        <f t="shared" si="1"/>
        <v>0</v>
      </c>
      <c r="G26" s="164"/>
      <c r="H26" s="108" t="s">
        <v>1003</v>
      </c>
      <c r="I26" s="108" t="str">
        <f>VLOOKUP(H26,Presupuesto!$B$11:$C$565,2,0)</f>
        <v>EQUIPOS VARIOS DE OFICINA</v>
      </c>
      <c r="J26" s="108" t="str">
        <f t="shared" si="0"/>
        <v>Aseguramiento de la Calidad</v>
      </c>
      <c r="K26" s="126" t="s">
        <v>405</v>
      </c>
    </row>
    <row r="27" spans="2:11">
      <c r="B27" s="95"/>
    </row>
    <row r="28" spans="2:11">
      <c r="B28" s="95"/>
      <c r="C28" s="357"/>
      <c r="D28" s="358"/>
      <c r="E28" s="359"/>
      <c r="F28" s="359"/>
      <c r="G28" s="360"/>
      <c r="H28" s="359"/>
      <c r="I28" s="359"/>
      <c r="J28" s="157"/>
      <c r="K28" s="157"/>
    </row>
    <row r="29" spans="2:11">
      <c r="B29" s="95"/>
      <c r="C29" s="361"/>
      <c r="D29" s="362"/>
      <c r="E29" s="363"/>
      <c r="F29" s="363"/>
      <c r="G29" s="363"/>
      <c r="H29" s="364"/>
      <c r="I29" s="364"/>
      <c r="J29" s="364"/>
      <c r="K29" s="363"/>
    </row>
    <row r="30" spans="2:11">
      <c r="C30" s="361"/>
      <c r="D30" s="362"/>
      <c r="E30" s="363"/>
      <c r="F30" s="363"/>
      <c r="G30" s="363"/>
      <c r="H30" s="364"/>
      <c r="I30" s="364"/>
      <c r="J30" s="364"/>
      <c r="K30" s="363"/>
    </row>
    <row r="31" spans="2:11" ht="15.75">
      <c r="C31" s="365"/>
      <c r="D31" s="366"/>
      <c r="E31" s="363"/>
      <c r="F31" s="363"/>
      <c r="G31" s="363"/>
      <c r="H31" s="364"/>
      <c r="I31" s="364"/>
      <c r="J31" s="364"/>
      <c r="K31" s="363"/>
    </row>
    <row r="32" spans="2:11" ht="18.75">
      <c r="C32" s="367"/>
      <c r="D32" s="362"/>
      <c r="E32" s="363"/>
      <c r="F32" s="363"/>
      <c r="G32" s="363"/>
      <c r="H32" s="364"/>
      <c r="I32" s="364"/>
      <c r="J32" s="364"/>
      <c r="K32" s="363"/>
    </row>
    <row r="33" spans="3:11">
      <c r="C33" s="361"/>
      <c r="D33" s="362"/>
      <c r="E33" s="363"/>
      <c r="F33" s="363"/>
      <c r="G33" s="363"/>
      <c r="H33" s="364"/>
      <c r="I33" s="364"/>
      <c r="J33" s="364"/>
      <c r="K33" s="363"/>
    </row>
    <row r="34" spans="3:11">
      <c r="C34" s="368"/>
      <c r="D34" s="368"/>
      <c r="E34" s="368"/>
      <c r="F34" s="369"/>
      <c r="G34" s="370"/>
      <c r="H34" s="368"/>
      <c r="I34" s="368"/>
      <c r="J34" s="368"/>
      <c r="K34" s="368"/>
    </row>
    <row r="35" spans="3:11">
      <c r="C35" s="363"/>
      <c r="D35" s="371"/>
      <c r="E35" s="372"/>
      <c r="F35" s="372"/>
      <c r="G35" s="373"/>
      <c r="H35" s="364"/>
      <c r="I35" s="364"/>
      <c r="J35" s="374"/>
      <c r="K35" s="364"/>
    </row>
    <row r="36" spans="3:11">
      <c r="C36" s="363"/>
      <c r="D36" s="371"/>
      <c r="E36" s="372"/>
      <c r="F36" s="372"/>
      <c r="G36" s="373"/>
      <c r="H36" s="364"/>
      <c r="I36" s="364"/>
      <c r="J36" s="364"/>
      <c r="K36" s="364"/>
    </row>
    <row r="37" spans="3:11">
      <c r="C37" s="363"/>
      <c r="D37" s="371"/>
      <c r="E37" s="372"/>
      <c r="F37" s="372"/>
      <c r="G37" s="373"/>
      <c r="H37" s="364"/>
      <c r="I37" s="364"/>
      <c r="J37" s="364"/>
      <c r="K37" s="364"/>
    </row>
    <row r="38" spans="3:11">
      <c r="C38" s="363"/>
      <c r="D38" s="371"/>
      <c r="E38" s="372"/>
      <c r="F38" s="372"/>
      <c r="G38" s="373"/>
      <c r="H38" s="364"/>
      <c r="I38" s="364"/>
      <c r="J38" s="364"/>
      <c r="K38" s="364"/>
    </row>
    <row r="39" spans="3:11">
      <c r="C39" s="363"/>
      <c r="D39" s="371"/>
      <c r="E39" s="372"/>
      <c r="F39" s="372"/>
      <c r="G39" s="373"/>
      <c r="H39" s="364"/>
      <c r="I39" s="364"/>
      <c r="J39" s="364"/>
      <c r="K39" s="364"/>
    </row>
    <row r="40" spans="3:11">
      <c r="C40" s="363"/>
      <c r="D40" s="371"/>
      <c r="E40" s="372"/>
      <c r="F40" s="372"/>
      <c r="G40" s="373"/>
      <c r="H40" s="364"/>
      <c r="I40" s="364"/>
      <c r="J40" s="364"/>
      <c r="K40" s="364"/>
    </row>
    <row r="41" spans="3:11">
      <c r="C41" s="363"/>
      <c r="D41" s="371"/>
      <c r="E41" s="372"/>
      <c r="F41" s="372"/>
      <c r="G41" s="373"/>
      <c r="H41" s="364"/>
      <c r="I41" s="364"/>
      <c r="J41" s="364"/>
      <c r="K41" s="364"/>
    </row>
    <row r="42" spans="3:11">
      <c r="C42" s="363"/>
      <c r="D42" s="371"/>
      <c r="E42" s="372"/>
      <c r="F42" s="372"/>
      <c r="G42" s="373"/>
      <c r="H42" s="364"/>
      <c r="I42" s="364"/>
      <c r="J42" s="364"/>
      <c r="K42" s="364"/>
    </row>
    <row r="43" spans="3:11">
      <c r="C43" s="363"/>
      <c r="D43" s="371"/>
      <c r="E43" s="372"/>
      <c r="F43" s="372"/>
      <c r="G43" s="373"/>
      <c r="H43" s="364"/>
      <c r="I43" s="364"/>
      <c r="J43" s="364"/>
      <c r="K43" s="364"/>
    </row>
    <row r="44" spans="3:11">
      <c r="C44" s="363"/>
      <c r="D44" s="371"/>
      <c r="E44" s="372"/>
      <c r="F44" s="372"/>
      <c r="G44" s="373"/>
      <c r="H44" s="364"/>
      <c r="I44" s="364"/>
      <c r="J44" s="364"/>
      <c r="K44" s="364"/>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76"/>
  <sheetViews>
    <sheetView showGridLines="0" topLeftCell="A55" zoomScale="86" zoomScaleNormal="86" workbookViewId="0">
      <selection activeCell="H7" sqref="H7"/>
    </sheetView>
  </sheetViews>
  <sheetFormatPr baseColWidth="10" defaultColWidth="11.5703125" defaultRowHeight="1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3.7109375" style="87" customWidth="1"/>
    <col min="11" max="11" width="11.5703125" style="87"/>
    <col min="12" max="12" width="15" style="87" customWidth="1"/>
    <col min="13"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1372</v>
      </c>
      <c r="B2" s="124" t="s">
        <v>1374</v>
      </c>
      <c r="C2" s="124" t="s">
        <v>484</v>
      </c>
      <c r="D2" s="124" t="s">
        <v>1373</v>
      </c>
      <c r="E2" s="124" t="s">
        <v>1375</v>
      </c>
      <c r="F2" s="124" t="s">
        <v>485</v>
      </c>
      <c r="G2" s="162" t="s">
        <v>1376</v>
      </c>
      <c r="H2" s="124" t="s">
        <v>1377</v>
      </c>
      <c r="I2" s="124" t="s">
        <v>1378</v>
      </c>
      <c r="J2" s="124" t="s">
        <v>1470</v>
      </c>
      <c r="K2" s="124" t="s">
        <v>1379</v>
      </c>
      <c r="L2" s="124" t="s">
        <v>1380</v>
      </c>
      <c r="M2" s="124" t="s">
        <v>1381</v>
      </c>
      <c r="N2" s="124" t="s">
        <v>1382</v>
      </c>
      <c r="O2" s="124" t="s">
        <v>1383</v>
      </c>
      <c r="R2" s="124" t="s">
        <v>138</v>
      </c>
      <c r="S2" s="124" t="s">
        <v>1458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c r="CB2" s="124" t="s">
        <v>1352</v>
      </c>
      <c r="CC2" s="124" t="s">
        <v>1353</v>
      </c>
      <c r="CD2" s="124" t="s">
        <v>1351</v>
      </c>
      <c r="CE2" s="124" t="s">
        <v>1354</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row r="5" spans="1:555" ht="53.25" thickBot="1">
      <c r="C5" s="88" t="s">
        <v>393</v>
      </c>
      <c r="D5" s="201">
        <f>SUMIF(C:C,$C$10,D:D)</f>
        <v>183000</v>
      </c>
    </row>
    <row r="8" spans="1:555">
      <c r="C8" s="109"/>
      <c r="D8" s="109"/>
      <c r="E8" s="109"/>
      <c r="F8" s="109"/>
      <c r="G8" s="78"/>
      <c r="H8" s="109"/>
      <c r="I8" s="109"/>
    </row>
    <row r="9" spans="1:555" ht="15.75" thickBot="1">
      <c r="C9" s="109"/>
      <c r="D9" s="109"/>
      <c r="E9" s="109"/>
      <c r="F9" s="109"/>
      <c r="G9" s="78"/>
      <c r="H9" s="109"/>
      <c r="I9" s="109"/>
    </row>
    <row r="10" spans="1:555" ht="15.75" thickBot="1">
      <c r="B10" s="95"/>
      <c r="C10" s="29" t="s">
        <v>43</v>
      </c>
      <c r="D10" s="110">
        <f>SUM(F17:F30)</f>
        <v>77000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5" t="s">
        <v>402</v>
      </c>
      <c r="D13" s="206" t="s">
        <v>1637</v>
      </c>
      <c r="E13" s="95"/>
      <c r="F13" s="95"/>
      <c r="G13" s="95"/>
      <c r="H13" s="76"/>
      <c r="I13" s="76"/>
      <c r="J13" s="76"/>
      <c r="K13" s="114"/>
    </row>
    <row r="14" spans="1:555" ht="18.7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Desarrollar un cátalogo de indicadores que permitan evaluar el grado de eficacia y eficiencia de un sistema de calidad de la educación. </v>
      </c>
      <c r="D14" s="31"/>
      <c r="E14" s="95"/>
      <c r="F14" s="95"/>
      <c r="G14" s="95"/>
      <c r="H14" s="76"/>
      <c r="I14" s="76"/>
      <c r="J14" s="76"/>
      <c r="K14" s="114"/>
    </row>
    <row r="15" spans="1:555">
      <c r="B15" s="95"/>
      <c r="F15" s="95"/>
      <c r="G15" s="76"/>
      <c r="H15" s="76"/>
      <c r="I15" s="76"/>
    </row>
    <row r="16" spans="1:555" ht="32.25" customHeight="1" thickBot="1">
      <c r="B16" s="95"/>
      <c r="C16" s="151" t="s">
        <v>44</v>
      </c>
      <c r="D16" s="151" t="s">
        <v>55</v>
      </c>
      <c r="E16" s="151" t="s">
        <v>57</v>
      </c>
      <c r="F16" s="152" t="s">
        <v>27</v>
      </c>
      <c r="G16" s="152" t="s">
        <v>140</v>
      </c>
      <c r="H16" s="151" t="s">
        <v>46</v>
      </c>
      <c r="I16" s="151" t="s">
        <v>141</v>
      </c>
      <c r="J16" s="151" t="s">
        <v>421</v>
      </c>
      <c r="K16" s="151" t="s">
        <v>422</v>
      </c>
      <c r="L16" s="151" t="s">
        <v>477</v>
      </c>
    </row>
    <row r="17" spans="2:12" ht="15.75" thickBot="1">
      <c r="B17" s="95"/>
      <c r="C17" s="321" t="s">
        <v>1354</v>
      </c>
      <c r="D17" s="160">
        <v>1</v>
      </c>
      <c r="E17" s="98">
        <f>HLOOKUP($C17,$CB$2:$CE$3,2,0)</f>
        <v>15000</v>
      </c>
      <c r="F17" s="99">
        <f>D17*E17</f>
        <v>15000</v>
      </c>
      <c r="G17" s="167" t="s">
        <v>1458</v>
      </c>
      <c r="H17" s="100" t="s">
        <v>1029</v>
      </c>
      <c r="I17" s="100" t="str">
        <f>VLOOKUP(H17,Presupuesto!$B$11:$C$565,2,0)</f>
        <v>EQUIPO DE COMPUTACION</v>
      </c>
      <c r="J17" s="223" t="s">
        <v>1377</v>
      </c>
      <c r="K17" s="100" t="s">
        <v>408</v>
      </c>
      <c r="L17" s="100"/>
    </row>
    <row r="18" spans="2:12">
      <c r="B18" s="95"/>
      <c r="C18" s="321" t="s">
        <v>1353</v>
      </c>
      <c r="D18" s="153">
        <v>2</v>
      </c>
      <c r="E18" s="98">
        <f>HLOOKUP($C18,$CB$2:$CE$3,2,0)</f>
        <v>15000</v>
      </c>
      <c r="F18" s="99">
        <f>D18*E18</f>
        <v>30000</v>
      </c>
      <c r="G18" s="167" t="s">
        <v>1458</v>
      </c>
      <c r="H18" s="103" t="s">
        <v>1029</v>
      </c>
      <c r="I18" s="103" t="str">
        <f>VLOOKUP(H18,Presupuesto!$B$11:$C$565,2,0)</f>
        <v>EQUIPO DE COMPUTACION</v>
      </c>
      <c r="J18" s="100" t="str">
        <f t="shared" ref="J18:J29" si="0">$J$17</f>
        <v>Aseguramiento de la Calidad</v>
      </c>
      <c r="K18" s="100" t="s">
        <v>408</v>
      </c>
      <c r="L18" s="100"/>
    </row>
    <row r="19" spans="2:12">
      <c r="B19" s="95"/>
      <c r="C19" s="101" t="s">
        <v>73</v>
      </c>
      <c r="D19" s="153"/>
      <c r="E19" s="102">
        <v>4000</v>
      </c>
      <c r="F19" s="99">
        <f t="shared" ref="F19:F30" si="1">D19*E19</f>
        <v>0</v>
      </c>
      <c r="G19" s="167"/>
      <c r="H19" s="103" t="s">
        <v>1001</v>
      </c>
      <c r="I19" s="103" t="str">
        <f>VLOOKUP(H19,Presupuesto!$B$11:$C$565,2,0)</f>
        <v>EQUIPOS VARIOS DE OFICINA</v>
      </c>
      <c r="J19" s="100" t="str">
        <f t="shared" si="0"/>
        <v>Aseguramiento de la Calidad</v>
      </c>
      <c r="K19" s="100" t="s">
        <v>406</v>
      </c>
      <c r="L19" s="100"/>
    </row>
    <row r="20" spans="2:12">
      <c r="B20" s="95"/>
      <c r="C20" s="101" t="s">
        <v>74</v>
      </c>
      <c r="D20" s="153"/>
      <c r="E20" s="102">
        <v>8000</v>
      </c>
      <c r="F20" s="99">
        <f t="shared" si="1"/>
        <v>0</v>
      </c>
      <c r="G20" s="167"/>
      <c r="H20" s="103" t="s">
        <v>1029</v>
      </c>
      <c r="I20" s="103" t="str">
        <f>VLOOKUP(H20,Presupuesto!$B$11:$C$565,2,0)</f>
        <v>EQUIPO DE COMPUTACION</v>
      </c>
      <c r="J20" s="100" t="str">
        <f t="shared" si="0"/>
        <v>Aseguramiento de la Calidad</v>
      </c>
      <c r="K20" s="100" t="s">
        <v>406</v>
      </c>
      <c r="L20" s="100"/>
    </row>
    <row r="21" spans="2:12">
      <c r="B21" s="95"/>
      <c r="C21" s="101" t="s">
        <v>75</v>
      </c>
      <c r="D21" s="153">
        <v>1</v>
      </c>
      <c r="E21" s="102">
        <v>5000</v>
      </c>
      <c r="F21" s="99">
        <f t="shared" si="1"/>
        <v>5000</v>
      </c>
      <c r="G21" s="167" t="s">
        <v>1458</v>
      </c>
      <c r="H21" s="103" t="s">
        <v>1029</v>
      </c>
      <c r="I21" s="103" t="str">
        <f>VLOOKUP(H21,Presupuesto!$B$11:$C$565,2,0)</f>
        <v>EQUIPO DE COMPUTACION</v>
      </c>
      <c r="J21" s="100" t="str">
        <f t="shared" si="0"/>
        <v>Aseguramiento de la Calidad</v>
      </c>
      <c r="K21" s="100" t="s">
        <v>408</v>
      </c>
      <c r="L21" s="100"/>
    </row>
    <row r="22" spans="2:12">
      <c r="B22" s="95"/>
      <c r="C22" s="101" t="s">
        <v>35</v>
      </c>
      <c r="D22" s="153">
        <v>1</v>
      </c>
      <c r="E22" s="102">
        <v>13000</v>
      </c>
      <c r="F22" s="99">
        <f t="shared" si="1"/>
        <v>13000</v>
      </c>
      <c r="G22" s="167" t="s">
        <v>1458</v>
      </c>
      <c r="H22" s="103" t="s">
        <v>1015</v>
      </c>
      <c r="I22" s="103" t="str">
        <f>VLOOKUP(H22,Presupuesto!$B$11:$C$565,2,0)</f>
        <v>EQUIPO DE TRANSPORTE TRACCION Y ELEVACION</v>
      </c>
      <c r="J22" s="100" t="str">
        <f t="shared" si="0"/>
        <v>Aseguramiento de la Calidad</v>
      </c>
      <c r="K22" s="100" t="s">
        <v>408</v>
      </c>
      <c r="L22" s="100"/>
    </row>
    <row r="23" spans="2:12">
      <c r="B23" s="95"/>
      <c r="C23" s="101" t="s">
        <v>76</v>
      </c>
      <c r="D23" s="153"/>
      <c r="E23" s="102">
        <v>15000</v>
      </c>
      <c r="F23" s="99">
        <f t="shared" si="1"/>
        <v>0</v>
      </c>
      <c r="G23" s="167"/>
      <c r="H23" s="103" t="s">
        <v>1015</v>
      </c>
      <c r="I23" s="103" t="str">
        <f>VLOOKUP(H23,Presupuesto!$B$11:$C$565,2,0)</f>
        <v>EQUIPO DE TRANSPORTE TRACCION Y ELEVACION</v>
      </c>
      <c r="J23" s="100" t="str">
        <f t="shared" si="0"/>
        <v>Aseguramiento de la Calidad</v>
      </c>
      <c r="K23" s="100" t="s">
        <v>406</v>
      </c>
      <c r="L23" s="100"/>
    </row>
    <row r="24" spans="2:12">
      <c r="B24" s="95"/>
      <c r="C24" s="101" t="s">
        <v>77</v>
      </c>
      <c r="D24" s="153"/>
      <c r="E24" s="102">
        <v>10000</v>
      </c>
      <c r="F24" s="99">
        <f t="shared" si="1"/>
        <v>0</v>
      </c>
      <c r="G24" s="167"/>
      <c r="H24" s="103" t="s">
        <v>1015</v>
      </c>
      <c r="I24" s="103" t="str">
        <f>VLOOKUP(H24,Presupuesto!$B$11:$C$565,2,0)</f>
        <v>EQUIPO DE TRANSPORTE TRACCION Y ELEVACION</v>
      </c>
      <c r="J24" s="100" t="str">
        <f t="shared" si="0"/>
        <v>Aseguramiento de la Calidad</v>
      </c>
      <c r="K24" s="100" t="s">
        <v>414</v>
      </c>
      <c r="L24" s="100"/>
    </row>
    <row r="25" spans="2:12">
      <c r="C25" s="101" t="s">
        <v>78</v>
      </c>
      <c r="D25" s="153"/>
      <c r="E25" s="102">
        <v>10000</v>
      </c>
      <c r="F25" s="99">
        <f t="shared" si="1"/>
        <v>0</v>
      </c>
      <c r="G25" s="167"/>
      <c r="H25" s="103" t="s">
        <v>1061</v>
      </c>
      <c r="I25" s="103" t="str">
        <f>VLOOKUP(H25,Presupuesto!$B$11:$C$565,2,0)</f>
        <v>APLICACIONES INFORMATICAS</v>
      </c>
      <c r="J25" s="100" t="str">
        <f t="shared" si="0"/>
        <v>Aseguramiento de la Calidad</v>
      </c>
      <c r="K25" s="100" t="s">
        <v>410</v>
      </c>
      <c r="L25" s="100"/>
    </row>
    <row r="26" spans="2:12">
      <c r="C26" s="111" t="s">
        <v>79</v>
      </c>
      <c r="D26" s="153">
        <v>2</v>
      </c>
      <c r="E26" s="102">
        <v>2500</v>
      </c>
      <c r="F26" s="99">
        <f t="shared" si="1"/>
        <v>5000</v>
      </c>
      <c r="G26" s="167" t="s">
        <v>1458</v>
      </c>
      <c r="H26" s="112" t="s">
        <v>1029</v>
      </c>
      <c r="I26" s="112" t="str">
        <f>VLOOKUP(H26,Presupuesto!$B$11:$C$565,2,0)</f>
        <v>EQUIPO DE COMPUTACION</v>
      </c>
      <c r="J26" s="100" t="str">
        <f t="shared" si="0"/>
        <v>Aseguramiento de la Calidad</v>
      </c>
      <c r="K26" s="100" t="s">
        <v>406</v>
      </c>
      <c r="L26" s="100"/>
    </row>
    <row r="27" spans="2:12">
      <c r="C27" s="111" t="s">
        <v>80</v>
      </c>
      <c r="D27" s="153">
        <v>6</v>
      </c>
      <c r="E27" s="102">
        <v>1500</v>
      </c>
      <c r="F27" s="99">
        <f t="shared" si="1"/>
        <v>9000</v>
      </c>
      <c r="G27" s="167" t="s">
        <v>1458</v>
      </c>
      <c r="H27" s="112" t="s">
        <v>961</v>
      </c>
      <c r="I27" s="112" t="str">
        <f>VLOOKUP(H27,Presupuesto!$B$11:$C$565,2,0)</f>
        <v>UTILES Y MATERIALES ELECTRICOS</v>
      </c>
      <c r="J27" s="100" t="str">
        <f t="shared" si="0"/>
        <v>Aseguramiento de la Calidad</v>
      </c>
      <c r="K27" s="100" t="s">
        <v>408</v>
      </c>
      <c r="L27" s="100"/>
    </row>
    <row r="28" spans="2:12">
      <c r="C28" s="111" t="s">
        <v>81</v>
      </c>
      <c r="D28" s="153"/>
      <c r="E28" s="102">
        <v>1500</v>
      </c>
      <c r="F28" s="99">
        <f t="shared" si="1"/>
        <v>0</v>
      </c>
      <c r="G28" s="167"/>
      <c r="H28" s="112" t="s">
        <v>1029</v>
      </c>
      <c r="I28" s="112" t="str">
        <f>VLOOKUP(H28,Presupuesto!$B$11:$C$565,2,0)</f>
        <v>EQUIPO DE COMPUTACION</v>
      </c>
      <c r="J28" s="100" t="str">
        <f t="shared" si="0"/>
        <v>Aseguramiento de la Calidad</v>
      </c>
      <c r="K28" s="100" t="s">
        <v>408</v>
      </c>
      <c r="L28" s="100"/>
    </row>
    <row r="29" spans="2:12">
      <c r="C29" s="111" t="s">
        <v>82</v>
      </c>
      <c r="D29" s="153"/>
      <c r="E29" s="102">
        <v>500</v>
      </c>
      <c r="F29" s="99">
        <f t="shared" si="1"/>
        <v>0</v>
      </c>
      <c r="G29" s="167"/>
      <c r="H29" s="112" t="s">
        <v>970</v>
      </c>
      <c r="I29" s="112" t="str">
        <f>VLOOKUP(H29,Presupuesto!$B$11:$C$565,2,0)</f>
        <v>OTROS RESPUESTOS Y ACCESORIOS MENORES</v>
      </c>
      <c r="J29" s="100" t="str">
        <f t="shared" si="0"/>
        <v>Aseguramiento de la Calidad</v>
      </c>
      <c r="K29" s="100" t="s">
        <v>408</v>
      </c>
      <c r="L29" s="100"/>
    </row>
    <row r="30" spans="2:12" ht="15.75" thickBot="1">
      <c r="B30" s="95"/>
      <c r="C30" s="104" t="s">
        <v>83</v>
      </c>
      <c r="D30" s="161"/>
      <c r="E30" s="106">
        <v>20</v>
      </c>
      <c r="F30" s="107">
        <f t="shared" si="1"/>
        <v>0</v>
      </c>
      <c r="G30" s="164"/>
      <c r="H30" s="108" t="s">
        <v>970</v>
      </c>
      <c r="I30" s="108" t="str">
        <f>VLOOKUP(H30,Presupuesto!$B$11:$C$565,2,0)</f>
        <v>OTROS RESPUESTOS Y ACCESORIOS MENORES</v>
      </c>
      <c r="J30" s="108" t="str">
        <f t="shared" ref="J30" si="2">$J$17</f>
        <v>Aseguramiento de la Calidad</v>
      </c>
      <c r="K30" s="126" t="s">
        <v>408</v>
      </c>
      <c r="L30" s="126"/>
    </row>
    <row r="31" spans="2:12">
      <c r="B31" s="95"/>
      <c r="F31" s="95"/>
      <c r="G31" s="76"/>
      <c r="H31" s="76"/>
      <c r="I31" s="76"/>
    </row>
    <row r="32" spans="2:12" ht="15.75" thickBot="1"/>
    <row r="33" spans="3:12" ht="15.75" thickBot="1">
      <c r="C33" s="29" t="s">
        <v>43</v>
      </c>
      <c r="D33" s="110">
        <f>SUM(F40:F53)</f>
        <v>50000</v>
      </c>
      <c r="F33" s="70"/>
      <c r="G33" s="79"/>
      <c r="H33" s="70"/>
      <c r="I33" s="70"/>
    </row>
    <row r="34" spans="3:12">
      <c r="C34" s="70"/>
      <c r="D34" s="31"/>
      <c r="E34" s="95"/>
      <c r="F34" s="95"/>
      <c r="G34" s="95"/>
      <c r="H34" s="76"/>
      <c r="I34" s="76"/>
      <c r="J34" s="76"/>
      <c r="K34" s="114"/>
    </row>
    <row r="35" spans="3:12">
      <c r="C35" s="70"/>
      <c r="D35" s="31"/>
      <c r="E35" s="95"/>
      <c r="F35" s="95"/>
      <c r="G35" s="95"/>
      <c r="H35" s="76"/>
      <c r="I35" s="76"/>
      <c r="J35" s="76"/>
      <c r="K35" s="114"/>
    </row>
    <row r="36" spans="3:12" ht="15.75">
      <c r="C36" s="205" t="s">
        <v>402</v>
      </c>
      <c r="D36" s="206" t="s">
        <v>1539</v>
      </c>
      <c r="E36" s="95"/>
      <c r="F36" s="95"/>
      <c r="G36" s="95"/>
      <c r="H36" s="76"/>
      <c r="I36" s="76"/>
      <c r="J36" s="76"/>
      <c r="K36" s="114"/>
    </row>
    <row r="37" spans="3:12" ht="18.75">
      <c r="C37" s="215"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a) Elaboración el anuario estadístico de la UNAH incluyendo los apartados de: oferta educativa, matrícula, graduados; recursos humanos, finanzas, biblioteca y programas.</v>
      </c>
      <c r="D37" s="31"/>
      <c r="E37" s="95"/>
      <c r="F37" s="95"/>
      <c r="G37" s="95"/>
      <c r="H37" s="76"/>
      <c r="I37" s="76"/>
      <c r="J37" s="76"/>
      <c r="K37" s="114"/>
    </row>
    <row r="38" spans="3:12">
      <c r="F38" s="95"/>
      <c r="G38" s="76"/>
      <c r="H38" s="76"/>
      <c r="I38" s="76"/>
    </row>
    <row r="39" spans="3:12" ht="30.75" thickBot="1">
      <c r="C39" s="151" t="s">
        <v>44</v>
      </c>
      <c r="D39" s="151" t="s">
        <v>55</v>
      </c>
      <c r="E39" s="151" t="s">
        <v>57</v>
      </c>
      <c r="F39" s="152" t="s">
        <v>27</v>
      </c>
      <c r="G39" s="152" t="s">
        <v>140</v>
      </c>
      <c r="H39" s="151" t="s">
        <v>46</v>
      </c>
      <c r="I39" s="151" t="s">
        <v>141</v>
      </c>
      <c r="J39" s="151" t="s">
        <v>421</v>
      </c>
      <c r="K39" s="151" t="s">
        <v>422</v>
      </c>
      <c r="L39" s="151" t="s">
        <v>477</v>
      </c>
    </row>
    <row r="40" spans="3:12" ht="15.75" thickBot="1">
      <c r="C40" s="321" t="s">
        <v>1354</v>
      </c>
      <c r="D40" s="160">
        <v>0</v>
      </c>
      <c r="E40" s="98">
        <f>HLOOKUP($C40,$CB$2:$CE$3,2,0)</f>
        <v>15000</v>
      </c>
      <c r="F40" s="99">
        <f>D40*E40</f>
        <v>0</v>
      </c>
      <c r="G40" s="167" t="s">
        <v>1458</v>
      </c>
      <c r="H40" s="100" t="s">
        <v>1029</v>
      </c>
      <c r="I40" s="100" t="str">
        <f>VLOOKUP(H40,Presupuesto!$B$11:$C$565,2,0)</f>
        <v>EQUIPO DE COMPUTACION</v>
      </c>
      <c r="J40" s="223" t="s">
        <v>1377</v>
      </c>
      <c r="K40" s="100" t="s">
        <v>408</v>
      </c>
      <c r="L40" s="100"/>
    </row>
    <row r="41" spans="3:12">
      <c r="C41" s="321" t="s">
        <v>1352</v>
      </c>
      <c r="D41" s="153">
        <v>1</v>
      </c>
      <c r="E41" s="98">
        <f>HLOOKUP($C41,$CB$2:$CE$3,2,0)</f>
        <v>35000</v>
      </c>
      <c r="F41" s="99">
        <f>D41*E41</f>
        <v>35000</v>
      </c>
      <c r="G41" s="167" t="s">
        <v>1458</v>
      </c>
      <c r="H41" s="103" t="s">
        <v>1029</v>
      </c>
      <c r="I41" s="103" t="str">
        <f>VLOOKUP(H41,Presupuesto!$B$11:$C$565,2,0)</f>
        <v>EQUIPO DE COMPUTACION</v>
      </c>
      <c r="J41" s="100" t="s">
        <v>1375</v>
      </c>
      <c r="K41" s="100" t="s">
        <v>423</v>
      </c>
      <c r="L41" s="100"/>
    </row>
    <row r="42" spans="3:12">
      <c r="C42" s="101" t="s">
        <v>73</v>
      </c>
      <c r="D42" s="153"/>
      <c r="E42" s="102">
        <v>4000</v>
      </c>
      <c r="F42" s="99">
        <f t="shared" ref="F42:F53" si="3">D42*E42</f>
        <v>0</v>
      </c>
      <c r="G42" s="167"/>
      <c r="H42" s="103" t="s">
        <v>1001</v>
      </c>
      <c r="I42" s="103" t="str">
        <f>VLOOKUP(H42,Presupuesto!$B$11:$C$565,2,0)</f>
        <v>EQUIPOS VARIOS DE OFICINA</v>
      </c>
      <c r="J42" s="100" t="str">
        <f t="shared" ref="J42:J53" si="4">$J$17</f>
        <v>Aseguramiento de la Calidad</v>
      </c>
      <c r="K42" s="100" t="s">
        <v>406</v>
      </c>
      <c r="L42" s="100"/>
    </row>
    <row r="43" spans="3:12">
      <c r="C43" s="101" t="s">
        <v>74</v>
      </c>
      <c r="D43" s="153"/>
      <c r="E43" s="102">
        <v>8000</v>
      </c>
      <c r="F43" s="99">
        <f t="shared" si="3"/>
        <v>0</v>
      </c>
      <c r="G43" s="167"/>
      <c r="H43" s="103" t="s">
        <v>1029</v>
      </c>
      <c r="I43" s="103" t="str">
        <f>VLOOKUP(H43,Presupuesto!$B$11:$C$565,2,0)</f>
        <v>EQUIPO DE COMPUTACION</v>
      </c>
      <c r="J43" s="100" t="str">
        <f t="shared" si="4"/>
        <v>Aseguramiento de la Calidad</v>
      </c>
      <c r="K43" s="100" t="s">
        <v>406</v>
      </c>
      <c r="L43" s="100"/>
    </row>
    <row r="44" spans="3:12">
      <c r="C44" s="101" t="s">
        <v>75</v>
      </c>
      <c r="D44" s="153">
        <v>1</v>
      </c>
      <c r="E44" s="102">
        <v>5000</v>
      </c>
      <c r="F44" s="99">
        <f t="shared" si="3"/>
        <v>5000</v>
      </c>
      <c r="G44" s="167" t="s">
        <v>1458</v>
      </c>
      <c r="H44" s="103" t="s">
        <v>1029</v>
      </c>
      <c r="I44" s="103" t="str">
        <f>VLOOKUP(H44,Presupuesto!$B$11:$C$565,2,0)</f>
        <v>EQUIPO DE COMPUTACION</v>
      </c>
      <c r="J44" s="100" t="str">
        <f t="shared" si="4"/>
        <v>Aseguramiento de la Calidad</v>
      </c>
      <c r="K44" s="100" t="s">
        <v>408</v>
      </c>
      <c r="L44" s="100"/>
    </row>
    <row r="45" spans="3:12">
      <c r="C45" s="101" t="s">
        <v>35</v>
      </c>
      <c r="D45" s="153">
        <v>0</v>
      </c>
      <c r="E45" s="102">
        <v>13000</v>
      </c>
      <c r="F45" s="99">
        <f t="shared" si="3"/>
        <v>0</v>
      </c>
      <c r="G45" s="167" t="s">
        <v>1458</v>
      </c>
      <c r="H45" s="103" t="s">
        <v>1015</v>
      </c>
      <c r="I45" s="103" t="str">
        <f>VLOOKUP(H45,Presupuesto!$B$11:$C$565,2,0)</f>
        <v>EQUIPO DE TRANSPORTE TRACCION Y ELEVACION</v>
      </c>
      <c r="J45" s="100" t="str">
        <f t="shared" si="4"/>
        <v>Aseguramiento de la Calidad</v>
      </c>
      <c r="K45" s="100" t="s">
        <v>408</v>
      </c>
      <c r="L45" s="100"/>
    </row>
    <row r="46" spans="3:12">
      <c r="C46" s="101" t="s">
        <v>76</v>
      </c>
      <c r="D46" s="153"/>
      <c r="E46" s="102">
        <v>15000</v>
      </c>
      <c r="F46" s="99">
        <f t="shared" si="3"/>
        <v>0</v>
      </c>
      <c r="G46" s="167"/>
      <c r="H46" s="103" t="s">
        <v>1015</v>
      </c>
      <c r="I46" s="103" t="str">
        <f>VLOOKUP(H46,Presupuesto!$B$11:$C$565,2,0)</f>
        <v>EQUIPO DE TRANSPORTE TRACCION Y ELEVACION</v>
      </c>
      <c r="J46" s="100" t="str">
        <f t="shared" si="4"/>
        <v>Aseguramiento de la Calidad</v>
      </c>
      <c r="K46" s="100" t="s">
        <v>406</v>
      </c>
      <c r="L46" s="100"/>
    </row>
    <row r="47" spans="3:12">
      <c r="C47" s="101" t="s">
        <v>77</v>
      </c>
      <c r="D47" s="153"/>
      <c r="E47" s="102">
        <v>10000</v>
      </c>
      <c r="F47" s="99">
        <f t="shared" si="3"/>
        <v>0</v>
      </c>
      <c r="G47" s="167"/>
      <c r="H47" s="103" t="s">
        <v>1015</v>
      </c>
      <c r="I47" s="103" t="str">
        <f>VLOOKUP(H47,Presupuesto!$B$11:$C$565,2,0)</f>
        <v>EQUIPO DE TRANSPORTE TRACCION Y ELEVACION</v>
      </c>
      <c r="J47" s="100" t="str">
        <f t="shared" si="4"/>
        <v>Aseguramiento de la Calidad</v>
      </c>
      <c r="K47" s="100" t="s">
        <v>414</v>
      </c>
      <c r="L47" s="100"/>
    </row>
    <row r="48" spans="3:12">
      <c r="C48" s="101" t="s">
        <v>78</v>
      </c>
      <c r="D48" s="153"/>
      <c r="E48" s="102">
        <v>10000</v>
      </c>
      <c r="F48" s="99">
        <f t="shared" si="3"/>
        <v>0</v>
      </c>
      <c r="G48" s="167"/>
      <c r="H48" s="103" t="s">
        <v>1061</v>
      </c>
      <c r="I48" s="103" t="str">
        <f>VLOOKUP(H48,Presupuesto!$B$11:$C$565,2,0)</f>
        <v>APLICACIONES INFORMATICAS</v>
      </c>
      <c r="J48" s="100" t="str">
        <f t="shared" si="4"/>
        <v>Aseguramiento de la Calidad</v>
      </c>
      <c r="K48" s="100" t="s">
        <v>410</v>
      </c>
      <c r="L48" s="100"/>
    </row>
    <row r="49" spans="3:12">
      <c r="C49" s="111" t="s">
        <v>79</v>
      </c>
      <c r="D49" s="153">
        <v>2</v>
      </c>
      <c r="E49" s="102">
        <v>2000</v>
      </c>
      <c r="F49" s="99">
        <f t="shared" si="3"/>
        <v>4000</v>
      </c>
      <c r="G49" s="167" t="s">
        <v>1458</v>
      </c>
      <c r="H49" s="112" t="s">
        <v>1029</v>
      </c>
      <c r="I49" s="112" t="str">
        <f>VLOOKUP(H49,Presupuesto!$B$11:$C$565,2,0)</f>
        <v>EQUIPO DE COMPUTACION</v>
      </c>
      <c r="J49" s="100" t="str">
        <f t="shared" si="4"/>
        <v>Aseguramiento de la Calidad</v>
      </c>
      <c r="K49" s="100" t="s">
        <v>406</v>
      </c>
      <c r="L49" s="100"/>
    </row>
    <row r="50" spans="3:12">
      <c r="C50" s="111" t="s">
        <v>80</v>
      </c>
      <c r="D50" s="153">
        <v>2</v>
      </c>
      <c r="E50" s="102">
        <v>1500</v>
      </c>
      <c r="F50" s="99">
        <f t="shared" si="3"/>
        <v>3000</v>
      </c>
      <c r="G50" s="167" t="s">
        <v>1458</v>
      </c>
      <c r="H50" s="112" t="s">
        <v>961</v>
      </c>
      <c r="I50" s="112" t="str">
        <f>VLOOKUP(H50,Presupuesto!$B$11:$C$565,2,0)</f>
        <v>UTILES Y MATERIALES ELECTRICOS</v>
      </c>
      <c r="J50" s="100" t="str">
        <f t="shared" si="4"/>
        <v>Aseguramiento de la Calidad</v>
      </c>
      <c r="K50" s="100" t="s">
        <v>408</v>
      </c>
      <c r="L50" s="100"/>
    </row>
    <row r="51" spans="3:12">
      <c r="C51" s="111" t="s">
        <v>81</v>
      </c>
      <c r="D51" s="153"/>
      <c r="E51" s="102">
        <v>1500</v>
      </c>
      <c r="F51" s="99">
        <f t="shared" si="3"/>
        <v>0</v>
      </c>
      <c r="G51" s="167"/>
      <c r="H51" s="112" t="s">
        <v>1029</v>
      </c>
      <c r="I51" s="112" t="str">
        <f>VLOOKUP(H51,Presupuesto!$B$11:$C$565,2,0)</f>
        <v>EQUIPO DE COMPUTACION</v>
      </c>
      <c r="J51" s="100" t="str">
        <f t="shared" si="4"/>
        <v>Aseguramiento de la Calidad</v>
      </c>
      <c r="K51" s="100" t="s">
        <v>408</v>
      </c>
      <c r="L51" s="100"/>
    </row>
    <row r="52" spans="3:12">
      <c r="C52" s="111" t="s">
        <v>82</v>
      </c>
      <c r="D52" s="153">
        <v>4</v>
      </c>
      <c r="E52" s="102">
        <v>500</v>
      </c>
      <c r="F52" s="99">
        <f t="shared" si="3"/>
        <v>2000</v>
      </c>
      <c r="G52" s="167" t="s">
        <v>138</v>
      </c>
      <c r="H52" s="112" t="s">
        <v>970</v>
      </c>
      <c r="I52" s="112" t="str">
        <f>VLOOKUP(H52,Presupuesto!$B$11:$C$565,2,0)</f>
        <v>OTROS RESPUESTOS Y ACCESORIOS MENORES</v>
      </c>
      <c r="J52" s="100" t="str">
        <f t="shared" si="4"/>
        <v>Aseguramiento de la Calidad</v>
      </c>
      <c r="K52" s="100" t="s">
        <v>408</v>
      </c>
      <c r="L52" s="100"/>
    </row>
    <row r="53" spans="3:12" ht="15.75" thickBot="1">
      <c r="C53" s="104" t="s">
        <v>83</v>
      </c>
      <c r="D53" s="161">
        <v>50</v>
      </c>
      <c r="E53" s="106">
        <v>20</v>
      </c>
      <c r="F53" s="107">
        <f t="shared" si="3"/>
        <v>1000</v>
      </c>
      <c r="G53" s="164" t="s">
        <v>138</v>
      </c>
      <c r="H53" s="108" t="s">
        <v>970</v>
      </c>
      <c r="I53" s="108" t="str">
        <f>VLOOKUP(H53,Presupuesto!$B$11:$C$565,2,0)</f>
        <v>OTROS RESPUESTOS Y ACCESORIOS MENORES</v>
      </c>
      <c r="J53" s="108" t="str">
        <f t="shared" si="4"/>
        <v>Aseguramiento de la Calidad</v>
      </c>
      <c r="K53" s="126" t="s">
        <v>408</v>
      </c>
      <c r="L53" s="126"/>
    </row>
    <row r="55" spans="3:12" ht="15.75" thickBot="1"/>
    <row r="56" spans="3:12" ht="15.75" thickBot="1">
      <c r="C56" s="29" t="s">
        <v>43</v>
      </c>
      <c r="D56" s="110">
        <f>SUM(F63:F76)</f>
        <v>56000</v>
      </c>
      <c r="F56" s="70"/>
      <c r="G56" s="79"/>
      <c r="H56" s="70"/>
      <c r="I56" s="70"/>
    </row>
    <row r="57" spans="3:12">
      <c r="C57" s="70"/>
      <c r="D57" s="31"/>
      <c r="E57" s="95"/>
      <c r="F57" s="95"/>
      <c r="G57" s="95"/>
      <c r="H57" s="76"/>
      <c r="I57" s="76"/>
      <c r="J57" s="76"/>
      <c r="K57" s="114"/>
    </row>
    <row r="58" spans="3:12">
      <c r="C58" s="70"/>
      <c r="D58" s="31"/>
      <c r="E58" s="95"/>
      <c r="F58" s="95"/>
      <c r="G58" s="95"/>
      <c r="H58" s="76"/>
      <c r="I58" s="76"/>
      <c r="J58" s="76"/>
      <c r="K58" s="114"/>
    </row>
    <row r="59" spans="3:12" ht="15.75">
      <c r="C59" s="205" t="s">
        <v>402</v>
      </c>
      <c r="D59" s="206" t="s">
        <v>1575</v>
      </c>
      <c r="E59" s="95"/>
      <c r="F59" s="95"/>
      <c r="G59" s="95"/>
      <c r="H59" s="76"/>
      <c r="I59" s="76"/>
      <c r="J59" s="76"/>
      <c r="K59" s="114"/>
    </row>
    <row r="60" spans="3:12" ht="18.75">
      <c r="C60" s="215" t="str">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 y M'!$E:$F,2,FALSE),IFERROR(VLOOKUP(D59,'Gestión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Documentar los procesos administrativos de las unidades.</v>
      </c>
      <c r="D60" s="31"/>
      <c r="E60" s="95"/>
      <c r="F60" s="95"/>
      <c r="G60" s="95"/>
      <c r="H60" s="76"/>
      <c r="I60" s="76"/>
      <c r="J60" s="76"/>
      <c r="K60" s="114"/>
    </row>
    <row r="61" spans="3:12">
      <c r="F61" s="95"/>
      <c r="G61" s="76"/>
      <c r="H61" s="76"/>
      <c r="I61" s="76"/>
    </row>
    <row r="62" spans="3:12" ht="30.75" thickBot="1">
      <c r="C62" s="151" t="s">
        <v>44</v>
      </c>
      <c r="D62" s="151" t="s">
        <v>55</v>
      </c>
      <c r="E62" s="151" t="s">
        <v>57</v>
      </c>
      <c r="F62" s="152" t="s">
        <v>27</v>
      </c>
      <c r="G62" s="152" t="s">
        <v>140</v>
      </c>
      <c r="H62" s="151" t="s">
        <v>46</v>
      </c>
      <c r="I62" s="151" t="s">
        <v>141</v>
      </c>
      <c r="J62" s="151" t="s">
        <v>421</v>
      </c>
      <c r="K62" s="151" t="s">
        <v>422</v>
      </c>
      <c r="L62" s="151" t="s">
        <v>477</v>
      </c>
    </row>
    <row r="63" spans="3:12" ht="15.75" thickBot="1">
      <c r="C63" s="321" t="s">
        <v>1354</v>
      </c>
      <c r="D63" s="160">
        <v>0</v>
      </c>
      <c r="E63" s="98">
        <f>HLOOKUP($C63,$CB$2:$CE$3,2,0)</f>
        <v>15000</v>
      </c>
      <c r="F63" s="99">
        <f t="shared" ref="F63:F76" si="5">D63*E63</f>
        <v>0</v>
      </c>
      <c r="G63" s="167" t="s">
        <v>1458</v>
      </c>
      <c r="H63" s="100" t="s">
        <v>1015</v>
      </c>
      <c r="I63" s="100" t="str">
        <f>VLOOKUP(H63,Presupuesto!$B$11:$C$565,2,0)</f>
        <v>EQUIPO DE TRANSPORTE TRACCION Y ELEVACION</v>
      </c>
      <c r="J63" s="223" t="s">
        <v>1377</v>
      </c>
      <c r="K63" s="100" t="s">
        <v>408</v>
      </c>
      <c r="L63" s="100"/>
    </row>
    <row r="64" spans="3:12">
      <c r="C64" s="321" t="s">
        <v>1353</v>
      </c>
      <c r="D64" s="153">
        <v>1</v>
      </c>
      <c r="E64" s="98">
        <v>15000</v>
      </c>
      <c r="F64" s="99">
        <f t="shared" si="5"/>
        <v>15000</v>
      </c>
      <c r="G64" s="167" t="s">
        <v>138</v>
      </c>
      <c r="H64" s="103" t="s">
        <v>1015</v>
      </c>
      <c r="I64" s="103" t="str">
        <f>VLOOKUP(H64,Presupuesto!$B$11:$C$565,2,0)</f>
        <v>EQUIPO DE TRANSPORTE TRACCION Y ELEVACION</v>
      </c>
      <c r="J64" s="100" t="s">
        <v>1377</v>
      </c>
      <c r="K64" s="100" t="s">
        <v>423</v>
      </c>
      <c r="L64" s="100"/>
    </row>
    <row r="65" spans="3:12">
      <c r="C65" s="101" t="s">
        <v>1354</v>
      </c>
      <c r="D65" s="153"/>
      <c r="E65" s="102">
        <v>15000</v>
      </c>
      <c r="F65" s="99">
        <f t="shared" si="5"/>
        <v>0</v>
      </c>
      <c r="G65" s="167"/>
      <c r="H65" s="103" t="s">
        <v>1015</v>
      </c>
      <c r="I65" s="103" t="str">
        <f>VLOOKUP(H65,Presupuesto!$B$11:$C$565,2,0)</f>
        <v>EQUIPO DE TRANSPORTE TRACCION Y ELEVACION</v>
      </c>
      <c r="J65" s="100" t="s">
        <v>1377</v>
      </c>
      <c r="K65" s="100" t="s">
        <v>423</v>
      </c>
      <c r="L65" s="100"/>
    </row>
    <row r="66" spans="3:12">
      <c r="C66" s="101" t="s">
        <v>1588</v>
      </c>
      <c r="D66" s="153">
        <v>1</v>
      </c>
      <c r="E66" s="102">
        <v>4000</v>
      </c>
      <c r="F66" s="99">
        <f t="shared" si="5"/>
        <v>4000</v>
      </c>
      <c r="G66" s="167" t="s">
        <v>138</v>
      </c>
      <c r="H66" s="103" t="s">
        <v>1061</v>
      </c>
      <c r="I66" s="103" t="str">
        <f>VLOOKUP(H66,Presupuesto!$B$11:$C$565,2,0)</f>
        <v>APLICACIONES INFORMATICAS</v>
      </c>
      <c r="J66" s="100" t="s">
        <v>1377</v>
      </c>
      <c r="K66" s="100" t="s">
        <v>423</v>
      </c>
      <c r="L66" s="100"/>
    </row>
    <row r="67" spans="3:12">
      <c r="C67" s="101" t="s">
        <v>1589</v>
      </c>
      <c r="D67" s="153">
        <v>1</v>
      </c>
      <c r="E67" s="102">
        <v>8000</v>
      </c>
      <c r="F67" s="99">
        <f t="shared" si="5"/>
        <v>8000</v>
      </c>
      <c r="G67" s="167" t="s">
        <v>138</v>
      </c>
      <c r="H67" s="103" t="s">
        <v>1029</v>
      </c>
      <c r="I67" s="103" t="str">
        <f>VLOOKUP(H67,Presupuesto!$B$11:$C$565,2,0)</f>
        <v>EQUIPO DE COMPUTACION</v>
      </c>
      <c r="J67" s="100" t="s">
        <v>1377</v>
      </c>
      <c r="K67" s="100" t="s">
        <v>423</v>
      </c>
      <c r="L67" s="100"/>
    </row>
    <row r="68" spans="3:12">
      <c r="C68" s="101" t="s">
        <v>75</v>
      </c>
      <c r="D68" s="153"/>
      <c r="E68" s="102">
        <v>5000</v>
      </c>
      <c r="F68" s="99">
        <f t="shared" si="5"/>
        <v>0</v>
      </c>
      <c r="G68" s="167"/>
      <c r="H68" s="103" t="s">
        <v>961</v>
      </c>
      <c r="I68" s="103" t="str">
        <f>VLOOKUP(H68,Presupuesto!$B$11:$C$565,2,0)</f>
        <v>UTILES Y MATERIALES ELECTRICOS</v>
      </c>
      <c r="J68" s="100" t="s">
        <v>1377</v>
      </c>
      <c r="K68" s="100" t="s">
        <v>406</v>
      </c>
      <c r="L68" s="100"/>
    </row>
    <row r="69" spans="3:12">
      <c r="C69" s="101" t="s">
        <v>1590</v>
      </c>
      <c r="D69" s="153">
        <v>1</v>
      </c>
      <c r="E69" s="102">
        <v>13000</v>
      </c>
      <c r="F69" s="99">
        <f t="shared" si="5"/>
        <v>13000</v>
      </c>
      <c r="G69" s="167" t="s">
        <v>138</v>
      </c>
      <c r="H69" s="103" t="s">
        <v>1001</v>
      </c>
      <c r="I69" s="103" t="str">
        <f>VLOOKUP(H69,Presupuesto!$B$11:$C$565,2,0)</f>
        <v>EQUIPOS VARIOS DE OFICINA</v>
      </c>
      <c r="J69" s="100" t="s">
        <v>1377</v>
      </c>
      <c r="K69" s="100" t="s">
        <v>406</v>
      </c>
      <c r="L69" s="100"/>
    </row>
    <row r="70" spans="3:12">
      <c r="C70" s="101" t="s">
        <v>76</v>
      </c>
      <c r="D70" s="153"/>
      <c r="E70" s="102">
        <v>15000</v>
      </c>
      <c r="F70" s="99">
        <f t="shared" si="5"/>
        <v>0</v>
      </c>
      <c r="G70" s="167"/>
      <c r="H70" s="103" t="s">
        <v>1015</v>
      </c>
      <c r="I70" s="103" t="str">
        <f>VLOOKUP(H70,Presupuesto!$B$11:$C$565,2,0)</f>
        <v>EQUIPO DE TRANSPORTE TRACCION Y ELEVACION</v>
      </c>
      <c r="J70" s="100" t="s">
        <v>1377</v>
      </c>
      <c r="K70" s="100" t="s">
        <v>406</v>
      </c>
      <c r="L70" s="100"/>
    </row>
    <row r="71" spans="3:12">
      <c r="C71" s="101" t="s">
        <v>77</v>
      </c>
      <c r="D71" s="153"/>
      <c r="E71" s="102">
        <v>10000</v>
      </c>
      <c r="F71" s="99">
        <f t="shared" si="5"/>
        <v>0</v>
      </c>
      <c r="G71" s="167"/>
      <c r="H71" s="103" t="s">
        <v>1015</v>
      </c>
      <c r="I71" s="103" t="str">
        <f>VLOOKUP(H71,Presupuesto!$B$11:$C$565,2,0)</f>
        <v>EQUIPO DE TRANSPORTE TRACCION Y ELEVACION</v>
      </c>
      <c r="J71" s="100" t="s">
        <v>1377</v>
      </c>
      <c r="K71" s="100" t="s">
        <v>414</v>
      </c>
      <c r="L71" s="100"/>
    </row>
    <row r="72" spans="3:12">
      <c r="C72" s="111" t="s">
        <v>78</v>
      </c>
      <c r="D72" s="153">
        <v>1</v>
      </c>
      <c r="E72" s="102">
        <v>10000</v>
      </c>
      <c r="F72" s="99">
        <f t="shared" si="5"/>
        <v>10000</v>
      </c>
      <c r="G72" s="167" t="s">
        <v>138</v>
      </c>
      <c r="H72" s="112" t="s">
        <v>1001</v>
      </c>
      <c r="I72" s="112" t="str">
        <f>VLOOKUP(H72,Presupuesto!$B$11:$C$565,2,0)</f>
        <v>EQUIPOS VARIOS DE OFICINA</v>
      </c>
      <c r="J72" s="100" t="s">
        <v>1377</v>
      </c>
      <c r="K72" s="100" t="s">
        <v>423</v>
      </c>
      <c r="L72" s="100"/>
    </row>
    <row r="73" spans="3:12">
      <c r="C73" s="111" t="s">
        <v>1591</v>
      </c>
      <c r="D73" s="153">
        <v>1</v>
      </c>
      <c r="E73" s="102">
        <v>2000</v>
      </c>
      <c r="F73" s="99">
        <f t="shared" si="5"/>
        <v>2000</v>
      </c>
      <c r="G73" s="167" t="s">
        <v>138</v>
      </c>
      <c r="H73" s="112" t="s">
        <v>1001</v>
      </c>
      <c r="I73" s="112" t="str">
        <f>VLOOKUP(H73,Presupuesto!$B$11:$C$565,2,0)</f>
        <v>EQUIPOS VARIOS DE OFICINA</v>
      </c>
      <c r="J73" s="100" t="s">
        <v>1377</v>
      </c>
      <c r="K73" s="100" t="s">
        <v>423</v>
      </c>
      <c r="L73" s="100"/>
    </row>
    <row r="74" spans="3:12">
      <c r="C74" s="111" t="s">
        <v>81</v>
      </c>
      <c r="D74" s="153"/>
      <c r="E74" s="102">
        <v>1500</v>
      </c>
      <c r="F74" s="99">
        <f t="shared" si="5"/>
        <v>0</v>
      </c>
      <c r="G74" s="167"/>
      <c r="H74" s="112" t="s">
        <v>1029</v>
      </c>
      <c r="I74" s="112" t="str">
        <f>VLOOKUP(H74,Presupuesto!$B$11:$C$565,2,0)</f>
        <v>EQUIPO DE COMPUTACION</v>
      </c>
      <c r="J74" s="100" t="s">
        <v>1377</v>
      </c>
      <c r="K74" s="100" t="s">
        <v>406</v>
      </c>
      <c r="L74" s="100"/>
    </row>
    <row r="75" spans="3:12">
      <c r="C75" s="111" t="s">
        <v>1592</v>
      </c>
      <c r="D75" s="153">
        <v>0</v>
      </c>
      <c r="E75" s="102">
        <v>500</v>
      </c>
      <c r="F75" s="99">
        <f t="shared" si="5"/>
        <v>0</v>
      </c>
      <c r="G75" s="167" t="s">
        <v>138</v>
      </c>
      <c r="H75" s="112" t="s">
        <v>1001</v>
      </c>
      <c r="I75" s="112" t="str">
        <f>VLOOKUP(H75,Presupuesto!$B$11:$C$565,2,0)</f>
        <v>EQUIPOS VARIOS DE OFICINA</v>
      </c>
      <c r="J75" s="100" t="s">
        <v>1377</v>
      </c>
      <c r="K75" s="100" t="s">
        <v>423</v>
      </c>
      <c r="L75" s="100"/>
    </row>
    <row r="76" spans="3:12" ht="15.75" thickBot="1">
      <c r="C76" s="104" t="s">
        <v>83</v>
      </c>
      <c r="D76" s="161">
        <v>200</v>
      </c>
      <c r="E76" s="106">
        <v>20</v>
      </c>
      <c r="F76" s="107">
        <f t="shared" si="5"/>
        <v>4000</v>
      </c>
      <c r="G76" s="164" t="s">
        <v>138</v>
      </c>
      <c r="H76" s="108" t="s">
        <v>1001</v>
      </c>
      <c r="I76" s="108" t="str">
        <f>VLOOKUP(H76,Presupuesto!$B$11:$C$565,2,0)</f>
        <v>EQUIPOS VARIOS DE OFICINA</v>
      </c>
      <c r="J76" s="108" t="s">
        <v>1377</v>
      </c>
      <c r="K76" s="126" t="s">
        <v>423</v>
      </c>
      <c r="L76" s="126"/>
    </row>
  </sheetData>
  <dataValidations xWindow="801" yWindow="652" count="6">
    <dataValidation type="list" allowBlank="1" showInputMessage="1" showErrorMessage="1" errorTitle="¡Ingreso Inválido!" error="Seleccione una opción de la lista.&#10;" promptTitle="Tipo de Presupuesto" prompt="Seleccione una opción de la lista." sqref="G17:G30 G40:G53 G63:G76">
      <formula1>$R$2:$S$2</formula1>
    </dataValidation>
    <dataValidation type="list" allowBlank="1" showInputMessage="1" showErrorMessage="1" errorTitle="¡Ingreso Inválido!" error="Seleccione una opción de la lista." promptTitle="Dimensión Estratégica" prompt="Seleccione una opción de la lista." sqref="J17 J40 J63">
      <formula1>$A$2:$O$2</formula1>
    </dataValidation>
    <dataValidation type="list" allowBlank="1" showInputMessage="1" showErrorMessage="1" errorTitle="¡Ingreso Inválido!" error="Seleccione una opción de la lista" promptTitle="Mes Requerido" prompt="Seleccione el mes en el que requiere el recurso." sqref="K17:K30 K40:K53 K63:K76">
      <formula1>$U$2:$AF$2</formula1>
    </dataValidation>
    <dataValidation type="list" allowBlank="1" showInputMessage="1" showErrorMessage="1" sqref="C17:C18 C40:C41 C63:C64">
      <formula1>$CB$2:$CE$2</formula1>
    </dataValidation>
    <dataValidation type="list" allowBlank="1" showInputMessage="1" showErrorMessage="1" errorTitle="¡Ingreso Inválido!" error="Verifique el valor ingresado" promptTitle="Objeto de Gasto" prompt="Ingrese el Objeto de Gasto" sqref="H17:H30 H40:H53 H63:H76">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368"/>
  <sheetViews>
    <sheetView showGridLines="0" topLeftCell="A257" zoomScale="62" zoomScaleNormal="62" workbookViewId="0">
      <selection activeCell="F271" sqref="F271"/>
    </sheetView>
  </sheetViews>
  <sheetFormatPr baseColWidth="10" defaultColWidth="11.5703125" defaultRowHeight="15"/>
  <cols>
    <col min="1" max="1" width="1.85546875" style="87" customWidth="1"/>
    <col min="2" max="2" width="7.85546875" style="87" customWidth="1"/>
    <col min="3" max="3" width="81.28515625" style="87" customWidth="1"/>
    <col min="4" max="4" width="29.42578125" style="87" bestFit="1" customWidth="1"/>
    <col min="5" max="5" width="13.85546875" style="87" customWidth="1"/>
    <col min="6" max="6" width="21.85546875" style="87" customWidth="1"/>
    <col min="7" max="7" width="16.5703125" style="77" customWidth="1"/>
    <col min="8" max="8" width="21.5703125" style="87" customWidth="1"/>
    <col min="9" max="9" width="62" style="87" customWidth="1"/>
    <col min="10" max="10" width="34.28515625" style="87" customWidth="1"/>
    <col min="11" max="11" width="19.85546875" style="87" bestFit="1" customWidth="1"/>
    <col min="12"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1372</v>
      </c>
      <c r="B2" s="124" t="s">
        <v>1374</v>
      </c>
      <c r="C2" s="124" t="s">
        <v>484</v>
      </c>
      <c r="D2" s="124" t="s">
        <v>1373</v>
      </c>
      <c r="E2" s="124" t="s">
        <v>1375</v>
      </c>
      <c r="F2" s="124" t="s">
        <v>485</v>
      </c>
      <c r="G2" s="162" t="s">
        <v>1376</v>
      </c>
      <c r="H2" s="124" t="s">
        <v>1377</v>
      </c>
      <c r="I2" s="124" t="s">
        <v>1378</v>
      </c>
      <c r="J2" s="124" t="s">
        <v>1470</v>
      </c>
      <c r="K2" s="124" t="s">
        <v>1379</v>
      </c>
      <c r="L2" s="124" t="s">
        <v>1380</v>
      </c>
      <c r="M2" s="124" t="s">
        <v>1381</v>
      </c>
      <c r="N2" s="124" t="s">
        <v>1382</v>
      </c>
      <c r="O2" s="124" t="s">
        <v>1383</v>
      </c>
      <c r="R2" s="124" t="s">
        <v>138</v>
      </c>
      <c r="S2" s="124" t="s">
        <v>1458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395</v>
      </c>
      <c r="D5" s="201">
        <f>SUMIF(C:C,$C$10,D:D)</f>
        <v>778124.64591792249</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424">
        <f>SUM(F17:F51)</f>
        <v>197786</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5" t="s">
        <v>402</v>
      </c>
      <c r="D13" s="206" t="s">
        <v>1638</v>
      </c>
      <c r="E13" s="95"/>
      <c r="F13" s="95"/>
      <c r="G13" s="95"/>
      <c r="H13" s="76"/>
      <c r="I13" s="76"/>
      <c r="J13" s="76"/>
      <c r="K13" s="114"/>
    </row>
    <row r="14" spans="1:555" ht="18.75">
      <c r="B14" s="95"/>
      <c r="C14" s="215"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Capacitar al personal a través de un programa de capacitación que incluya; Diplomado en Planificación Estrategica, Diplomado en Estrategia y Ejecución Para Resultados, Experto en Cuadro de Mando, Balance Score Card. </v>
      </c>
      <c r="D14" s="31"/>
      <c r="E14" s="95"/>
      <c r="F14" s="95"/>
      <c r="G14" s="95"/>
      <c r="H14" s="76"/>
      <c r="I14" s="76"/>
      <c r="J14" s="76"/>
      <c r="K14" s="114"/>
    </row>
    <row r="15" spans="1:555" ht="15.75" thickBot="1">
      <c r="F15" s="95"/>
      <c r="G15" s="76"/>
      <c r="H15" s="76"/>
      <c r="I15" s="76"/>
    </row>
    <row r="16" spans="1:555" ht="30.75" thickBot="1">
      <c r="C16" s="131" t="s">
        <v>44</v>
      </c>
      <c r="D16" s="131" t="s">
        <v>55</v>
      </c>
      <c r="E16" s="138" t="s">
        <v>57</v>
      </c>
      <c r="F16" s="137" t="s">
        <v>27</v>
      </c>
      <c r="G16" s="135" t="s">
        <v>140</v>
      </c>
      <c r="H16" s="138" t="s">
        <v>46</v>
      </c>
      <c r="I16" s="135" t="s">
        <v>141</v>
      </c>
      <c r="J16" s="135" t="s">
        <v>421</v>
      </c>
      <c r="K16" s="135" t="s">
        <v>422</v>
      </c>
    </row>
    <row r="17" spans="3:11" ht="26.25" customHeight="1">
      <c r="C17" s="225" t="s">
        <v>452</v>
      </c>
      <c r="D17" s="226"/>
      <c r="E17" s="224">
        <f>HLOOKUP(C17,$AH$2:$BU$3,2,0)</f>
        <v>620</v>
      </c>
      <c r="F17" s="99">
        <f t="shared" ref="F17:F51" si="0">D17*E17</f>
        <v>0</v>
      </c>
      <c r="G17" s="163" t="s">
        <v>138</v>
      </c>
      <c r="H17" s="144"/>
      <c r="I17" s="132" t="e">
        <f>VLOOKUP(H17,Presupuesto!$B$11:$C$565,2,0)</f>
        <v>#N/A</v>
      </c>
      <c r="J17" s="223" t="s">
        <v>1380</v>
      </c>
      <c r="K17" s="100" t="s">
        <v>405</v>
      </c>
    </row>
    <row r="18" spans="3:11" ht="21.75" customHeight="1">
      <c r="C18" s="432" t="s">
        <v>1507</v>
      </c>
      <c r="D18" s="160">
        <v>6</v>
      </c>
      <c r="E18" s="125">
        <v>4500</v>
      </c>
      <c r="F18" s="99">
        <f t="shared" ref="F18:F24" si="1">D18*E18</f>
        <v>27000</v>
      </c>
      <c r="G18" s="163" t="s">
        <v>1458</v>
      </c>
      <c r="H18" s="144" t="s">
        <v>714</v>
      </c>
      <c r="I18" s="132" t="str">
        <f>VLOOKUP(H18,Presupuesto!$B$11:$C$565,2,0)</f>
        <v>SERVICIOS DE CAPACITACION.</v>
      </c>
      <c r="J18" s="100" t="s">
        <v>1380</v>
      </c>
      <c r="K18" s="100" t="s">
        <v>423</v>
      </c>
    </row>
    <row r="19" spans="3:11">
      <c r="C19" s="143" t="s">
        <v>1524</v>
      </c>
      <c r="D19" s="160">
        <v>5</v>
      </c>
      <c r="E19" s="125">
        <f>1315*22</f>
        <v>28930</v>
      </c>
      <c r="F19" s="99">
        <f t="shared" si="1"/>
        <v>144650</v>
      </c>
      <c r="G19" s="163" t="s">
        <v>1458</v>
      </c>
      <c r="H19" s="144" t="s">
        <v>714</v>
      </c>
      <c r="I19" s="132" t="str">
        <f>VLOOKUP(H19,Presupuesto!$B$11:$C$565,2,0)</f>
        <v>SERVICIOS DE CAPACITACION.</v>
      </c>
      <c r="J19" s="100" t="str">
        <f t="shared" ref="J19:J51" si="2">$J$17</f>
        <v>Gestión del Talento Humano, Administrativo y Docente</v>
      </c>
      <c r="K19" s="100" t="s">
        <v>423</v>
      </c>
    </row>
    <row r="20" spans="3:11">
      <c r="C20" s="143" t="s">
        <v>1525</v>
      </c>
      <c r="D20" s="160">
        <v>3</v>
      </c>
      <c r="E20" s="125">
        <f>396*22</f>
        <v>8712</v>
      </c>
      <c r="F20" s="99">
        <f t="shared" si="1"/>
        <v>26136</v>
      </c>
      <c r="G20" s="163" t="s">
        <v>1458</v>
      </c>
      <c r="H20" s="144" t="s">
        <v>714</v>
      </c>
      <c r="I20" s="132" t="str">
        <f>VLOOKUP(H20,Presupuesto!$B$11:$C$565,2,0)</f>
        <v>SERVICIOS DE CAPACITACION.</v>
      </c>
      <c r="J20" s="100" t="str">
        <f t="shared" si="2"/>
        <v>Gestión del Talento Humano, Administrativo y Docente</v>
      </c>
      <c r="K20" s="100" t="s">
        <v>412</v>
      </c>
    </row>
    <row r="21" spans="3:11">
      <c r="C21" s="143"/>
      <c r="D21" s="160"/>
      <c r="E21" s="125"/>
      <c r="F21" s="99">
        <f t="shared" si="1"/>
        <v>0</v>
      </c>
      <c r="G21" s="163"/>
      <c r="H21" s="144"/>
      <c r="I21" s="132" t="e">
        <f>VLOOKUP(H21,Presupuesto!$B$11:$C$565,2,0)</f>
        <v>#N/A</v>
      </c>
      <c r="J21" s="100" t="str">
        <f t="shared" si="2"/>
        <v>Gestión del Talento Humano, Administrativo y Docente</v>
      </c>
      <c r="K21" s="100" t="s">
        <v>423</v>
      </c>
    </row>
    <row r="22" spans="3:11" hidden="1">
      <c r="C22" s="143"/>
      <c r="D22" s="160"/>
      <c r="E22" s="125"/>
      <c r="F22" s="99">
        <f t="shared" si="1"/>
        <v>0</v>
      </c>
      <c r="G22" s="163"/>
      <c r="H22" s="144"/>
      <c r="I22" s="132" t="e">
        <f>VLOOKUP(H22,Presupuesto!$B$11:$C$565,2,0)</f>
        <v>#N/A</v>
      </c>
      <c r="J22" s="100" t="str">
        <f t="shared" si="2"/>
        <v>Gestión del Talento Humano, Administrativo y Docente</v>
      </c>
      <c r="K22" s="100" t="s">
        <v>412</v>
      </c>
    </row>
    <row r="23" spans="3:11" hidden="1">
      <c r="C23" s="143"/>
      <c r="D23" s="160"/>
      <c r="E23" s="125"/>
      <c r="F23" s="99">
        <f t="shared" si="1"/>
        <v>0</v>
      </c>
      <c r="G23" s="163"/>
      <c r="H23" s="144"/>
      <c r="I23" s="132" t="e">
        <f>VLOOKUP(H23,Presupuesto!$B$11:$C$565,2,0)</f>
        <v>#N/A</v>
      </c>
      <c r="J23" s="100" t="str">
        <f t="shared" si="2"/>
        <v>Gestión del Talento Humano, Administrativo y Docente</v>
      </c>
      <c r="K23" s="100" t="s">
        <v>423</v>
      </c>
    </row>
    <row r="24" spans="3:11" hidden="1">
      <c r="C24" s="143"/>
      <c r="D24" s="160"/>
      <c r="E24" s="125"/>
      <c r="F24" s="99">
        <f t="shared" si="1"/>
        <v>0</v>
      </c>
      <c r="G24" s="163"/>
      <c r="H24" s="144"/>
      <c r="I24" s="132" t="e">
        <f>VLOOKUP(H24,Presupuesto!$B$11:$C$565,2,0)</f>
        <v>#N/A</v>
      </c>
      <c r="J24" s="100" t="str">
        <f t="shared" si="2"/>
        <v>Gestión del Talento Humano, Administrativo y Docente</v>
      </c>
      <c r="K24" s="100" t="s">
        <v>423</v>
      </c>
    </row>
    <row r="25" spans="3:11" hidden="1">
      <c r="C25" s="143"/>
      <c r="D25" s="160"/>
      <c r="E25" s="125"/>
      <c r="F25" s="99">
        <f t="shared" si="0"/>
        <v>0</v>
      </c>
      <c r="G25" s="163"/>
      <c r="H25" s="144"/>
      <c r="I25" s="132" t="e">
        <f>VLOOKUP(H25,Presupuesto!$B$11:$C$565,2,0)</f>
        <v>#N/A</v>
      </c>
      <c r="J25" s="100" t="str">
        <f t="shared" si="2"/>
        <v>Gestión del Talento Humano, Administrativo y Docente</v>
      </c>
      <c r="K25" s="100" t="s">
        <v>423</v>
      </c>
    </row>
    <row r="26" spans="3:11" hidden="1">
      <c r="C26" s="143"/>
      <c r="D26" s="160"/>
      <c r="E26" s="125"/>
      <c r="F26" s="99">
        <f t="shared" si="0"/>
        <v>0</v>
      </c>
      <c r="G26" s="163"/>
      <c r="H26" s="144"/>
      <c r="I26" s="132" t="e">
        <f>VLOOKUP(H26,Presupuesto!$B$11:$C$565,2,0)</f>
        <v>#N/A</v>
      </c>
      <c r="J26" s="100" t="str">
        <f t="shared" si="2"/>
        <v>Gestión del Talento Humano, Administrativo y Docente</v>
      </c>
      <c r="K26" s="100" t="s">
        <v>423</v>
      </c>
    </row>
    <row r="27" spans="3:11" hidden="1">
      <c r="C27" s="143"/>
      <c r="D27" s="160"/>
      <c r="E27" s="125"/>
      <c r="F27" s="99">
        <f t="shared" si="0"/>
        <v>0</v>
      </c>
      <c r="G27" s="163"/>
      <c r="H27" s="144"/>
      <c r="I27" s="132" t="e">
        <f>VLOOKUP(H27,Presupuesto!$B$11:$C$565,2,0)</f>
        <v>#N/A</v>
      </c>
      <c r="J27" s="100" t="str">
        <f t="shared" si="2"/>
        <v>Gestión del Talento Humano, Administrativo y Docente</v>
      </c>
      <c r="K27" s="100" t="s">
        <v>423</v>
      </c>
    </row>
    <row r="28" spans="3:11" hidden="1">
      <c r="C28" s="143"/>
      <c r="D28" s="160"/>
      <c r="E28" s="125"/>
      <c r="F28" s="99">
        <f t="shared" si="0"/>
        <v>0</v>
      </c>
      <c r="G28" s="163"/>
      <c r="H28" s="144"/>
      <c r="I28" s="132" t="e">
        <f>VLOOKUP(H28,Presupuesto!$B$11:$C$565,2,0)</f>
        <v>#N/A</v>
      </c>
      <c r="J28" s="100" t="str">
        <f t="shared" si="2"/>
        <v>Gestión del Talento Humano, Administrativo y Docente</v>
      </c>
      <c r="K28" s="100" t="s">
        <v>423</v>
      </c>
    </row>
    <row r="29" spans="3:11" hidden="1">
      <c r="C29" s="143"/>
      <c r="D29" s="160"/>
      <c r="E29" s="125"/>
      <c r="F29" s="99">
        <f t="shared" si="0"/>
        <v>0</v>
      </c>
      <c r="G29" s="163"/>
      <c r="H29" s="144"/>
      <c r="I29" s="132" t="e">
        <f>VLOOKUP(H29,Presupuesto!$B$11:$C$565,2,0)</f>
        <v>#N/A</v>
      </c>
      <c r="J29" s="100" t="str">
        <f t="shared" si="2"/>
        <v>Gestión del Talento Humano, Administrativo y Docente</v>
      </c>
      <c r="K29" s="100" t="s">
        <v>423</v>
      </c>
    </row>
    <row r="30" spans="3:11" hidden="1">
      <c r="C30" s="143"/>
      <c r="D30" s="160"/>
      <c r="E30" s="125"/>
      <c r="F30" s="99">
        <f t="shared" si="0"/>
        <v>0</v>
      </c>
      <c r="G30" s="163"/>
      <c r="H30" s="144"/>
      <c r="I30" s="132" t="e">
        <f>VLOOKUP(H30,Presupuesto!$B$11:$C$565,2,0)</f>
        <v>#N/A</v>
      </c>
      <c r="J30" s="100" t="str">
        <f t="shared" si="2"/>
        <v>Gestión del Talento Humano, Administrativo y Docente</v>
      </c>
      <c r="K30" s="100" t="s">
        <v>423</v>
      </c>
    </row>
    <row r="31" spans="3:11" hidden="1">
      <c r="C31" s="143"/>
      <c r="D31" s="160"/>
      <c r="E31" s="125"/>
      <c r="F31" s="99">
        <f t="shared" si="0"/>
        <v>0</v>
      </c>
      <c r="G31" s="163"/>
      <c r="H31" s="144"/>
      <c r="I31" s="132" t="e">
        <f>VLOOKUP(H31,Presupuesto!$B$11:$C$565,2,0)</f>
        <v>#N/A</v>
      </c>
      <c r="J31" s="100" t="str">
        <f t="shared" si="2"/>
        <v>Gestión del Talento Humano, Administrativo y Docente</v>
      </c>
      <c r="K31" s="100" t="s">
        <v>423</v>
      </c>
    </row>
    <row r="32" spans="3:11" hidden="1">
      <c r="C32" s="143"/>
      <c r="D32" s="160"/>
      <c r="E32" s="125"/>
      <c r="F32" s="99">
        <f t="shared" si="0"/>
        <v>0</v>
      </c>
      <c r="G32" s="163"/>
      <c r="H32" s="144"/>
      <c r="I32" s="132" t="e">
        <f>VLOOKUP(H32,Presupuesto!$B$11:$C$565,2,0)</f>
        <v>#N/A</v>
      </c>
      <c r="J32" s="100" t="str">
        <f t="shared" si="2"/>
        <v>Gestión del Talento Humano, Administrativo y Docente</v>
      </c>
      <c r="K32" s="100" t="s">
        <v>423</v>
      </c>
    </row>
    <row r="33" spans="3:11" hidden="1">
      <c r="C33" s="143"/>
      <c r="D33" s="160"/>
      <c r="E33" s="125"/>
      <c r="F33" s="99">
        <f t="shared" si="0"/>
        <v>0</v>
      </c>
      <c r="G33" s="163"/>
      <c r="H33" s="144"/>
      <c r="I33" s="132" t="e">
        <f>VLOOKUP(H33,Presupuesto!$B$11:$C$565,2,0)</f>
        <v>#N/A</v>
      </c>
      <c r="J33" s="100" t="str">
        <f t="shared" si="2"/>
        <v>Gestión del Talento Humano, Administrativo y Docente</v>
      </c>
      <c r="K33" s="100" t="s">
        <v>423</v>
      </c>
    </row>
    <row r="34" spans="3:11" hidden="1">
      <c r="C34" s="143"/>
      <c r="D34" s="160"/>
      <c r="E34" s="125"/>
      <c r="F34" s="99">
        <f t="shared" si="0"/>
        <v>0</v>
      </c>
      <c r="G34" s="163"/>
      <c r="H34" s="144"/>
      <c r="I34" s="132" t="e">
        <f>VLOOKUP(H34,Presupuesto!$B$11:$C$565,2,0)</f>
        <v>#N/A</v>
      </c>
      <c r="J34" s="100" t="str">
        <f t="shared" si="2"/>
        <v>Gestión del Talento Humano, Administrativo y Docente</v>
      </c>
      <c r="K34" s="100" t="s">
        <v>423</v>
      </c>
    </row>
    <row r="35" spans="3:11" hidden="1">
      <c r="C35" s="143"/>
      <c r="D35" s="160"/>
      <c r="E35" s="125"/>
      <c r="F35" s="99">
        <f t="shared" si="0"/>
        <v>0</v>
      </c>
      <c r="G35" s="163"/>
      <c r="H35" s="144"/>
      <c r="I35" s="132" t="e">
        <f>VLOOKUP(H35,Presupuesto!$B$11:$C$565,2,0)</f>
        <v>#N/A</v>
      </c>
      <c r="J35" s="100" t="str">
        <f t="shared" si="2"/>
        <v>Gestión del Talento Humano, Administrativo y Docente</v>
      </c>
      <c r="K35" s="100" t="s">
        <v>423</v>
      </c>
    </row>
    <row r="36" spans="3:11" hidden="1">
      <c r="C36" s="143"/>
      <c r="D36" s="160"/>
      <c r="E36" s="125"/>
      <c r="F36" s="99">
        <f t="shared" si="0"/>
        <v>0</v>
      </c>
      <c r="G36" s="163"/>
      <c r="H36" s="144"/>
      <c r="I36" s="132" t="e">
        <f>VLOOKUP(H36,Presupuesto!$B$11:$C$565,2,0)</f>
        <v>#N/A</v>
      </c>
      <c r="J36" s="100" t="str">
        <f t="shared" si="2"/>
        <v>Gestión del Talento Humano, Administrativo y Docente</v>
      </c>
      <c r="K36" s="100" t="s">
        <v>423</v>
      </c>
    </row>
    <row r="37" spans="3:11" hidden="1">
      <c r="C37" s="143"/>
      <c r="D37" s="160"/>
      <c r="E37" s="125"/>
      <c r="F37" s="99">
        <f t="shared" si="0"/>
        <v>0</v>
      </c>
      <c r="G37" s="163"/>
      <c r="H37" s="144"/>
      <c r="I37" s="132" t="e">
        <f>VLOOKUP(H37,Presupuesto!$B$11:$C$565,2,0)</f>
        <v>#N/A</v>
      </c>
      <c r="J37" s="100" t="str">
        <f t="shared" si="2"/>
        <v>Gestión del Talento Humano, Administrativo y Docente</v>
      </c>
      <c r="K37" s="100" t="s">
        <v>423</v>
      </c>
    </row>
    <row r="38" spans="3:11" hidden="1">
      <c r="C38" s="143"/>
      <c r="D38" s="160"/>
      <c r="E38" s="125"/>
      <c r="F38" s="99">
        <f t="shared" si="0"/>
        <v>0</v>
      </c>
      <c r="G38" s="163"/>
      <c r="H38" s="144"/>
      <c r="I38" s="132" t="e">
        <f>VLOOKUP(H38,Presupuesto!$B$11:$C$565,2,0)</f>
        <v>#N/A</v>
      </c>
      <c r="J38" s="100" t="str">
        <f t="shared" si="2"/>
        <v>Gestión del Talento Humano, Administrativo y Docente</v>
      </c>
      <c r="K38" s="100" t="s">
        <v>423</v>
      </c>
    </row>
    <row r="39" spans="3:11" hidden="1">
      <c r="C39" s="145"/>
      <c r="D39" s="153"/>
      <c r="E39" s="120"/>
      <c r="F39" s="99">
        <f t="shared" ref="F39:F45" si="3">D39*E39</f>
        <v>0</v>
      </c>
      <c r="G39" s="163"/>
      <c r="H39" s="146"/>
      <c r="I39" s="132" t="e">
        <f>VLOOKUP(H39,Presupuesto!$B$11:$C$565,2,0)</f>
        <v>#N/A</v>
      </c>
      <c r="J39" s="100" t="str">
        <f t="shared" si="2"/>
        <v>Gestión del Talento Humano, Administrativo y Docente</v>
      </c>
      <c r="K39" s="100" t="s">
        <v>423</v>
      </c>
    </row>
    <row r="40" spans="3:11" hidden="1">
      <c r="C40" s="145"/>
      <c r="D40" s="153"/>
      <c r="E40" s="120"/>
      <c r="F40" s="99">
        <f t="shared" si="3"/>
        <v>0</v>
      </c>
      <c r="G40" s="163"/>
      <c r="H40" s="146"/>
      <c r="I40" s="132" t="e">
        <f>VLOOKUP(H40,Presupuesto!$B$11:$C$565,2,0)</f>
        <v>#N/A</v>
      </c>
      <c r="J40" s="100" t="str">
        <f t="shared" si="2"/>
        <v>Gestión del Talento Humano, Administrativo y Docente</v>
      </c>
      <c r="K40" s="100" t="s">
        <v>423</v>
      </c>
    </row>
    <row r="41" spans="3:11" hidden="1">
      <c r="C41" s="145"/>
      <c r="D41" s="153"/>
      <c r="E41" s="120"/>
      <c r="F41" s="99">
        <f t="shared" si="3"/>
        <v>0</v>
      </c>
      <c r="G41" s="163"/>
      <c r="H41" s="146"/>
      <c r="I41" s="132" t="e">
        <f>VLOOKUP(H41,Presupuesto!$B$11:$C$565,2,0)</f>
        <v>#N/A</v>
      </c>
      <c r="J41" s="100" t="str">
        <f t="shared" si="2"/>
        <v>Gestión del Talento Humano, Administrativo y Docente</v>
      </c>
      <c r="K41" s="100" t="s">
        <v>423</v>
      </c>
    </row>
    <row r="42" spans="3:11" hidden="1">
      <c r="C42" s="145"/>
      <c r="D42" s="153"/>
      <c r="E42" s="120"/>
      <c r="F42" s="99">
        <f t="shared" si="3"/>
        <v>0</v>
      </c>
      <c r="G42" s="163"/>
      <c r="H42" s="146"/>
      <c r="I42" s="132" t="e">
        <f>VLOOKUP(H42,Presupuesto!$B$11:$C$565,2,0)</f>
        <v>#N/A</v>
      </c>
      <c r="J42" s="100" t="str">
        <f t="shared" si="2"/>
        <v>Gestión del Talento Humano, Administrativo y Docente</v>
      </c>
      <c r="K42" s="100" t="s">
        <v>423</v>
      </c>
    </row>
    <row r="43" spans="3:11" hidden="1">
      <c r="C43" s="145"/>
      <c r="D43" s="153"/>
      <c r="E43" s="120"/>
      <c r="F43" s="99">
        <f t="shared" si="3"/>
        <v>0</v>
      </c>
      <c r="G43" s="163"/>
      <c r="H43" s="146"/>
      <c r="I43" s="132" t="e">
        <f>VLOOKUP(H43,Presupuesto!$B$11:$C$565,2,0)</f>
        <v>#N/A</v>
      </c>
      <c r="J43" s="100" t="str">
        <f t="shared" si="2"/>
        <v>Gestión del Talento Humano, Administrativo y Docente</v>
      </c>
      <c r="K43" s="100" t="s">
        <v>423</v>
      </c>
    </row>
    <row r="44" spans="3:11" hidden="1">
      <c r="C44" s="145"/>
      <c r="D44" s="153"/>
      <c r="E44" s="120"/>
      <c r="F44" s="99">
        <f t="shared" si="3"/>
        <v>0</v>
      </c>
      <c r="G44" s="163"/>
      <c r="H44" s="146"/>
      <c r="I44" s="132" t="e">
        <f>VLOOKUP(H44,Presupuesto!$B$11:$C$565,2,0)</f>
        <v>#N/A</v>
      </c>
      <c r="J44" s="100" t="str">
        <f t="shared" si="2"/>
        <v>Gestión del Talento Humano, Administrativo y Docente</v>
      </c>
      <c r="K44" s="100" t="s">
        <v>423</v>
      </c>
    </row>
    <row r="45" spans="3:11" hidden="1">
      <c r="C45" s="145"/>
      <c r="D45" s="153"/>
      <c r="E45" s="120"/>
      <c r="F45" s="99">
        <f t="shared" si="3"/>
        <v>0</v>
      </c>
      <c r="G45" s="163"/>
      <c r="H45" s="146"/>
      <c r="I45" s="132" t="e">
        <f>VLOOKUP(H45,Presupuesto!$B$11:$C$565,2,0)</f>
        <v>#N/A</v>
      </c>
      <c r="J45" s="100" t="str">
        <f t="shared" si="2"/>
        <v>Gestión del Talento Humano, Administrativo y Docente</v>
      </c>
      <c r="K45" s="100" t="s">
        <v>423</v>
      </c>
    </row>
    <row r="46" spans="3:11" hidden="1">
      <c r="C46" s="145"/>
      <c r="D46" s="153"/>
      <c r="E46" s="120"/>
      <c r="F46" s="99">
        <f t="shared" si="0"/>
        <v>0</v>
      </c>
      <c r="G46" s="163"/>
      <c r="H46" s="146"/>
      <c r="I46" s="132" t="e">
        <f>VLOOKUP(H46,Presupuesto!$B$11:$C$565,2,0)</f>
        <v>#N/A</v>
      </c>
      <c r="J46" s="100" t="str">
        <f t="shared" si="2"/>
        <v>Gestión del Talento Humano, Administrativo y Docente</v>
      </c>
      <c r="K46" s="100" t="s">
        <v>423</v>
      </c>
    </row>
    <row r="47" spans="3:11" hidden="1">
      <c r="C47" s="147"/>
      <c r="D47" s="153"/>
      <c r="E47" s="120"/>
      <c r="F47" s="99">
        <f t="shared" si="0"/>
        <v>0</v>
      </c>
      <c r="G47" s="163"/>
      <c r="H47" s="148"/>
      <c r="I47" s="132" t="e">
        <f>VLOOKUP(H47,Presupuesto!$B$11:$C$565,2,0)</f>
        <v>#N/A</v>
      </c>
      <c r="J47" s="100" t="str">
        <f t="shared" si="2"/>
        <v>Gestión del Talento Humano, Administrativo y Docente</v>
      </c>
      <c r="K47" s="100" t="s">
        <v>414</v>
      </c>
    </row>
    <row r="48" spans="3:11" hidden="1">
      <c r="C48" s="147"/>
      <c r="D48" s="153"/>
      <c r="E48" s="120"/>
      <c r="F48" s="99">
        <f t="shared" si="0"/>
        <v>0</v>
      </c>
      <c r="G48" s="163"/>
      <c r="H48" s="148"/>
      <c r="I48" s="132" t="e">
        <f>VLOOKUP(H48,Presupuesto!$B$11:$C$565,2,0)</f>
        <v>#N/A</v>
      </c>
      <c r="J48" s="100" t="str">
        <f t="shared" si="2"/>
        <v>Gestión del Talento Humano, Administrativo y Docente</v>
      </c>
      <c r="K48" s="100" t="s">
        <v>423</v>
      </c>
    </row>
    <row r="49" spans="1:11" hidden="1">
      <c r="C49" s="147"/>
      <c r="D49" s="153"/>
      <c r="E49" s="120"/>
      <c r="F49" s="99">
        <f t="shared" si="0"/>
        <v>0</v>
      </c>
      <c r="G49" s="163"/>
      <c r="H49" s="148"/>
      <c r="I49" s="132" t="e">
        <f>VLOOKUP(H49,Presupuesto!$B$11:$C$565,2,0)</f>
        <v>#N/A</v>
      </c>
      <c r="J49" s="100" t="str">
        <f t="shared" si="2"/>
        <v>Gestión del Talento Humano, Administrativo y Docente</v>
      </c>
      <c r="K49" s="100" t="s">
        <v>423</v>
      </c>
    </row>
    <row r="50" spans="1:11" hidden="1">
      <c r="C50" s="147"/>
      <c r="D50" s="153"/>
      <c r="E50" s="120"/>
      <c r="F50" s="99">
        <f t="shared" si="0"/>
        <v>0</v>
      </c>
      <c r="G50" s="163"/>
      <c r="H50" s="148"/>
      <c r="I50" s="132" t="e">
        <f>VLOOKUP(H50,Presupuesto!$B$11:$C$565,2,0)</f>
        <v>#N/A</v>
      </c>
      <c r="J50" s="100" t="str">
        <f t="shared" si="2"/>
        <v>Gestión del Talento Humano, Administrativo y Docente</v>
      </c>
      <c r="K50" s="100" t="s">
        <v>423</v>
      </c>
    </row>
    <row r="51" spans="1:11" ht="15.75" hidden="1" thickBot="1">
      <c r="C51" s="149"/>
      <c r="D51" s="161"/>
      <c r="E51" s="105"/>
      <c r="F51" s="107">
        <f t="shared" si="0"/>
        <v>0</v>
      </c>
      <c r="G51" s="164"/>
      <c r="H51" s="150"/>
      <c r="I51" s="134" t="e">
        <f>VLOOKUP(H51,Presupuesto!$B$11:$C$565,2,0)</f>
        <v>#N/A</v>
      </c>
      <c r="J51" s="108" t="str">
        <f t="shared" si="2"/>
        <v>Gestión del Talento Humano, Administrativo y Docente</v>
      </c>
      <c r="K51" s="126" t="s">
        <v>405</v>
      </c>
    </row>
    <row r="52" spans="1:11" hidden="1"/>
    <row r="53" spans="1:11">
      <c r="F53" s="92"/>
      <c r="G53" s="91"/>
      <c r="H53" s="92"/>
      <c r="I53" s="92"/>
    </row>
    <row r="54" spans="1:11" ht="15.75" thickBot="1">
      <c r="F54" s="92"/>
      <c r="G54" s="91"/>
      <c r="H54" s="92"/>
      <c r="I54" s="92"/>
    </row>
    <row r="55" spans="1:11" ht="15.75" thickBot="1">
      <c r="C55" s="159" t="s">
        <v>53</v>
      </c>
      <c r="D55" s="424">
        <f>SUM(F62:F73)</f>
        <v>42275</v>
      </c>
      <c r="F55" s="70"/>
      <c r="G55" s="79"/>
      <c r="H55" s="70"/>
      <c r="I55" s="70"/>
    </row>
    <row r="56" spans="1:11">
      <c r="C56" s="70"/>
      <c r="D56" s="31"/>
      <c r="E56" s="95"/>
      <c r="F56" s="95"/>
      <c r="G56" s="95"/>
      <c r="H56" s="76"/>
      <c r="I56" s="76"/>
      <c r="J56" s="76"/>
      <c r="K56" s="114"/>
    </row>
    <row r="57" spans="1:11">
      <c r="C57" s="70"/>
      <c r="D57" s="31"/>
      <c r="E57" s="95"/>
      <c r="F57" s="95"/>
      <c r="G57" s="95"/>
      <c r="H57" s="76"/>
      <c r="I57" s="76"/>
      <c r="J57" s="76"/>
      <c r="K57" s="114"/>
    </row>
    <row r="58" spans="1:11" ht="15.75">
      <c r="C58" s="205" t="s">
        <v>402</v>
      </c>
      <c r="D58" s="206" t="s">
        <v>1562</v>
      </c>
      <c r="E58" s="95"/>
      <c r="F58" s="95"/>
      <c r="G58" s="95"/>
      <c r="H58" s="76"/>
      <c r="I58" s="76"/>
      <c r="J58" s="76"/>
      <c r="K58" s="114"/>
    </row>
    <row r="59" spans="1:11" ht="18.75">
      <c r="C59" s="215" t="str">
        <f>IFERROR(VLOOKUP(D58,'Desarrollo e Innov. Curricular'!$E:$F,2,FALSE),IFERROR(VLOOKUP(D58,'Investigación Científica'!$E:$F,2,FALSE),IFERROR(VLOOKUP(D58,'Vinculación Univ. Sociedad'!$E:$F,2,FALSE),IFERROR(VLOOKUP(D58,'Docencia y Profesorado Universi'!$E:$F,2,FALSE),IFERROR(VLOOKUP(D58,'Estudiantes y Graduados'!$E:$F,2,FALSE),IFERROR(VLOOKUP(D58,'Gestion Administrativa'!$E:$F,2,FALSE),IFERROR(VLOOKUP(D58,'Gestión Académica'!$E:$F,2,FALSE),IFERROR(VLOOKUP(D58,'Aseguramiento de la Calidad y M'!$E:$F,2,FALSE),IFERROR(VLOOKUP(D58,'Gestión del Conocimiento'!$E:$F,2,FALSE),IFERROR(VLOOKUP(D58,'Gobernabilidad y Procesos...'!$E:$F,2,FALSE),IFERROR(VLOOKUP(D58,'Gestión del Talento Humano'!$E:$F,2,FALSE),IFERROR(VLOOKUP(D58,'Internacionalización de la E.S.'!$E:$F,2,FALSE),IFERROR(VLOOKUP(D58,Posgrado!$E:$F,2,FALSE),IFERROR(VLOOKUP(D58,'Cultura de Innovación Insti...'!$E:$F,2,FALSE),VLOOKUP(D58,'Lo Esencial de la Reforma Univ.'!$E:$F,2,0)))))))))))))))</f>
        <v>a) Cooperación técnica a través de las diferentes herramientas estadísticas en los procesos que las distintas unidades de la UNAH requieran.</v>
      </c>
      <c r="D59" s="31"/>
      <c r="E59" s="95"/>
      <c r="F59" s="95"/>
      <c r="G59" s="95"/>
      <c r="H59" s="76"/>
      <c r="I59" s="76"/>
      <c r="J59" s="76"/>
      <c r="K59" s="114"/>
    </row>
    <row r="60" spans="1:11" ht="15.75" thickBot="1">
      <c r="F60" s="95"/>
      <c r="G60" s="76"/>
      <c r="H60" s="76"/>
      <c r="I60" s="76"/>
    </row>
    <row r="61" spans="1:11" ht="30.75" thickBot="1">
      <c r="C61" s="131" t="s">
        <v>44</v>
      </c>
      <c r="D61" s="131" t="s">
        <v>55</v>
      </c>
      <c r="E61" s="138" t="s">
        <v>57</v>
      </c>
      <c r="F61" s="137" t="s">
        <v>27</v>
      </c>
      <c r="G61" s="135" t="s">
        <v>140</v>
      </c>
      <c r="H61" s="138" t="s">
        <v>46</v>
      </c>
      <c r="I61" s="135" t="s">
        <v>141</v>
      </c>
      <c r="J61" s="135" t="s">
        <v>421</v>
      </c>
      <c r="K61" s="135" t="s">
        <v>422</v>
      </c>
    </row>
    <row r="62" spans="1:11" ht="22.5" customHeight="1" thickBot="1">
      <c r="A62" s="539"/>
      <c r="B62" s="540"/>
      <c r="C62" s="225" t="s">
        <v>445</v>
      </c>
      <c r="D62" s="226">
        <f>+(3*4.75)</f>
        <v>14.25</v>
      </c>
      <c r="E62" s="224">
        <f>HLOOKUP(C62,$AH$2:$BU$3,2,0)</f>
        <v>1750</v>
      </c>
      <c r="F62" s="99">
        <f t="shared" ref="F62:F73" si="4">D62*E62</f>
        <v>24937.5</v>
      </c>
      <c r="G62" s="163" t="s">
        <v>138</v>
      </c>
      <c r="H62" s="144" t="s">
        <v>776</v>
      </c>
      <c r="I62" s="132" t="str">
        <f>VLOOKUP(H62,Presupuesto!$B$11:$C$565,2,0)</f>
        <v>VIATICOS NACIONALES</v>
      </c>
      <c r="J62" s="223" t="s">
        <v>1375</v>
      </c>
      <c r="K62" s="100" t="s">
        <v>411</v>
      </c>
    </row>
    <row r="63" spans="1:11" ht="20.25" customHeight="1" thickBot="1">
      <c r="C63" s="225" t="s">
        <v>447</v>
      </c>
      <c r="D63" s="226">
        <f>+(2*4.75)</f>
        <v>9.5</v>
      </c>
      <c r="E63" s="224">
        <f>HLOOKUP(C63,$AH$2:$BU$3,2,0)</f>
        <v>900</v>
      </c>
      <c r="F63" s="99">
        <f t="shared" ref="F63:F64" si="5">D63*E63</f>
        <v>8550</v>
      </c>
      <c r="G63" s="163" t="s">
        <v>138</v>
      </c>
      <c r="H63" s="144" t="s">
        <v>776</v>
      </c>
      <c r="I63" s="132" t="str">
        <f>VLOOKUP(H63,Presupuesto!$B$11:$C$565,2,0)</f>
        <v>VIATICOS NACIONALES</v>
      </c>
      <c r="J63" s="223" t="s">
        <v>1375</v>
      </c>
      <c r="K63" s="100" t="s">
        <v>411</v>
      </c>
    </row>
    <row r="64" spans="1:11" ht="15.75" thickBot="1">
      <c r="C64" s="225" t="s">
        <v>449</v>
      </c>
      <c r="D64" s="226">
        <f>+(1*4.75)</f>
        <v>4.75</v>
      </c>
      <c r="E64" s="224">
        <f>HLOOKUP(C64,$AH$2:$BU$3,2,0)</f>
        <v>1200</v>
      </c>
      <c r="F64" s="99">
        <f t="shared" si="5"/>
        <v>5700</v>
      </c>
      <c r="G64" s="163" t="s">
        <v>138</v>
      </c>
      <c r="H64" s="144" t="s">
        <v>776</v>
      </c>
      <c r="I64" s="132" t="str">
        <f>VLOOKUP(H64,Presupuesto!$B$11:$C$565,2,0)</f>
        <v>VIATICOS NACIONALES</v>
      </c>
      <c r="J64" s="223" t="s">
        <v>1375</v>
      </c>
      <c r="K64" s="100" t="s">
        <v>411</v>
      </c>
    </row>
    <row r="65" spans="3:11">
      <c r="C65" s="225" t="s">
        <v>451</v>
      </c>
      <c r="D65" s="226">
        <f>+(1*4.75)</f>
        <v>4.75</v>
      </c>
      <c r="E65" s="224">
        <f>HLOOKUP(C65,$AH$2:$BU$3,2,0)</f>
        <v>650</v>
      </c>
      <c r="F65" s="99">
        <f t="shared" ref="F65" si="6">D65*E65</f>
        <v>3087.5</v>
      </c>
      <c r="G65" s="163" t="s">
        <v>138</v>
      </c>
      <c r="H65" s="144" t="s">
        <v>776</v>
      </c>
      <c r="I65" s="132" t="str">
        <f>VLOOKUP(H65,Presupuesto!$B$11:$C$565,2,0)</f>
        <v>VIATICOS NACIONALES</v>
      </c>
      <c r="J65" s="223" t="s">
        <v>1375</v>
      </c>
      <c r="K65" s="100" t="s">
        <v>411</v>
      </c>
    </row>
    <row r="66" spans="3:11">
      <c r="C66" s="143"/>
      <c r="D66" s="160"/>
      <c r="E66" s="125"/>
      <c r="F66" s="99">
        <f t="shared" si="4"/>
        <v>0</v>
      </c>
      <c r="G66" s="163"/>
      <c r="H66" s="144"/>
      <c r="I66" s="132" t="e">
        <f>VLOOKUP(H66,Presupuesto!$B$11:$C$565,2,0)</f>
        <v>#N/A</v>
      </c>
      <c r="J66" s="100" t="str">
        <f t="shared" ref="J66:J73" si="7">$J$17</f>
        <v>Gestión del Talento Humano, Administrativo y Docente</v>
      </c>
      <c r="K66" s="100" t="s">
        <v>423</v>
      </c>
    </row>
    <row r="67" spans="3:11">
      <c r="C67" s="143"/>
      <c r="D67" s="160"/>
      <c r="E67" s="125"/>
      <c r="F67" s="99">
        <f t="shared" si="4"/>
        <v>0</v>
      </c>
      <c r="G67" s="163"/>
      <c r="H67" s="144"/>
      <c r="I67" s="132" t="e">
        <f>VLOOKUP(H67,Presupuesto!$B$11:$C$565,2,0)</f>
        <v>#N/A</v>
      </c>
      <c r="J67" s="100" t="str">
        <f t="shared" si="7"/>
        <v>Gestión del Talento Humano, Administrativo y Docente</v>
      </c>
      <c r="K67" s="100" t="s">
        <v>412</v>
      </c>
    </row>
    <row r="68" spans="3:11">
      <c r="C68" s="143"/>
      <c r="D68" s="160"/>
      <c r="E68" s="125"/>
      <c r="F68" s="99">
        <f t="shared" si="4"/>
        <v>0</v>
      </c>
      <c r="G68" s="163"/>
      <c r="H68" s="144"/>
      <c r="I68" s="132" t="e">
        <f>VLOOKUP(H68,Presupuesto!$B$11:$C$565,2,0)</f>
        <v>#N/A</v>
      </c>
      <c r="J68" s="100" t="str">
        <f t="shared" si="7"/>
        <v>Gestión del Talento Humano, Administrativo y Docente</v>
      </c>
      <c r="K68" s="100" t="s">
        <v>423</v>
      </c>
    </row>
    <row r="69" spans="3:11">
      <c r="C69" s="143"/>
      <c r="D69" s="160"/>
      <c r="E69" s="125"/>
      <c r="F69" s="99">
        <f t="shared" si="4"/>
        <v>0</v>
      </c>
      <c r="G69" s="163"/>
      <c r="H69" s="144"/>
      <c r="I69" s="132" t="e">
        <f>VLOOKUP(H69,Presupuesto!$B$11:$C$565,2,0)</f>
        <v>#N/A</v>
      </c>
      <c r="J69" s="100" t="str">
        <f t="shared" si="7"/>
        <v>Gestión del Talento Humano, Administrativo y Docente</v>
      </c>
      <c r="K69" s="100" t="s">
        <v>423</v>
      </c>
    </row>
    <row r="70" spans="3:11">
      <c r="C70" s="143"/>
      <c r="D70" s="160"/>
      <c r="E70" s="125"/>
      <c r="F70" s="99">
        <f t="shared" si="4"/>
        <v>0</v>
      </c>
      <c r="G70" s="163"/>
      <c r="H70" s="144"/>
      <c r="I70" s="132" t="e">
        <f>VLOOKUP(H70,Presupuesto!$B$11:$C$565,2,0)</f>
        <v>#N/A</v>
      </c>
      <c r="J70" s="100" t="str">
        <f t="shared" si="7"/>
        <v>Gestión del Talento Humano, Administrativo y Docente</v>
      </c>
      <c r="K70" s="100" t="s">
        <v>423</v>
      </c>
    </row>
    <row r="71" spans="3:11">
      <c r="C71" s="143"/>
      <c r="D71" s="160"/>
      <c r="E71" s="125"/>
      <c r="F71" s="99">
        <f t="shared" si="4"/>
        <v>0</v>
      </c>
      <c r="G71" s="163"/>
      <c r="H71" s="144"/>
      <c r="I71" s="132" t="e">
        <f>VLOOKUP(H71,Presupuesto!$B$11:$C$565,2,0)</f>
        <v>#N/A</v>
      </c>
      <c r="J71" s="100" t="str">
        <f t="shared" si="7"/>
        <v>Gestión del Talento Humano, Administrativo y Docente</v>
      </c>
      <c r="K71" s="100" t="s">
        <v>423</v>
      </c>
    </row>
    <row r="72" spans="3:11">
      <c r="C72" s="143"/>
      <c r="D72" s="160"/>
      <c r="E72" s="125"/>
      <c r="F72" s="99">
        <f t="shared" si="4"/>
        <v>0</v>
      </c>
      <c r="G72" s="163"/>
      <c r="H72" s="144"/>
      <c r="I72" s="132" t="e">
        <f>VLOOKUP(H72,Presupuesto!$B$11:$C$565,2,0)</f>
        <v>#N/A</v>
      </c>
      <c r="J72" s="100" t="str">
        <f t="shared" si="7"/>
        <v>Gestión del Talento Humano, Administrativo y Docente</v>
      </c>
      <c r="K72" s="100" t="s">
        <v>423</v>
      </c>
    </row>
    <row r="73" spans="3:11">
      <c r="C73" s="143"/>
      <c r="D73" s="160"/>
      <c r="E73" s="125"/>
      <c r="F73" s="99">
        <f t="shared" si="4"/>
        <v>0</v>
      </c>
      <c r="G73" s="163"/>
      <c r="H73" s="144"/>
      <c r="I73" s="132" t="e">
        <f>VLOOKUP(H73,Presupuesto!$B$11:$C$565,2,0)</f>
        <v>#N/A</v>
      </c>
      <c r="J73" s="100" t="str">
        <f t="shared" si="7"/>
        <v>Gestión del Talento Humano, Administrativo y Docente</v>
      </c>
      <c r="K73" s="100" t="s">
        <v>423</v>
      </c>
    </row>
    <row r="75" spans="3:11" ht="15.75" thickBot="1"/>
    <row r="76" spans="3:11" ht="15.75" thickBot="1">
      <c r="C76" s="159" t="s">
        <v>53</v>
      </c>
      <c r="D76" s="424">
        <f>SUM(F83:F94)</f>
        <v>432</v>
      </c>
      <c r="F76" s="70"/>
      <c r="G76" s="79"/>
      <c r="H76" s="70"/>
      <c r="I76" s="70"/>
    </row>
    <row r="77" spans="3:11">
      <c r="C77" s="70"/>
      <c r="D77" s="31"/>
      <c r="E77" s="95"/>
      <c r="F77" s="95"/>
      <c r="G77" s="95"/>
      <c r="H77" s="76"/>
      <c r="I77" s="76"/>
      <c r="J77" s="76"/>
      <c r="K77" s="114"/>
    </row>
    <row r="78" spans="3:11">
      <c r="C78" s="70"/>
      <c r="D78" s="31"/>
      <c r="E78" s="95"/>
      <c r="F78" s="95"/>
      <c r="G78" s="95"/>
      <c r="H78" s="76"/>
      <c r="I78" s="76"/>
      <c r="J78" s="76"/>
      <c r="K78" s="114"/>
    </row>
    <row r="79" spans="3:11" ht="15.75">
      <c r="C79" s="205" t="s">
        <v>402</v>
      </c>
      <c r="D79" s="206" t="s">
        <v>1565</v>
      </c>
      <c r="E79" s="95"/>
      <c r="F79" s="95"/>
      <c r="G79" s="95"/>
      <c r="H79" s="76"/>
      <c r="I79" s="76"/>
      <c r="J79" s="76"/>
      <c r="K79" s="114"/>
    </row>
    <row r="80" spans="3:11" ht="18.75">
      <c r="C80" s="215" t="str">
        <f>IFERROR(VLOOKUP(D79,'Desarrollo e Innov. Curricular'!$E:$F,2,FALSE),IFERROR(VLOOKUP(D79,'Investigación Científica'!$E:$F,2,FALSE),IFERROR(VLOOKUP(D79,'Vinculación Univ. Sociedad'!$E:$F,2,FALSE),IFERROR(VLOOKUP(D79,'Docencia y Profesorado Universi'!$E:$F,2,FALSE),IFERROR(VLOOKUP(D79,'Estudiantes y Graduados'!$E:$F,2,FALSE),IFERROR(VLOOKUP(D79,'Gestion Administrativa'!$E:$F,2,FALSE),IFERROR(VLOOKUP(D79,'Gestión Académica'!$E:$F,2,FALSE),IFERROR(VLOOKUP(D79,'Aseguramiento de la Calidad y M'!$E:$F,2,FALSE),IFERROR(VLOOKUP(D79,'Gestión del Conocimiento'!$E:$F,2,FALSE),IFERROR(VLOOKUP(D79,'Gobernabilidad y Procesos...'!$E:$F,2,FALSE),IFERROR(VLOOKUP(D79,'Gestión del Talento Humano'!$E:$F,2,FALSE),IFERROR(VLOOKUP(D79,'Internacionalización de la E.S.'!$E:$F,2,FALSE),IFERROR(VLOOKUP(D79,Posgrado!$E:$F,2,FALSE),IFERROR(VLOOKUP(D79,'Cultura de Innovación Insti...'!$E:$F,2,FALSE),VLOOKUP(D79,'Lo Esencial de la Reforma Univ.'!$E:$F,2,0)))))))))))))))</f>
        <v xml:space="preserve">Apoyar en el desarrollo de las políticas administrativas en las unidades. </v>
      </c>
      <c r="D80" s="31"/>
      <c r="E80" s="95"/>
      <c r="F80" s="95"/>
      <c r="G80" s="95"/>
      <c r="H80" s="76"/>
      <c r="I80" s="76"/>
      <c r="J80" s="76"/>
      <c r="K80" s="114"/>
    </row>
    <row r="81" spans="3:11" ht="15.75" thickBot="1">
      <c r="F81" s="95"/>
      <c r="G81" s="76"/>
      <c r="H81" s="76"/>
      <c r="I81" s="76"/>
    </row>
    <row r="82" spans="3:11" ht="30.75" thickBot="1">
      <c r="C82" s="131" t="s">
        <v>44</v>
      </c>
      <c r="D82" s="131" t="s">
        <v>55</v>
      </c>
      <c r="E82" s="138" t="s">
        <v>57</v>
      </c>
      <c r="F82" s="137" t="s">
        <v>27</v>
      </c>
      <c r="G82" s="135" t="s">
        <v>140</v>
      </c>
      <c r="H82" s="138" t="s">
        <v>46</v>
      </c>
      <c r="I82" s="135" t="s">
        <v>141</v>
      </c>
      <c r="J82" s="135" t="s">
        <v>421</v>
      </c>
      <c r="K82" s="135" t="s">
        <v>422</v>
      </c>
    </row>
    <row r="83" spans="3:11">
      <c r="C83" s="225" t="s">
        <v>453</v>
      </c>
      <c r="D83" s="226">
        <v>0</v>
      </c>
      <c r="E83" s="224">
        <f>HLOOKUP(C83,$AH$2:$BU$3,2,0)</f>
        <v>5355</v>
      </c>
      <c r="F83" s="99">
        <f t="shared" ref="F83:F94" si="8">D83*E83</f>
        <v>0</v>
      </c>
      <c r="G83" s="163" t="s">
        <v>138</v>
      </c>
      <c r="H83" s="144" t="s">
        <v>776</v>
      </c>
      <c r="I83" s="132" t="str">
        <f>VLOOKUP(H83,Presupuesto!$B$11:$C$565,2,0)</f>
        <v>VIATICOS NACIONALES</v>
      </c>
      <c r="J83" s="223" t="s">
        <v>1375</v>
      </c>
      <c r="K83" s="100" t="s">
        <v>411</v>
      </c>
    </row>
    <row r="84" spans="3:11">
      <c r="C84" s="432" t="s">
        <v>1571</v>
      </c>
      <c r="D84" s="160">
        <v>4</v>
      </c>
      <c r="E84" s="125">
        <v>90</v>
      </c>
      <c r="F84" s="99">
        <f t="shared" si="8"/>
        <v>360</v>
      </c>
      <c r="G84" s="163" t="s">
        <v>138</v>
      </c>
      <c r="H84" s="144" t="s">
        <v>830</v>
      </c>
      <c r="I84" s="132" t="str">
        <f>VLOOKUP(H84,Presupuesto!$B$11:$C$565,2,0)</f>
        <v>PAPEL DE ESCRITORIO</v>
      </c>
      <c r="J84" s="100" t="s">
        <v>1377</v>
      </c>
      <c r="K84" s="100" t="s">
        <v>423</v>
      </c>
    </row>
    <row r="85" spans="3:11">
      <c r="C85" s="143" t="s">
        <v>1572</v>
      </c>
      <c r="D85" s="160">
        <v>2</v>
      </c>
      <c r="E85" s="125">
        <v>36</v>
      </c>
      <c r="F85" s="99">
        <f t="shared" si="8"/>
        <v>72</v>
      </c>
      <c r="G85" s="163" t="s">
        <v>138</v>
      </c>
      <c r="H85" s="144" t="s">
        <v>337</v>
      </c>
      <c r="I85" s="132" t="str">
        <f>VLOOKUP(H85,Presupuesto!$B$11:$C$565,2,0)</f>
        <v>UTILES DE ESCRITORIO, OFICINA Y ENZE¥ANZA</v>
      </c>
      <c r="J85" s="100" t="s">
        <v>1377</v>
      </c>
      <c r="K85" s="100" t="s">
        <v>405</v>
      </c>
    </row>
    <row r="86" spans="3:11">
      <c r="C86" s="143"/>
      <c r="D86" s="160">
        <v>0</v>
      </c>
      <c r="E86" s="125">
        <f>396*22</f>
        <v>8712</v>
      </c>
      <c r="F86" s="99">
        <f t="shared" si="8"/>
        <v>0</v>
      </c>
      <c r="G86" s="163" t="s">
        <v>1458</v>
      </c>
      <c r="H86" s="144" t="s">
        <v>714</v>
      </c>
      <c r="I86" s="132" t="str">
        <f>VLOOKUP(H86,Presupuesto!$B$11:$C$565,2,0)</f>
        <v>SERVICIOS DE CAPACITACION.</v>
      </c>
      <c r="J86" s="100" t="str">
        <f t="shared" ref="J86:J94" si="9">$J$17</f>
        <v>Gestión del Talento Humano, Administrativo y Docente</v>
      </c>
      <c r="K86" s="100" t="s">
        <v>412</v>
      </c>
    </row>
    <row r="87" spans="3:11">
      <c r="C87" s="143"/>
      <c r="D87" s="160"/>
      <c r="E87" s="125"/>
      <c r="F87" s="99">
        <f t="shared" si="8"/>
        <v>0</v>
      </c>
      <c r="G87" s="163"/>
      <c r="H87" s="144"/>
      <c r="I87" s="132" t="e">
        <f>VLOOKUP(H87,Presupuesto!$B$11:$C$565,2,0)</f>
        <v>#N/A</v>
      </c>
      <c r="J87" s="100" t="str">
        <f t="shared" si="9"/>
        <v>Gestión del Talento Humano, Administrativo y Docente</v>
      </c>
      <c r="K87" s="100" t="s">
        <v>423</v>
      </c>
    </row>
    <row r="88" spans="3:11">
      <c r="C88" s="143"/>
      <c r="D88" s="160"/>
      <c r="E88" s="125"/>
      <c r="F88" s="99">
        <f t="shared" si="8"/>
        <v>0</v>
      </c>
      <c r="G88" s="163"/>
      <c r="H88" s="144"/>
      <c r="I88" s="132" t="e">
        <f>VLOOKUP(H88,Presupuesto!$B$11:$C$565,2,0)</f>
        <v>#N/A</v>
      </c>
      <c r="J88" s="100" t="str">
        <f t="shared" si="9"/>
        <v>Gestión del Talento Humano, Administrativo y Docente</v>
      </c>
      <c r="K88" s="100" t="s">
        <v>412</v>
      </c>
    </row>
    <row r="89" spans="3:11">
      <c r="C89" s="143"/>
      <c r="D89" s="160"/>
      <c r="E89" s="125"/>
      <c r="F89" s="99">
        <f t="shared" si="8"/>
        <v>0</v>
      </c>
      <c r="G89" s="163"/>
      <c r="H89" s="144"/>
      <c r="I89" s="132" t="e">
        <f>VLOOKUP(H89,Presupuesto!$B$11:$C$565,2,0)</f>
        <v>#N/A</v>
      </c>
      <c r="J89" s="100" t="str">
        <f t="shared" si="9"/>
        <v>Gestión del Talento Humano, Administrativo y Docente</v>
      </c>
      <c r="K89" s="100" t="s">
        <v>423</v>
      </c>
    </row>
    <row r="90" spans="3:11">
      <c r="C90" s="143"/>
      <c r="D90" s="160"/>
      <c r="E90" s="125"/>
      <c r="F90" s="99">
        <f t="shared" si="8"/>
        <v>0</v>
      </c>
      <c r="G90" s="163"/>
      <c r="H90" s="144"/>
      <c r="I90" s="132" t="e">
        <f>VLOOKUP(H90,Presupuesto!$B$11:$C$565,2,0)</f>
        <v>#N/A</v>
      </c>
      <c r="J90" s="100" t="str">
        <f t="shared" si="9"/>
        <v>Gestión del Talento Humano, Administrativo y Docente</v>
      </c>
      <c r="K90" s="100" t="s">
        <v>423</v>
      </c>
    </row>
    <row r="91" spans="3:11">
      <c r="C91" s="143"/>
      <c r="D91" s="160"/>
      <c r="E91" s="125"/>
      <c r="F91" s="99">
        <f t="shared" si="8"/>
        <v>0</v>
      </c>
      <c r="G91" s="163"/>
      <c r="H91" s="144"/>
      <c r="I91" s="132" t="e">
        <f>VLOOKUP(H91,Presupuesto!$B$11:$C$565,2,0)</f>
        <v>#N/A</v>
      </c>
      <c r="J91" s="100" t="str">
        <f t="shared" si="9"/>
        <v>Gestión del Talento Humano, Administrativo y Docente</v>
      </c>
      <c r="K91" s="100" t="s">
        <v>423</v>
      </c>
    </row>
    <row r="92" spans="3:11">
      <c r="C92" s="143"/>
      <c r="D92" s="160"/>
      <c r="E92" s="125"/>
      <c r="F92" s="99">
        <f t="shared" si="8"/>
        <v>0</v>
      </c>
      <c r="G92" s="163"/>
      <c r="H92" s="144"/>
      <c r="I92" s="132" t="e">
        <f>VLOOKUP(H92,Presupuesto!$B$11:$C$565,2,0)</f>
        <v>#N/A</v>
      </c>
      <c r="J92" s="100" t="str">
        <f t="shared" si="9"/>
        <v>Gestión del Talento Humano, Administrativo y Docente</v>
      </c>
      <c r="K92" s="100" t="s">
        <v>423</v>
      </c>
    </row>
    <row r="93" spans="3:11">
      <c r="C93" s="143"/>
      <c r="D93" s="160"/>
      <c r="E93" s="125"/>
      <c r="F93" s="99">
        <f t="shared" si="8"/>
        <v>0</v>
      </c>
      <c r="G93" s="163"/>
      <c r="H93" s="144"/>
      <c r="I93" s="132" t="e">
        <f>VLOOKUP(H93,Presupuesto!$B$11:$C$565,2,0)</f>
        <v>#N/A</v>
      </c>
      <c r="J93" s="100" t="str">
        <f t="shared" si="9"/>
        <v>Gestión del Talento Humano, Administrativo y Docente</v>
      </c>
      <c r="K93" s="100" t="s">
        <v>423</v>
      </c>
    </row>
    <row r="94" spans="3:11">
      <c r="C94" s="143"/>
      <c r="D94" s="160"/>
      <c r="E94" s="125"/>
      <c r="F94" s="99">
        <f t="shared" si="8"/>
        <v>0</v>
      </c>
      <c r="G94" s="163"/>
      <c r="H94" s="144"/>
      <c r="I94" s="132" t="e">
        <f>VLOOKUP(H94,Presupuesto!$B$11:$C$565,2,0)</f>
        <v>#N/A</v>
      </c>
      <c r="J94" s="100" t="str">
        <f t="shared" si="9"/>
        <v>Gestión del Talento Humano, Administrativo y Docente</v>
      </c>
      <c r="K94" s="100" t="s">
        <v>423</v>
      </c>
    </row>
    <row r="95" spans="3:11" ht="15.75" thickBot="1"/>
    <row r="96" spans="3:11" ht="15.75" thickBot="1">
      <c r="C96" s="159" t="s">
        <v>53</v>
      </c>
      <c r="D96" s="424">
        <f>SUM(F103:F114)</f>
        <v>30695</v>
      </c>
      <c r="F96" s="70"/>
      <c r="G96" s="79"/>
      <c r="H96" s="70"/>
      <c r="I96" s="70"/>
    </row>
    <row r="97" spans="3:11">
      <c r="C97" s="70"/>
      <c r="D97" s="31"/>
      <c r="E97" s="95"/>
      <c r="F97" s="95"/>
      <c r="G97" s="95"/>
      <c r="H97" s="76"/>
      <c r="I97" s="76"/>
      <c r="J97" s="76"/>
      <c r="K97" s="114"/>
    </row>
    <row r="98" spans="3:11">
      <c r="C98" s="70"/>
      <c r="D98" s="31"/>
      <c r="E98" s="95"/>
      <c r="F98" s="95"/>
      <c r="G98" s="95"/>
      <c r="H98" s="76"/>
      <c r="I98" s="76"/>
      <c r="J98" s="76"/>
      <c r="K98" s="114"/>
    </row>
    <row r="99" spans="3:11" ht="15.75">
      <c r="C99" s="205" t="s">
        <v>402</v>
      </c>
      <c r="D99" s="206" t="s">
        <v>1575</v>
      </c>
      <c r="E99" s="95"/>
      <c r="F99" s="95"/>
      <c r="G99" s="95"/>
      <c r="H99" s="76"/>
      <c r="I99" s="76"/>
      <c r="J99" s="76"/>
      <c r="K99" s="114"/>
    </row>
    <row r="100" spans="3:11" ht="18.75">
      <c r="C100" s="215" t="str">
        <f>IFERROR(VLOOKUP(D99,'Desarrollo e Innov. Curricular'!$E:$F,2,FALSE),IFERROR(VLOOKUP(D99,'Investigación Científica'!$E:$F,2,FALSE),IFERROR(VLOOKUP(D99,'Vinculación Univ. Sociedad'!$E:$F,2,FALSE),IFERROR(VLOOKUP(D99,'Docencia y Profesorado Universi'!$E:$F,2,FALSE),IFERROR(VLOOKUP(D99,'Estudiantes y Graduados'!$E:$F,2,FALSE),IFERROR(VLOOKUP(D99,'Gestion Administrativa'!$E:$F,2,FALSE),IFERROR(VLOOKUP(D99,'Gestión Académica'!$E:$F,2,FALSE),IFERROR(VLOOKUP(D99,'Aseguramiento de la Calidad y M'!$E:$F,2,FALSE),IFERROR(VLOOKUP(D99,'Gestión del Conocimiento'!$E:$F,2,FALSE),IFERROR(VLOOKUP(D99,'Gobernabilidad y Procesos...'!$E:$F,2,FALSE),IFERROR(VLOOKUP(D99,'Gestión del Talento Humano'!$E:$F,2,FALSE),IFERROR(VLOOKUP(D99,'Internacionalización de la E.S.'!$E:$F,2,FALSE),IFERROR(VLOOKUP(D99,Posgrado!$E:$F,2,FALSE),IFERROR(VLOOKUP(D99,'Cultura de Innovación Insti...'!$E:$F,2,FALSE),VLOOKUP(D99,'Lo Esencial de la Reforma Univ.'!$E:$F,2,0)))))))))))))))</f>
        <v>Documentar los procesos administrativos de las unidades.</v>
      </c>
      <c r="D100" s="31"/>
      <c r="E100" s="95"/>
      <c r="F100" s="95"/>
      <c r="G100" s="95"/>
      <c r="H100" s="76"/>
      <c r="I100" s="76"/>
      <c r="J100" s="76"/>
      <c r="K100" s="114"/>
    </row>
    <row r="101" spans="3:11" ht="15.75" thickBot="1">
      <c r="F101" s="95"/>
      <c r="G101" s="76"/>
      <c r="H101" s="76"/>
      <c r="I101" s="76"/>
    </row>
    <row r="102" spans="3:11" ht="30.75" thickBot="1">
      <c r="C102" s="131" t="s">
        <v>44</v>
      </c>
      <c r="D102" s="131" t="s">
        <v>55</v>
      </c>
      <c r="E102" s="138" t="s">
        <v>57</v>
      </c>
      <c r="F102" s="137" t="s">
        <v>27</v>
      </c>
      <c r="G102" s="135" t="s">
        <v>140</v>
      </c>
      <c r="H102" s="138" t="s">
        <v>46</v>
      </c>
      <c r="I102" s="135" t="s">
        <v>141</v>
      </c>
      <c r="J102" s="135" t="s">
        <v>421</v>
      </c>
      <c r="K102" s="135" t="s">
        <v>422</v>
      </c>
    </row>
    <row r="103" spans="3:11">
      <c r="C103" s="225" t="s">
        <v>453</v>
      </c>
      <c r="D103" s="226">
        <v>0</v>
      </c>
      <c r="E103" s="224">
        <f>HLOOKUP(C103,$AH$2:$BU$3,2,0)</f>
        <v>5355</v>
      </c>
      <c r="F103" s="99">
        <f t="shared" ref="F103" si="10">D103*E103</f>
        <v>0</v>
      </c>
      <c r="G103" s="163" t="s">
        <v>138</v>
      </c>
      <c r="H103" s="144" t="s">
        <v>776</v>
      </c>
      <c r="I103" s="132" t="str">
        <f>VLOOKUP(H103,Presupuesto!$B$11:$C$565,2,0)</f>
        <v>VIATICOS NACIONALES</v>
      </c>
      <c r="J103" s="223" t="s">
        <v>1375</v>
      </c>
      <c r="K103" s="100" t="s">
        <v>411</v>
      </c>
    </row>
    <row r="104" spans="3:11">
      <c r="C104" s="432" t="s">
        <v>52</v>
      </c>
      <c r="D104" s="160">
        <v>10</v>
      </c>
      <c r="E104" s="125">
        <v>25</v>
      </c>
      <c r="F104" s="99">
        <f t="shared" ref="F104:F114" si="11">D104*E104</f>
        <v>250</v>
      </c>
      <c r="G104" s="163" t="s">
        <v>138</v>
      </c>
      <c r="H104" s="144" t="s">
        <v>337</v>
      </c>
      <c r="I104" s="132" t="str">
        <f>VLOOKUP(H104,Presupuesto!$B$11:$C$565,2,0)</f>
        <v>UTILES DE ESCRITORIO, OFICINA Y ENZE¥ANZA</v>
      </c>
      <c r="J104" s="100" t="s">
        <v>1377</v>
      </c>
      <c r="K104" s="100" t="s">
        <v>405</v>
      </c>
    </row>
    <row r="105" spans="3:11">
      <c r="C105" s="143" t="s">
        <v>1580</v>
      </c>
      <c r="D105" s="160">
        <v>10</v>
      </c>
      <c r="E105" s="125">
        <v>30</v>
      </c>
      <c r="F105" s="99">
        <f t="shared" si="11"/>
        <v>300</v>
      </c>
      <c r="G105" s="163" t="s">
        <v>138</v>
      </c>
      <c r="H105" s="144" t="s">
        <v>337</v>
      </c>
      <c r="I105" s="132" t="str">
        <f>VLOOKUP(H105,Presupuesto!$B$11:$C$565,2,0)</f>
        <v>UTILES DE ESCRITORIO, OFICINA Y ENZE¥ANZA</v>
      </c>
      <c r="J105" s="100" t="s">
        <v>1377</v>
      </c>
      <c r="K105" s="100" t="s">
        <v>405</v>
      </c>
    </row>
    <row r="106" spans="3:11">
      <c r="C106" s="143" t="s">
        <v>1581</v>
      </c>
      <c r="D106" s="160">
        <v>1</v>
      </c>
      <c r="E106" s="125">
        <v>3000</v>
      </c>
      <c r="F106" s="99">
        <f t="shared" si="11"/>
        <v>3000</v>
      </c>
      <c r="G106" s="163" t="s">
        <v>138</v>
      </c>
      <c r="H106" s="144" t="s">
        <v>970</v>
      </c>
      <c r="I106" s="132" t="str">
        <f>VLOOKUP(H106,Presupuesto!$B$11:$C$565,2,0)</f>
        <v>OTROS RESPUESTOS Y ACCESORIOS MENORES</v>
      </c>
      <c r="J106" s="100" t="s">
        <v>1377</v>
      </c>
      <c r="K106" s="100" t="s">
        <v>406</v>
      </c>
    </row>
    <row r="107" spans="3:11">
      <c r="C107" s="143" t="s">
        <v>1582</v>
      </c>
      <c r="D107" s="160">
        <v>33</v>
      </c>
      <c r="E107" s="125">
        <v>90</v>
      </c>
      <c r="F107" s="99">
        <f t="shared" si="11"/>
        <v>2970</v>
      </c>
      <c r="G107" s="163" t="s">
        <v>138</v>
      </c>
      <c r="H107" s="144" t="s">
        <v>830</v>
      </c>
      <c r="I107" s="132" t="str">
        <f>VLOOKUP(H107,Presupuesto!$B$11:$C$565,2,0)</f>
        <v>PAPEL DE ESCRITORIO</v>
      </c>
      <c r="J107" s="100" t="s">
        <v>1377</v>
      </c>
      <c r="K107" s="100" t="s">
        <v>407</v>
      </c>
    </row>
    <row r="108" spans="3:11">
      <c r="C108" s="143" t="s">
        <v>1583</v>
      </c>
      <c r="D108" s="160">
        <v>8</v>
      </c>
      <c r="E108" s="125">
        <v>2000</v>
      </c>
      <c r="F108" s="99">
        <f t="shared" si="11"/>
        <v>16000</v>
      </c>
      <c r="G108" s="163" t="s">
        <v>138</v>
      </c>
      <c r="H108" s="144" t="s">
        <v>970</v>
      </c>
      <c r="I108" s="132" t="s">
        <v>971</v>
      </c>
      <c r="J108" s="100" t="s">
        <v>1377</v>
      </c>
      <c r="K108" s="100" t="s">
        <v>406</v>
      </c>
    </row>
    <row r="109" spans="3:11">
      <c r="C109" s="143" t="s">
        <v>1584</v>
      </c>
      <c r="D109" s="160">
        <v>10</v>
      </c>
      <c r="E109" s="125">
        <v>55</v>
      </c>
      <c r="F109" s="99">
        <f t="shared" si="11"/>
        <v>550</v>
      </c>
      <c r="G109" s="163" t="s">
        <v>138</v>
      </c>
      <c r="H109" s="144" t="s">
        <v>337</v>
      </c>
      <c r="I109" s="132" t="s">
        <v>956</v>
      </c>
      <c r="J109" s="100" t="s">
        <v>1377</v>
      </c>
      <c r="K109" s="100" t="s">
        <v>405</v>
      </c>
    </row>
    <row r="110" spans="3:11">
      <c r="C110" s="143" t="s">
        <v>1585</v>
      </c>
      <c r="D110" s="160">
        <v>20</v>
      </c>
      <c r="E110" s="125">
        <v>25</v>
      </c>
      <c r="F110" s="99">
        <f t="shared" si="11"/>
        <v>500</v>
      </c>
      <c r="G110" s="163" t="s">
        <v>138</v>
      </c>
      <c r="H110" s="144" t="s">
        <v>337</v>
      </c>
      <c r="I110" s="132" t="s">
        <v>956</v>
      </c>
      <c r="J110" s="100" t="s">
        <v>1377</v>
      </c>
      <c r="K110" s="100" t="s">
        <v>405</v>
      </c>
    </row>
    <row r="111" spans="3:11">
      <c r="C111" s="143" t="s">
        <v>1586</v>
      </c>
      <c r="D111" s="160">
        <v>2</v>
      </c>
      <c r="E111" s="125">
        <v>3500</v>
      </c>
      <c r="F111" s="99">
        <f t="shared" si="11"/>
        <v>7000</v>
      </c>
      <c r="G111" s="163" t="s">
        <v>138</v>
      </c>
      <c r="H111" s="144" t="s">
        <v>347</v>
      </c>
      <c r="I111" s="132" t="s">
        <v>1020</v>
      </c>
      <c r="J111" s="100" t="s">
        <v>1377</v>
      </c>
      <c r="K111" s="100" t="s">
        <v>406</v>
      </c>
    </row>
    <row r="112" spans="3:11">
      <c r="C112" s="143" t="s">
        <v>457</v>
      </c>
      <c r="D112" s="160"/>
      <c r="E112" s="125">
        <v>0</v>
      </c>
      <c r="F112" s="99">
        <f t="shared" si="11"/>
        <v>0</v>
      </c>
      <c r="G112" s="163" t="s">
        <v>138</v>
      </c>
      <c r="H112" s="144"/>
      <c r="I112" s="132" t="e">
        <v>#N/A</v>
      </c>
      <c r="J112" s="100" t="s">
        <v>1470</v>
      </c>
      <c r="K112" s="100" t="s">
        <v>405</v>
      </c>
    </row>
    <row r="113" spans="3:11">
      <c r="C113" s="143" t="s">
        <v>1587</v>
      </c>
      <c r="D113" s="160">
        <v>5</v>
      </c>
      <c r="E113" s="125">
        <v>25</v>
      </c>
      <c r="F113" s="99">
        <f t="shared" si="11"/>
        <v>125</v>
      </c>
      <c r="G113" s="163" t="s">
        <v>138</v>
      </c>
      <c r="H113" s="144" t="s">
        <v>337</v>
      </c>
      <c r="I113" s="132" t="s">
        <v>956</v>
      </c>
      <c r="J113" s="100" t="s">
        <v>1377</v>
      </c>
      <c r="K113" s="100" t="s">
        <v>405</v>
      </c>
    </row>
    <row r="114" spans="3:11">
      <c r="C114" s="143"/>
      <c r="D114" s="160"/>
      <c r="E114" s="125"/>
      <c r="F114" s="99">
        <f t="shared" si="11"/>
        <v>0</v>
      </c>
      <c r="G114" s="163"/>
      <c r="H114" s="144"/>
      <c r="I114" s="132" t="e">
        <f>VLOOKUP(H114,Presupuesto!$B$11:$C$565,2,0)</f>
        <v>#N/A</v>
      </c>
      <c r="J114" s="100" t="str">
        <f t="shared" ref="J114" si="12">$J$17</f>
        <v>Gestión del Talento Humano, Administrativo y Docente</v>
      </c>
      <c r="K114" s="100" t="s">
        <v>423</v>
      </c>
    </row>
    <row r="116" spans="3:11" ht="15.75" thickBot="1"/>
    <row r="117" spans="3:11" ht="15.75" thickBot="1">
      <c r="C117" s="159" t="s">
        <v>53</v>
      </c>
      <c r="D117" s="424">
        <f>SUM(F124:F135)</f>
        <v>4400</v>
      </c>
      <c r="F117" s="70"/>
      <c r="G117" s="79"/>
      <c r="H117" s="70"/>
      <c r="I117" s="70"/>
    </row>
    <row r="118" spans="3:11">
      <c r="C118" s="70"/>
      <c r="D118" s="31"/>
      <c r="E118" s="95"/>
      <c r="F118" s="95"/>
      <c r="G118" s="95"/>
      <c r="H118" s="76"/>
      <c r="I118" s="76"/>
      <c r="J118" s="76"/>
      <c r="K118" s="114"/>
    </row>
    <row r="119" spans="3:11">
      <c r="C119" s="70"/>
      <c r="D119" s="31"/>
      <c r="E119" s="95"/>
      <c r="F119" s="95"/>
      <c r="G119" s="95"/>
      <c r="H119" s="76"/>
      <c r="I119" s="76"/>
      <c r="J119" s="76"/>
      <c r="K119" s="114"/>
    </row>
    <row r="120" spans="3:11" ht="15.75">
      <c r="C120" s="205" t="s">
        <v>402</v>
      </c>
      <c r="D120" s="206" t="s">
        <v>1595</v>
      </c>
      <c r="E120" s="95"/>
      <c r="F120" s="95"/>
      <c r="G120" s="95"/>
      <c r="H120" s="76"/>
      <c r="I120" s="76"/>
      <c r="J120" s="76"/>
      <c r="K120" s="114"/>
    </row>
    <row r="121" spans="3:11" ht="18.75">
      <c r="C121" s="215" t="str">
        <f>IFERROR(VLOOKUP(D120,'Desarrollo e Innov. Curricular'!$E:$F,2,FALSE),IFERROR(VLOOKUP(D120,'Investigación Científica'!$E:$F,2,FALSE),IFERROR(VLOOKUP(D120,'Vinculación Univ. Sociedad'!$E:$F,2,FALSE),IFERROR(VLOOKUP(D120,'Docencia y Profesorado Universi'!$E:$F,2,FALSE),IFERROR(VLOOKUP(D120,'Estudiantes y Graduados'!$E:$F,2,FALSE),IFERROR(VLOOKUP(D120,'Gestion Administrativa'!$E:$F,2,FALSE),IFERROR(VLOOKUP(D120,'Gestión Académica'!$E:$F,2,FALSE),IFERROR(VLOOKUP(D120,'Aseguramiento de la Calidad y M'!$E:$F,2,FALSE),IFERROR(VLOOKUP(D120,'Gestión del Conocimiento'!$E:$F,2,FALSE),IFERROR(VLOOKUP(D120,'Gobernabilidad y Procesos...'!$E:$F,2,FALSE),IFERROR(VLOOKUP(D120,'Gestión del Talento Humano'!$E:$F,2,FALSE),IFERROR(VLOOKUP(D120,'Internacionalización de la E.S.'!$E:$F,2,FALSE),IFERROR(VLOOKUP(D120,Posgrado!$E:$F,2,FALSE),IFERROR(VLOOKUP(D120,'Cultura de Innovación Insti...'!$E:$F,2,FALSE),VLOOKUP(D120,'Lo Esencial de la Reforma Univ.'!$E:$F,2,0)))))))))))))))</f>
        <v>Desarrollar propuestas de estructura organizacional.</v>
      </c>
      <c r="D121" s="31"/>
      <c r="E121" s="95"/>
      <c r="F121" s="95"/>
      <c r="G121" s="95"/>
      <c r="H121" s="76"/>
      <c r="I121" s="76"/>
      <c r="J121" s="76"/>
      <c r="K121" s="114"/>
    </row>
    <row r="122" spans="3:11" ht="15.75" thickBot="1">
      <c r="F122" s="95"/>
      <c r="G122" s="76"/>
      <c r="H122" s="76"/>
      <c r="I122" s="76"/>
    </row>
    <row r="123" spans="3:11" ht="30.75" thickBot="1">
      <c r="C123" s="131" t="s">
        <v>44</v>
      </c>
      <c r="D123" s="131" t="s">
        <v>55</v>
      </c>
      <c r="E123" s="138" t="s">
        <v>57</v>
      </c>
      <c r="F123" s="137" t="s">
        <v>27</v>
      </c>
      <c r="G123" s="135" t="s">
        <v>140</v>
      </c>
      <c r="H123" s="138" t="s">
        <v>46</v>
      </c>
      <c r="I123" s="135" t="s">
        <v>141</v>
      </c>
      <c r="J123" s="135" t="s">
        <v>421</v>
      </c>
      <c r="K123" s="135" t="s">
        <v>422</v>
      </c>
    </row>
    <row r="124" spans="3:11">
      <c r="C124" s="225" t="s">
        <v>453</v>
      </c>
      <c r="D124" s="226">
        <v>0</v>
      </c>
      <c r="E124" s="224">
        <f>HLOOKUP(C124,$AH$2:$BU$3,2,0)</f>
        <v>5355</v>
      </c>
      <c r="F124" s="99">
        <f t="shared" ref="F124:F135" si="13">D124*E124</f>
        <v>0</v>
      </c>
      <c r="G124" s="163" t="s">
        <v>138</v>
      </c>
      <c r="H124" s="144" t="s">
        <v>776</v>
      </c>
      <c r="I124" s="132" t="str">
        <f>VLOOKUP(H124,Presupuesto!$B$11:$C$565,2,0)</f>
        <v>VIATICOS NACIONALES</v>
      </c>
      <c r="J124" s="223" t="s">
        <v>1375</v>
      </c>
      <c r="K124" s="100" t="s">
        <v>411</v>
      </c>
    </row>
    <row r="125" spans="3:11">
      <c r="C125" s="432" t="s">
        <v>1606</v>
      </c>
      <c r="D125" s="160">
        <v>10</v>
      </c>
      <c r="E125" s="125">
        <v>20</v>
      </c>
      <c r="F125" s="99">
        <f t="shared" si="13"/>
        <v>200</v>
      </c>
      <c r="G125" s="163" t="s">
        <v>138</v>
      </c>
      <c r="H125" s="144" t="s">
        <v>778</v>
      </c>
      <c r="I125" s="132" t="str">
        <f>VLOOKUP(H125,Presupuesto!$B$11:$C$565,2,0)</f>
        <v>VIATICOS NACIONALES</v>
      </c>
      <c r="J125" s="100" t="s">
        <v>1377</v>
      </c>
      <c r="K125" s="100" t="s">
        <v>405</v>
      </c>
    </row>
    <row r="126" spans="3:11">
      <c r="C126" s="143" t="s">
        <v>1607</v>
      </c>
      <c r="D126" s="160">
        <v>5</v>
      </c>
      <c r="E126" s="125">
        <v>300</v>
      </c>
      <c r="F126" s="99">
        <f t="shared" si="13"/>
        <v>1500</v>
      </c>
      <c r="G126" s="163" t="s">
        <v>138</v>
      </c>
      <c r="H126" s="144" t="s">
        <v>347</v>
      </c>
      <c r="I126" s="132" t="str">
        <f>VLOOKUP(H126,Presupuesto!$B$11:$C$565,2,0)</f>
        <v>EQUIPO DE COMUNICACIàN Y SE¥ALAMIENTO</v>
      </c>
      <c r="J126" s="100" t="s">
        <v>1377</v>
      </c>
      <c r="K126" s="100" t="s">
        <v>423</v>
      </c>
    </row>
    <row r="127" spans="3:11">
      <c r="C127" s="143" t="s">
        <v>1608</v>
      </c>
      <c r="D127" s="160">
        <v>30</v>
      </c>
      <c r="E127" s="125">
        <v>15</v>
      </c>
      <c r="F127" s="99">
        <f t="shared" si="13"/>
        <v>450</v>
      </c>
      <c r="G127" s="163" t="s">
        <v>138</v>
      </c>
      <c r="H127" s="144" t="s">
        <v>970</v>
      </c>
      <c r="I127" s="132" t="str">
        <f>VLOOKUP(H127,Presupuesto!$B$11:$C$565,2,0)</f>
        <v>OTROS RESPUESTOS Y ACCESORIOS MENORES</v>
      </c>
      <c r="J127" s="100" t="s">
        <v>1377</v>
      </c>
      <c r="K127" s="100" t="s">
        <v>407</v>
      </c>
    </row>
    <row r="128" spans="3:11">
      <c r="C128" s="143" t="s">
        <v>1582</v>
      </c>
      <c r="D128" s="160">
        <v>25</v>
      </c>
      <c r="E128" s="125">
        <v>90</v>
      </c>
      <c r="F128" s="99">
        <f t="shared" si="13"/>
        <v>2250</v>
      </c>
      <c r="G128" s="163" t="s">
        <v>138</v>
      </c>
      <c r="H128" s="144" t="s">
        <v>830</v>
      </c>
      <c r="I128" s="132" t="str">
        <f>VLOOKUP(H128,Presupuesto!$B$11:$C$565,2,0)</f>
        <v>PAPEL DE ESCRITORIO</v>
      </c>
      <c r="J128" s="100" t="s">
        <v>1377</v>
      </c>
      <c r="K128" s="100" t="s">
        <v>410</v>
      </c>
    </row>
    <row r="129" spans="3:11">
      <c r="C129" s="143" t="s">
        <v>1583</v>
      </c>
      <c r="D129" s="160">
        <v>0</v>
      </c>
      <c r="E129" s="125">
        <v>2000</v>
      </c>
      <c r="F129" s="99">
        <f t="shared" si="13"/>
        <v>0</v>
      </c>
      <c r="G129" s="163" t="s">
        <v>138</v>
      </c>
      <c r="H129" s="144" t="s">
        <v>1610</v>
      </c>
      <c r="I129" s="132" t="e">
        <f>VLOOKUP(H129,Presupuesto!$B$11:$C$565,2,0)</f>
        <v>#N/A</v>
      </c>
      <c r="J129" s="100" t="s">
        <v>1377</v>
      </c>
      <c r="K129" s="100" t="s">
        <v>406</v>
      </c>
    </row>
    <row r="130" spans="3:11">
      <c r="C130" s="143" t="s">
        <v>1584</v>
      </c>
      <c r="D130" s="160">
        <v>0</v>
      </c>
      <c r="E130" s="125">
        <v>55</v>
      </c>
      <c r="F130" s="99">
        <f t="shared" si="13"/>
        <v>0</v>
      </c>
      <c r="G130" s="163" t="s">
        <v>138</v>
      </c>
      <c r="H130" s="144" t="s">
        <v>1611</v>
      </c>
      <c r="I130" s="132" t="e">
        <f>VLOOKUP(H130,Presupuesto!$B$11:$C$565,2,0)</f>
        <v>#N/A</v>
      </c>
      <c r="J130" s="100" t="s">
        <v>1377</v>
      </c>
      <c r="K130" s="100" t="s">
        <v>405</v>
      </c>
    </row>
    <row r="131" spans="3:11">
      <c r="C131" s="143" t="s">
        <v>1585</v>
      </c>
      <c r="D131" s="160">
        <v>0</v>
      </c>
      <c r="E131" s="125">
        <v>25</v>
      </c>
      <c r="F131" s="99">
        <f t="shared" si="13"/>
        <v>0</v>
      </c>
      <c r="G131" s="163" t="s">
        <v>138</v>
      </c>
      <c r="H131" s="144" t="s">
        <v>1612</v>
      </c>
      <c r="I131" s="132" t="e">
        <f>VLOOKUP(H131,Presupuesto!$B$11:$C$565,2,0)</f>
        <v>#N/A</v>
      </c>
      <c r="J131" s="100" t="s">
        <v>1377</v>
      </c>
      <c r="K131" s="100" t="s">
        <v>405</v>
      </c>
    </row>
    <row r="132" spans="3:11">
      <c r="C132" s="143" t="s">
        <v>1586</v>
      </c>
      <c r="D132" s="160">
        <v>0</v>
      </c>
      <c r="E132" s="125">
        <v>3500</v>
      </c>
      <c r="F132" s="99">
        <f t="shared" si="13"/>
        <v>0</v>
      </c>
      <c r="G132" s="163" t="s">
        <v>138</v>
      </c>
      <c r="H132" s="144" t="s">
        <v>1613</v>
      </c>
      <c r="I132" s="132" t="e">
        <f>VLOOKUP(H132,Presupuesto!$B$11:$C$565,2,0)</f>
        <v>#N/A</v>
      </c>
      <c r="J132" s="100" t="s">
        <v>1377</v>
      </c>
      <c r="K132" s="100" t="s">
        <v>406</v>
      </c>
    </row>
    <row r="133" spans="3:11">
      <c r="C133" s="143" t="s">
        <v>457</v>
      </c>
      <c r="D133" s="160">
        <v>0</v>
      </c>
      <c r="E133" s="125">
        <v>0</v>
      </c>
      <c r="F133" s="99">
        <f t="shared" si="13"/>
        <v>0</v>
      </c>
      <c r="G133" s="163" t="s">
        <v>138</v>
      </c>
      <c r="H133" s="144" t="s">
        <v>1614</v>
      </c>
      <c r="I133" s="132" t="e">
        <v>#N/A</v>
      </c>
      <c r="J133" s="100" t="s">
        <v>1470</v>
      </c>
      <c r="K133" s="100" t="s">
        <v>405</v>
      </c>
    </row>
    <row r="134" spans="3:11">
      <c r="C134" s="143" t="s">
        <v>1587</v>
      </c>
      <c r="D134" s="160">
        <v>0</v>
      </c>
      <c r="E134" s="125">
        <v>25</v>
      </c>
      <c r="F134" s="99">
        <f t="shared" si="13"/>
        <v>0</v>
      </c>
      <c r="G134" s="163" t="s">
        <v>138</v>
      </c>
      <c r="H134" s="144" t="s">
        <v>1615</v>
      </c>
      <c r="I134" s="132" t="s">
        <v>956</v>
      </c>
      <c r="J134" s="100" t="s">
        <v>1377</v>
      </c>
      <c r="K134" s="100" t="s">
        <v>405</v>
      </c>
    </row>
    <row r="135" spans="3:11">
      <c r="C135" s="143"/>
      <c r="D135" s="160"/>
      <c r="E135" s="125"/>
      <c r="F135" s="99">
        <f t="shared" si="13"/>
        <v>0</v>
      </c>
      <c r="G135" s="163"/>
      <c r="H135" s="144" t="s">
        <v>1616</v>
      </c>
      <c r="I135" s="132" t="e">
        <f>VLOOKUP(H135,Presupuesto!$B$11:$C$565,2,0)</f>
        <v>#N/A</v>
      </c>
      <c r="J135" s="100" t="str">
        <f t="shared" ref="J135" si="14">$J$17</f>
        <v>Gestión del Talento Humano, Administrativo y Docente</v>
      </c>
      <c r="K135" s="100" t="s">
        <v>423</v>
      </c>
    </row>
    <row r="137" spans="3:11" ht="15.75" thickBot="1"/>
    <row r="138" spans="3:11" ht="15.75" thickBot="1">
      <c r="C138" s="159" t="s">
        <v>53</v>
      </c>
      <c r="D138" s="424">
        <f>SUM(F145:F150)</f>
        <v>1000</v>
      </c>
      <c r="F138" s="70"/>
      <c r="G138" s="79"/>
      <c r="H138" s="70"/>
      <c r="I138" s="70"/>
    </row>
    <row r="139" spans="3:11">
      <c r="C139" s="70"/>
      <c r="D139" s="31"/>
      <c r="E139" s="95"/>
      <c r="F139" s="95"/>
      <c r="G139" s="95"/>
      <c r="H139" s="76"/>
      <c r="I139" s="76"/>
      <c r="J139" s="76"/>
      <c r="K139" s="114"/>
    </row>
    <row r="140" spans="3:11">
      <c r="C140" s="70"/>
      <c r="D140" s="31"/>
      <c r="E140" s="95"/>
      <c r="F140" s="95"/>
      <c r="G140" s="95"/>
      <c r="H140" s="76"/>
      <c r="I140" s="76"/>
      <c r="J140" s="76"/>
      <c r="K140" s="114"/>
    </row>
    <row r="141" spans="3:11" ht="15.75">
      <c r="C141" s="205" t="s">
        <v>402</v>
      </c>
      <c r="D141" s="206" t="s">
        <v>1602</v>
      </c>
      <c r="E141" s="95"/>
      <c r="F141" s="95"/>
      <c r="G141" s="95"/>
      <c r="H141" s="76"/>
      <c r="I141" s="76"/>
      <c r="J141" s="76"/>
      <c r="K141" s="114"/>
    </row>
    <row r="142" spans="3:11" ht="18.75">
      <c r="C142" s="215" t="str">
        <f>IFERROR(VLOOKUP(D141,'Desarrollo e Innov. Curricular'!$E:$F,2,FALSE),IFERROR(VLOOKUP(D141,'Investigación Científica'!$E:$F,2,FALSE),IFERROR(VLOOKUP(D141,'Vinculación Univ. Sociedad'!$E:$F,2,FALSE),IFERROR(VLOOKUP(D141,'Docencia y Profesorado Universi'!$E:$F,2,FALSE),IFERROR(VLOOKUP(D141,'Estudiantes y Graduados'!$E:$F,2,FALSE),IFERROR(VLOOKUP(D141,'Gestion Administrativa'!$E:$F,2,FALSE),IFERROR(VLOOKUP(D141,'Gestión Académica'!$E:$F,2,FALSE),IFERROR(VLOOKUP(D141,'Aseguramiento de la Calidad y M'!$E:$F,2,FALSE),IFERROR(VLOOKUP(D141,'Gestión del Conocimiento'!$E:$F,2,FALSE),IFERROR(VLOOKUP(D141,'Gobernabilidad y Procesos...'!$E:$F,2,FALSE),IFERROR(VLOOKUP(D141,'Gestión del Talento Humano'!$E:$F,2,FALSE),IFERROR(VLOOKUP(D141,'Internacionalización de la E.S.'!$E:$F,2,FALSE),IFERROR(VLOOKUP(D141,Posgrado!$E:$F,2,FALSE),IFERROR(VLOOKUP(D141,'Cultura de Innovación Insti...'!$E:$F,2,FALSE),VLOOKUP(D141,'Lo Esencial de la Reforma Univ.'!$E:$F,2,0)))))))))))))))</f>
        <v>Identificar cuellos de botella y rutas críticas.</v>
      </c>
      <c r="D142" s="31"/>
      <c r="E142" s="95"/>
      <c r="F142" s="95"/>
      <c r="G142" s="95"/>
      <c r="H142" s="76"/>
      <c r="I142" s="76"/>
      <c r="J142" s="76"/>
      <c r="K142" s="114"/>
    </row>
    <row r="143" spans="3:11" ht="15.75" thickBot="1">
      <c r="F143" s="95"/>
      <c r="G143" s="76"/>
      <c r="H143" s="76"/>
      <c r="I143" s="76"/>
    </row>
    <row r="144" spans="3:11" ht="30.75" thickBot="1">
      <c r="C144" s="131" t="s">
        <v>44</v>
      </c>
      <c r="D144" s="131" t="s">
        <v>55</v>
      </c>
      <c r="E144" s="138" t="s">
        <v>57</v>
      </c>
      <c r="F144" s="137" t="s">
        <v>27</v>
      </c>
      <c r="G144" s="135" t="s">
        <v>140</v>
      </c>
      <c r="H144" s="138" t="s">
        <v>46</v>
      </c>
      <c r="I144" s="135" t="s">
        <v>141</v>
      </c>
      <c r="J144" s="135" t="s">
        <v>421</v>
      </c>
      <c r="K144" s="135" t="s">
        <v>422</v>
      </c>
    </row>
    <row r="145" spans="3:11">
      <c r="C145" s="225" t="s">
        <v>453</v>
      </c>
      <c r="D145" s="226">
        <v>0</v>
      </c>
      <c r="E145" s="224">
        <f>HLOOKUP(C145,$AH$2:$BU$3,2,0)</f>
        <v>5355</v>
      </c>
      <c r="F145" s="99">
        <f t="shared" ref="F145:F150" si="15">D145*E145</f>
        <v>0</v>
      </c>
      <c r="G145" s="163" t="s">
        <v>138</v>
      </c>
      <c r="H145" s="144" t="s">
        <v>776</v>
      </c>
      <c r="I145" s="132" t="str">
        <f>VLOOKUP(H145,Presupuesto!$B$11:$C$565,2,0)</f>
        <v>VIATICOS NACIONALES</v>
      </c>
      <c r="J145" s="223" t="s">
        <v>1375</v>
      </c>
      <c r="K145" s="100" t="s">
        <v>411</v>
      </c>
    </row>
    <row r="146" spans="3:11">
      <c r="C146" s="143" t="s">
        <v>1609</v>
      </c>
      <c r="D146" s="160">
        <v>5</v>
      </c>
      <c r="E146" s="125">
        <v>200</v>
      </c>
      <c r="F146" s="99">
        <f t="shared" si="15"/>
        <v>1000</v>
      </c>
      <c r="G146" s="163" t="s">
        <v>138</v>
      </c>
      <c r="H146" s="144" t="s">
        <v>970</v>
      </c>
      <c r="I146" s="132" t="str">
        <f>VLOOKUP(H146,Presupuesto!$B$11:$C$565,2,0)</f>
        <v>OTROS RESPUESTOS Y ACCESORIOS MENORES</v>
      </c>
      <c r="J146" s="100" t="s">
        <v>1377</v>
      </c>
      <c r="K146" s="100" t="s">
        <v>423</v>
      </c>
    </row>
    <row r="147" spans="3:11">
      <c r="C147" s="143" t="s">
        <v>1608</v>
      </c>
      <c r="D147" s="160">
        <v>0</v>
      </c>
      <c r="E147" s="125">
        <v>15</v>
      </c>
      <c r="F147" s="99">
        <f t="shared" si="15"/>
        <v>0</v>
      </c>
      <c r="G147" s="163" t="s">
        <v>138</v>
      </c>
      <c r="H147" s="144" t="s">
        <v>970</v>
      </c>
      <c r="I147" s="132" t="str">
        <f>VLOOKUP(H147,Presupuesto!$B$11:$C$565,2,0)</f>
        <v>OTROS RESPUESTOS Y ACCESORIOS MENORES</v>
      </c>
      <c r="J147" s="100" t="s">
        <v>1377</v>
      </c>
      <c r="K147" s="100" t="s">
        <v>407</v>
      </c>
    </row>
    <row r="148" spans="3:11">
      <c r="C148" s="143" t="s">
        <v>457</v>
      </c>
      <c r="D148" s="160">
        <v>0</v>
      </c>
      <c r="E148" s="125">
        <v>0</v>
      </c>
      <c r="F148" s="99">
        <f t="shared" si="15"/>
        <v>0</v>
      </c>
      <c r="G148" s="163" t="s">
        <v>138</v>
      </c>
      <c r="H148" s="144"/>
      <c r="I148" s="132" t="e">
        <f>VLOOKUP(H148,Presupuesto!$B$11:$C$565,2,0)</f>
        <v>#N/A</v>
      </c>
      <c r="J148" s="100" t="s">
        <v>1470</v>
      </c>
      <c r="K148" s="100" t="s">
        <v>405</v>
      </c>
    </row>
    <row r="149" spans="3:11">
      <c r="C149" s="143" t="s">
        <v>1587</v>
      </c>
      <c r="D149" s="160">
        <v>0</v>
      </c>
      <c r="E149" s="125">
        <v>25</v>
      </c>
      <c r="F149" s="99">
        <f t="shared" si="15"/>
        <v>0</v>
      </c>
      <c r="G149" s="163" t="s">
        <v>138</v>
      </c>
      <c r="H149" s="144" t="s">
        <v>337</v>
      </c>
      <c r="I149" s="132" t="str">
        <f>VLOOKUP(H149,Presupuesto!$B$11:$C$565,2,0)</f>
        <v>UTILES DE ESCRITORIO, OFICINA Y ENZE¥ANZA</v>
      </c>
      <c r="J149" s="100" t="s">
        <v>1377</v>
      </c>
      <c r="K149" s="100" t="s">
        <v>405</v>
      </c>
    </row>
    <row r="150" spans="3:11">
      <c r="C150" s="143"/>
      <c r="D150" s="160"/>
      <c r="E150" s="125"/>
      <c r="F150" s="99">
        <f t="shared" si="15"/>
        <v>0</v>
      </c>
      <c r="G150" s="163"/>
      <c r="H150" s="144"/>
      <c r="I150" s="132" t="e">
        <f>VLOOKUP(H150,Presupuesto!$B$11:$C$565,2,0)</f>
        <v>#N/A</v>
      </c>
      <c r="J150" s="100" t="str">
        <f t="shared" ref="J150" si="16">$J$17</f>
        <v>Gestión del Talento Humano, Administrativo y Docente</v>
      </c>
      <c r="K150" s="100" t="s">
        <v>423</v>
      </c>
    </row>
    <row r="152" spans="3:11" ht="15.75" thickBot="1"/>
    <row r="153" spans="3:11" ht="15.75" thickBot="1">
      <c r="C153" s="159" t="s">
        <v>53</v>
      </c>
      <c r="D153" s="424">
        <f>SUM(F160:F164)</f>
        <v>300</v>
      </c>
      <c r="F153" s="70"/>
      <c r="G153" s="79"/>
      <c r="H153" s="70"/>
      <c r="I153" s="70"/>
    </row>
    <row r="154" spans="3:11">
      <c r="C154" s="70"/>
      <c r="D154" s="31"/>
      <c r="E154" s="95"/>
      <c r="F154" s="95"/>
      <c r="G154" s="95"/>
      <c r="H154" s="76"/>
      <c r="I154" s="76"/>
      <c r="J154" s="76"/>
      <c r="K154" s="114"/>
    </row>
    <row r="155" spans="3:11">
      <c r="C155" s="70"/>
      <c r="D155" s="31"/>
      <c r="E155" s="95"/>
      <c r="F155" s="95"/>
      <c r="G155" s="95"/>
      <c r="H155" s="76"/>
      <c r="I155" s="76"/>
      <c r="J155" s="76"/>
      <c r="K155" s="114"/>
    </row>
    <row r="156" spans="3:11" ht="15.75">
      <c r="C156" s="205" t="s">
        <v>402</v>
      </c>
      <c r="D156" s="206" t="s">
        <v>1619</v>
      </c>
      <c r="E156" s="95"/>
      <c r="F156" s="95"/>
      <c r="G156" s="95"/>
      <c r="H156" s="76"/>
      <c r="I156" s="76"/>
      <c r="J156" s="76"/>
      <c r="K156" s="114"/>
    </row>
    <row r="157" spans="3:11" ht="18.75">
      <c r="C157" s="215" t="str">
        <f>IFERROR(VLOOKUP(D156,'Desarrollo e Innov. Curricular'!$E:$F,2,FALSE),IFERROR(VLOOKUP(D156,'Investigación Científica'!$E:$F,2,FALSE),IFERROR(VLOOKUP(D156,'Vinculación Univ. Sociedad'!$E:$F,2,FALSE),IFERROR(VLOOKUP(D156,'Docencia y Profesorado Universi'!$E:$F,2,FALSE),IFERROR(VLOOKUP(D156,'Estudiantes y Graduados'!$E:$F,2,FALSE),IFERROR(VLOOKUP(D156,'Gestion Administrativa'!$E:$F,2,FALSE),IFERROR(VLOOKUP(D156,'Gestión Académica'!$E:$F,2,FALSE),IFERROR(VLOOKUP(D156,'Aseguramiento de la Calidad y M'!$E:$F,2,FALSE),IFERROR(VLOOKUP(D156,'Gestión del Conocimiento'!$E:$F,2,FALSE),IFERROR(VLOOKUP(D156,'Gobernabilidad y Procesos...'!$E:$F,2,FALSE),IFERROR(VLOOKUP(D156,'Gestión del Talento Humano'!$E:$F,2,FALSE),IFERROR(VLOOKUP(D156,'Internacionalización de la E.S.'!$E:$F,2,FALSE),IFERROR(VLOOKUP(D156,Posgrado!$E:$F,2,FALSE),IFERROR(VLOOKUP(D156,'Cultura de Innovación Insti...'!$E:$F,2,FALSE),VLOOKUP(D156,'Lo Esencial de la Reforma Univ.'!$E:$F,2,0)))))))))))))))</f>
        <v>Capacitar a las unidades en los temas referidos</v>
      </c>
      <c r="D157" s="31"/>
      <c r="E157" s="95"/>
      <c r="F157" s="95"/>
      <c r="G157" s="95"/>
      <c r="H157" s="76"/>
      <c r="I157" s="76"/>
      <c r="J157" s="76"/>
      <c r="K157" s="114"/>
    </row>
    <row r="158" spans="3:11" ht="15.75" thickBot="1">
      <c r="F158" s="95"/>
      <c r="G158" s="76"/>
      <c r="H158" s="76"/>
      <c r="I158" s="76"/>
    </row>
    <row r="159" spans="3:11" ht="30.75" thickBot="1">
      <c r="C159" s="131" t="s">
        <v>44</v>
      </c>
      <c r="D159" s="131" t="s">
        <v>55</v>
      </c>
      <c r="E159" s="138" t="s">
        <v>57</v>
      </c>
      <c r="F159" s="137" t="s">
        <v>27</v>
      </c>
      <c r="G159" s="135" t="s">
        <v>140</v>
      </c>
      <c r="H159" s="138" t="s">
        <v>46</v>
      </c>
      <c r="I159" s="135" t="s">
        <v>141</v>
      </c>
      <c r="J159" s="135" t="s">
        <v>421</v>
      </c>
      <c r="K159" s="135" t="s">
        <v>422</v>
      </c>
    </row>
    <row r="160" spans="3:11">
      <c r="C160" s="225" t="s">
        <v>453</v>
      </c>
      <c r="D160" s="226">
        <v>0</v>
      </c>
      <c r="E160" s="224">
        <f>HLOOKUP(C160,$AH$2:$BU$3,2,0)</f>
        <v>5355</v>
      </c>
      <c r="F160" s="99">
        <f t="shared" ref="F160:F164" si="17">D160*E160</f>
        <v>0</v>
      </c>
      <c r="G160" s="163" t="s">
        <v>138</v>
      </c>
      <c r="H160" s="144" t="s">
        <v>776</v>
      </c>
      <c r="I160" s="132" t="str">
        <f>VLOOKUP(H160,Presupuesto!$B$11:$C$565,2,0)</f>
        <v>VIATICOS NACIONALES</v>
      </c>
      <c r="J160" s="223" t="s">
        <v>1375</v>
      </c>
      <c r="K160" s="100" t="s">
        <v>411</v>
      </c>
    </row>
    <row r="161" spans="3:11">
      <c r="C161" s="143" t="s">
        <v>1608</v>
      </c>
      <c r="D161" s="515">
        <v>15</v>
      </c>
      <c r="E161" s="125">
        <v>20</v>
      </c>
      <c r="F161" s="99">
        <f t="shared" si="17"/>
        <v>300</v>
      </c>
      <c r="G161" s="163" t="s">
        <v>138</v>
      </c>
      <c r="H161" s="144" t="s">
        <v>970</v>
      </c>
      <c r="I161" s="132" t="str">
        <f>VLOOKUP(H161,Presupuesto!$B$11:$C$565,2,0)</f>
        <v>OTROS RESPUESTOS Y ACCESORIOS MENORES</v>
      </c>
      <c r="J161" s="100" t="s">
        <v>1377</v>
      </c>
      <c r="K161" s="100" t="s">
        <v>407</v>
      </c>
    </row>
    <row r="162" spans="3:11">
      <c r="C162" s="143" t="s">
        <v>457</v>
      </c>
      <c r="D162" s="160">
        <v>0</v>
      </c>
      <c r="E162" s="125">
        <v>0</v>
      </c>
      <c r="F162" s="99">
        <f t="shared" si="17"/>
        <v>0</v>
      </c>
      <c r="G162" s="163" t="s">
        <v>138</v>
      </c>
      <c r="H162" s="144"/>
      <c r="I162" s="132" t="e">
        <f>VLOOKUP(H162,Presupuesto!$B$11:$C$565,2,0)</f>
        <v>#N/A</v>
      </c>
      <c r="J162" s="100" t="s">
        <v>1470</v>
      </c>
      <c r="K162" s="100" t="s">
        <v>405</v>
      </c>
    </row>
    <row r="163" spans="3:11">
      <c r="C163" s="143" t="s">
        <v>1587</v>
      </c>
      <c r="D163" s="160">
        <v>0</v>
      </c>
      <c r="E163" s="125">
        <v>25</v>
      </c>
      <c r="F163" s="99">
        <f t="shared" si="17"/>
        <v>0</v>
      </c>
      <c r="G163" s="163" t="s">
        <v>138</v>
      </c>
      <c r="H163" s="144" t="s">
        <v>337</v>
      </c>
      <c r="I163" s="132" t="str">
        <f>VLOOKUP(H163,Presupuesto!$B$11:$C$565,2,0)</f>
        <v>UTILES DE ESCRITORIO, OFICINA Y ENZE¥ANZA</v>
      </c>
      <c r="J163" s="100" t="s">
        <v>1377</v>
      </c>
      <c r="K163" s="100" t="s">
        <v>405</v>
      </c>
    </row>
    <row r="164" spans="3:11">
      <c r="C164" s="143"/>
      <c r="D164" s="160"/>
      <c r="E164" s="125"/>
      <c r="F164" s="99">
        <f t="shared" si="17"/>
        <v>0</v>
      </c>
      <c r="G164" s="163"/>
      <c r="H164" s="144"/>
      <c r="I164" s="132" t="e">
        <f>VLOOKUP(H164,Presupuesto!$B$11:$C$565,2,0)</f>
        <v>#N/A</v>
      </c>
      <c r="J164" s="100" t="str">
        <f t="shared" ref="J164" si="18">$J$17</f>
        <v>Gestión del Talento Humano, Administrativo y Docente</v>
      </c>
      <c r="K164" s="100" t="s">
        <v>423</v>
      </c>
    </row>
    <row r="166" spans="3:11" ht="15.75" thickBot="1"/>
    <row r="167" spans="3:11" ht="15.75" thickBot="1">
      <c r="C167" s="159" t="s">
        <v>53</v>
      </c>
      <c r="D167" s="424">
        <f>SUM(F174:F178)</f>
        <v>1780</v>
      </c>
      <c r="F167" s="70"/>
      <c r="G167" s="79"/>
      <c r="H167" s="70"/>
      <c r="I167" s="70"/>
    </row>
    <row r="168" spans="3:11">
      <c r="C168" s="70"/>
      <c r="D168" s="31"/>
      <c r="E168" s="95"/>
      <c r="F168" s="95"/>
      <c r="G168" s="95"/>
      <c r="H168" s="76"/>
      <c r="I168" s="76"/>
      <c r="J168" s="76"/>
      <c r="K168" s="114"/>
    </row>
    <row r="169" spans="3:11">
      <c r="C169" s="70"/>
      <c r="D169" s="31"/>
      <c r="E169" s="95"/>
      <c r="F169" s="95"/>
      <c r="G169" s="95"/>
      <c r="H169" s="76"/>
      <c r="I169" s="76"/>
      <c r="J169" s="76"/>
      <c r="K169" s="114"/>
    </row>
    <row r="170" spans="3:11" ht="15.75">
      <c r="C170" s="205" t="s">
        <v>402</v>
      </c>
      <c r="D170" s="206" t="s">
        <v>1626</v>
      </c>
      <c r="E170" s="95"/>
      <c r="F170" s="95"/>
      <c r="G170" s="95"/>
      <c r="H170" s="76"/>
      <c r="I170" s="76"/>
      <c r="J170" s="76"/>
      <c r="K170" s="114"/>
    </row>
    <row r="171" spans="3:11" ht="18.75">
      <c r="C171" s="215" t="str">
        <f>IFERROR(VLOOKUP(D170,'Desarrollo e Innov. Curricular'!$E:$F,2,FALSE),IFERROR(VLOOKUP(D170,'Investigación Científica'!$E:$F,2,FALSE),IFERROR(VLOOKUP(D170,'Vinculación Univ. Sociedad'!$E:$F,2,FALSE),IFERROR(VLOOKUP(D170,'Docencia y Profesorado Universi'!$E:$F,2,FALSE),IFERROR(VLOOKUP(D170,'Estudiantes y Graduados'!$E:$F,2,FALSE),IFERROR(VLOOKUP(D170,'Gestion Administrativa'!$E:$F,2,FALSE),IFERROR(VLOOKUP(D170,'Gestión Académica'!$E:$F,2,FALSE),IFERROR(VLOOKUP(D170,'Aseguramiento de la Calidad y M'!$E:$F,2,FALSE),IFERROR(VLOOKUP(D170,'Gestión del Conocimiento'!$E:$F,2,FALSE),IFERROR(VLOOKUP(D170,'Gobernabilidad y Procesos...'!$E:$F,2,FALSE),IFERROR(VLOOKUP(D170,'Gestión del Talento Humano'!$E:$F,2,FALSE),IFERROR(VLOOKUP(D170,'Internacionalización de la E.S.'!$E:$F,2,FALSE),IFERROR(VLOOKUP(D170,Posgrado!$E:$F,2,FALSE),IFERROR(VLOOKUP(D170,'Cultura de Innovación Insti...'!$E:$F,2,FALSE),VLOOKUP(D170,'Lo Esencial de la Reforma Univ.'!$E:$F,2,0)))))))))))))))</f>
        <v xml:space="preserve">Impulsar y desarrollar el cumplimiento de estandares y controles para la certificación. </v>
      </c>
      <c r="D171" s="31"/>
      <c r="E171" s="95"/>
      <c r="F171" s="95"/>
      <c r="G171" s="95"/>
      <c r="H171" s="76"/>
      <c r="I171" s="76"/>
      <c r="J171" s="76"/>
      <c r="K171" s="114"/>
    </row>
    <row r="172" spans="3:11" ht="15.75" thickBot="1">
      <c r="F172" s="95"/>
      <c r="G172" s="76"/>
      <c r="H172" s="76"/>
      <c r="I172" s="76"/>
    </row>
    <row r="173" spans="3:11" ht="30.75" thickBot="1">
      <c r="C173" s="131" t="s">
        <v>44</v>
      </c>
      <c r="D173" s="131" t="s">
        <v>55</v>
      </c>
      <c r="E173" s="138" t="s">
        <v>57</v>
      </c>
      <c r="F173" s="137" t="s">
        <v>27</v>
      </c>
      <c r="G173" s="135" t="s">
        <v>140</v>
      </c>
      <c r="H173" s="138" t="s">
        <v>46</v>
      </c>
      <c r="I173" s="135" t="s">
        <v>141</v>
      </c>
      <c r="J173" s="135" t="s">
        <v>421</v>
      </c>
      <c r="K173" s="135" t="s">
        <v>422</v>
      </c>
    </row>
    <row r="174" spans="3:11">
      <c r="C174" s="225" t="s">
        <v>453</v>
      </c>
      <c r="D174" s="226">
        <v>0</v>
      </c>
      <c r="E174" s="224">
        <f>HLOOKUP(C174,$AH$2:$BU$3,2,0)</f>
        <v>5355</v>
      </c>
      <c r="F174" s="99">
        <f t="shared" ref="F174:F178" si="19">D174*E174</f>
        <v>0</v>
      </c>
      <c r="G174" s="163" t="s">
        <v>138</v>
      </c>
      <c r="H174" s="144"/>
      <c r="I174" s="132" t="e">
        <f>VLOOKUP(H174,Presupuesto!$B$11:$C$565,2,0)</f>
        <v>#N/A</v>
      </c>
      <c r="J174" s="223" t="s">
        <v>1375</v>
      </c>
      <c r="K174" s="100" t="s">
        <v>411</v>
      </c>
    </row>
    <row r="175" spans="3:11">
      <c r="C175" s="143" t="s">
        <v>1634</v>
      </c>
      <c r="D175" s="515">
        <v>2</v>
      </c>
      <c r="E175" s="125">
        <v>90</v>
      </c>
      <c r="F175" s="99">
        <f t="shared" si="19"/>
        <v>180</v>
      </c>
      <c r="G175" s="163" t="s">
        <v>138</v>
      </c>
      <c r="H175" s="144" t="s">
        <v>830</v>
      </c>
      <c r="I175" s="132" t="str">
        <f>VLOOKUP(H175,Presupuesto!$B$11:$C$565,2,0)</f>
        <v>PAPEL DE ESCRITORIO</v>
      </c>
      <c r="J175" s="100" t="s">
        <v>1377</v>
      </c>
      <c r="K175" s="100" t="s">
        <v>413</v>
      </c>
    </row>
    <row r="176" spans="3:11">
      <c r="C176" s="143" t="s">
        <v>1635</v>
      </c>
      <c r="D176" s="160">
        <v>80</v>
      </c>
      <c r="E176" s="125">
        <v>20</v>
      </c>
      <c r="F176" s="99">
        <f t="shared" si="19"/>
        <v>1600</v>
      </c>
      <c r="G176" s="163" t="s">
        <v>138</v>
      </c>
      <c r="H176" s="144" t="s">
        <v>970</v>
      </c>
      <c r="I176" s="132" t="str">
        <f>VLOOKUP(H176,Presupuesto!$B$11:$C$565,2,0)</f>
        <v>OTROS RESPUESTOS Y ACCESORIOS MENORES</v>
      </c>
      <c r="J176" s="100" t="s">
        <v>1377</v>
      </c>
      <c r="K176" s="100" t="s">
        <v>407</v>
      </c>
    </row>
    <row r="177" spans="3:11">
      <c r="C177" s="143" t="s">
        <v>1587</v>
      </c>
      <c r="D177" s="160">
        <v>0</v>
      </c>
      <c r="E177" s="125">
        <v>25</v>
      </c>
      <c r="F177" s="99">
        <f t="shared" si="19"/>
        <v>0</v>
      </c>
      <c r="G177" s="163" t="s">
        <v>138</v>
      </c>
      <c r="H177" s="144"/>
      <c r="I177" s="132" t="e">
        <f>VLOOKUP(H177,Presupuesto!$B$11:$C$565,2,0)</f>
        <v>#N/A</v>
      </c>
      <c r="J177" s="100" t="s">
        <v>1377</v>
      </c>
      <c r="K177" s="100" t="s">
        <v>405</v>
      </c>
    </row>
    <row r="178" spans="3:11">
      <c r="C178" s="143"/>
      <c r="D178" s="160"/>
      <c r="E178" s="125"/>
      <c r="F178" s="99">
        <f t="shared" si="19"/>
        <v>0</v>
      </c>
      <c r="G178" s="163"/>
      <c r="H178" s="144"/>
      <c r="I178" s="132" t="e">
        <f>VLOOKUP(H178,Presupuesto!$B$11:$C$565,2,0)</f>
        <v>#N/A</v>
      </c>
      <c r="J178" s="100" t="str">
        <f t="shared" ref="J178" si="20">$J$17</f>
        <v>Gestión del Talento Humano, Administrativo y Docente</v>
      </c>
      <c r="K178" s="100" t="s">
        <v>423</v>
      </c>
    </row>
    <row r="180" spans="3:11" ht="15.75" thickBot="1"/>
    <row r="181" spans="3:11" ht="15.75" thickBot="1">
      <c r="C181" s="159" t="s">
        <v>53</v>
      </c>
      <c r="D181" s="424">
        <f>SUM(F188:F192)</f>
        <v>180</v>
      </c>
      <c r="F181" s="70"/>
      <c r="G181" s="79"/>
      <c r="H181" s="70"/>
      <c r="I181" s="70"/>
    </row>
    <row r="182" spans="3:11">
      <c r="C182" s="70"/>
      <c r="D182" s="31"/>
      <c r="E182" s="95"/>
      <c r="F182" s="95"/>
      <c r="G182" s="95"/>
      <c r="H182" s="76"/>
      <c r="I182" s="76"/>
      <c r="J182" s="76"/>
      <c r="K182" s="114"/>
    </row>
    <row r="183" spans="3:11">
      <c r="C183" s="70"/>
      <c r="D183" s="31"/>
      <c r="E183" s="95"/>
      <c r="F183" s="95"/>
      <c r="G183" s="95"/>
      <c r="H183" s="76"/>
      <c r="I183" s="76"/>
      <c r="J183" s="76"/>
      <c r="K183" s="114"/>
    </row>
    <row r="184" spans="3:11" ht="15.75">
      <c r="C184" s="205" t="s">
        <v>402</v>
      </c>
      <c r="D184" s="206" t="s">
        <v>1630</v>
      </c>
      <c r="E184" s="95"/>
      <c r="F184" s="95"/>
      <c r="G184" s="95"/>
      <c r="H184" s="76"/>
      <c r="I184" s="76"/>
      <c r="J184" s="76"/>
      <c r="K184" s="114"/>
    </row>
    <row r="185" spans="3:11" ht="18.75">
      <c r="C185" s="215" t="str">
        <f>IFERROR(VLOOKUP(D184,'Desarrollo e Innov. Curricular'!$E:$F,2,FALSE),IFERROR(VLOOKUP(D184,'Investigación Científica'!$E:$F,2,FALSE),IFERROR(VLOOKUP(D184,'Vinculación Univ. Sociedad'!$E:$F,2,FALSE),IFERROR(VLOOKUP(D184,'Docencia y Profesorado Universi'!$E:$F,2,FALSE),IFERROR(VLOOKUP(D184,'Estudiantes y Graduados'!$E:$F,2,FALSE),IFERROR(VLOOKUP(D184,'Gestion Administrativa'!$E:$F,2,FALSE),IFERROR(VLOOKUP(D184,'Gestión Académica'!$E:$F,2,FALSE),IFERROR(VLOOKUP(D184,'Aseguramiento de la Calidad y M'!$E:$F,2,FALSE),IFERROR(VLOOKUP(D184,'Gestión del Conocimiento'!$E:$F,2,FALSE),IFERROR(VLOOKUP(D184,'Gobernabilidad y Procesos...'!$E:$F,2,FALSE),IFERROR(VLOOKUP(D184,'Gestión del Talento Humano'!$E:$F,2,FALSE),IFERROR(VLOOKUP(D184,'Internacionalización de la E.S.'!$E:$F,2,FALSE),IFERROR(VLOOKUP(D184,Posgrado!$E:$F,2,FALSE),IFERROR(VLOOKUP(D184,'Cultura de Innovación Insti...'!$E:$F,2,FALSE),VLOOKUP(D184,'Lo Esencial de la Reforma Univ.'!$E:$F,2,0)))))))))))))))</f>
        <v>Auditorias internas de las areas que vayan implementando</v>
      </c>
      <c r="D185" s="31"/>
      <c r="E185" s="95"/>
      <c r="F185" s="95"/>
      <c r="G185" s="95"/>
      <c r="H185" s="76"/>
      <c r="I185" s="76"/>
      <c r="J185" s="76"/>
      <c r="K185" s="114"/>
    </row>
    <row r="186" spans="3:11" ht="15.75" thickBot="1">
      <c r="F186" s="95"/>
      <c r="G186" s="76"/>
      <c r="H186" s="76"/>
      <c r="I186" s="76"/>
    </row>
    <row r="187" spans="3:11" ht="30.75" thickBot="1">
      <c r="C187" s="131" t="s">
        <v>44</v>
      </c>
      <c r="D187" s="131" t="s">
        <v>55</v>
      </c>
      <c r="E187" s="138" t="s">
        <v>57</v>
      </c>
      <c r="F187" s="137" t="s">
        <v>27</v>
      </c>
      <c r="G187" s="135" t="s">
        <v>140</v>
      </c>
      <c r="H187" s="138" t="s">
        <v>46</v>
      </c>
      <c r="I187" s="135" t="s">
        <v>141</v>
      </c>
      <c r="J187" s="135" t="s">
        <v>421</v>
      </c>
      <c r="K187" s="135" t="s">
        <v>422</v>
      </c>
    </row>
    <row r="188" spans="3:11">
      <c r="C188" s="225" t="s">
        <v>453</v>
      </c>
      <c r="D188" s="226">
        <v>0</v>
      </c>
      <c r="E188" s="224">
        <f>HLOOKUP(C188,$AH$2:$BU$3,2,0)</f>
        <v>5355</v>
      </c>
      <c r="F188" s="99">
        <f t="shared" ref="F188:F192" si="21">D188*E188</f>
        <v>0</v>
      </c>
      <c r="G188" s="163" t="s">
        <v>138</v>
      </c>
      <c r="H188" s="144"/>
      <c r="I188" s="132" t="e">
        <f>VLOOKUP(H188,Presupuesto!$B$11:$C$565,2,0)</f>
        <v>#N/A</v>
      </c>
      <c r="J188" s="223" t="s">
        <v>1375</v>
      </c>
      <c r="K188" s="100" t="s">
        <v>411</v>
      </c>
    </row>
    <row r="189" spans="3:11">
      <c r="C189" s="143" t="s">
        <v>1634</v>
      </c>
      <c r="D189" s="515">
        <v>2</v>
      </c>
      <c r="E189" s="125">
        <v>90</v>
      </c>
      <c r="F189" s="99">
        <f t="shared" si="21"/>
        <v>180</v>
      </c>
      <c r="G189" s="163" t="s">
        <v>138</v>
      </c>
      <c r="H189" s="144" t="s">
        <v>830</v>
      </c>
      <c r="I189" s="132" t="str">
        <f>VLOOKUP(H189,Presupuesto!$B$11:$C$565,2,0)</f>
        <v>PAPEL DE ESCRITORIO</v>
      </c>
      <c r="J189" s="100" t="s">
        <v>1377</v>
      </c>
      <c r="K189" s="100" t="s">
        <v>413</v>
      </c>
    </row>
    <row r="190" spans="3:11">
      <c r="C190" s="143" t="s">
        <v>1635</v>
      </c>
      <c r="D190" s="160">
        <v>0</v>
      </c>
      <c r="E190" s="125">
        <v>20</v>
      </c>
      <c r="F190" s="99">
        <f t="shared" si="21"/>
        <v>0</v>
      </c>
      <c r="G190" s="163" t="s">
        <v>138</v>
      </c>
      <c r="H190" s="144" t="s">
        <v>970</v>
      </c>
      <c r="I190" s="132" t="str">
        <f>VLOOKUP(H190,Presupuesto!$B$11:$C$565,2,0)</f>
        <v>OTROS RESPUESTOS Y ACCESORIOS MENORES</v>
      </c>
      <c r="J190" s="100" t="s">
        <v>1377</v>
      </c>
      <c r="K190" s="100" t="s">
        <v>407</v>
      </c>
    </row>
    <row r="191" spans="3:11">
      <c r="C191" s="143" t="s">
        <v>1587</v>
      </c>
      <c r="D191" s="160">
        <v>0</v>
      </c>
      <c r="E191" s="125">
        <v>25</v>
      </c>
      <c r="F191" s="99">
        <f t="shared" si="21"/>
        <v>0</v>
      </c>
      <c r="G191" s="163" t="s">
        <v>138</v>
      </c>
      <c r="H191" s="144"/>
      <c r="I191" s="132" t="e">
        <f>VLOOKUP(H191,Presupuesto!$B$11:$C$565,2,0)</f>
        <v>#N/A</v>
      </c>
      <c r="J191" s="100" t="s">
        <v>1377</v>
      </c>
      <c r="K191" s="100" t="s">
        <v>405</v>
      </c>
    </row>
    <row r="192" spans="3:11">
      <c r="C192" s="143"/>
      <c r="D192" s="160"/>
      <c r="E192" s="125"/>
      <c r="F192" s="99">
        <f t="shared" si="21"/>
        <v>0</v>
      </c>
      <c r="G192" s="163"/>
      <c r="H192" s="144"/>
      <c r="I192" s="132" t="e">
        <f>VLOOKUP(H192,Presupuesto!$B$11:$C$565,2,0)</f>
        <v>#N/A</v>
      </c>
      <c r="J192" s="100" t="str">
        <f t="shared" ref="J192" si="22">$J$17</f>
        <v>Gestión del Talento Humano, Administrativo y Docente</v>
      </c>
      <c r="K192" s="100" t="s">
        <v>423</v>
      </c>
    </row>
    <row r="196" spans="3:11" ht="15.75" thickBot="1"/>
    <row r="197" spans="3:11" ht="15.75" thickBot="1">
      <c r="C197" s="159" t="s">
        <v>53</v>
      </c>
      <c r="D197" s="424">
        <f>SUM(F204:F208)</f>
        <v>95977.694171082519</v>
      </c>
      <c r="F197" s="70"/>
      <c r="G197" s="79"/>
      <c r="H197" s="70"/>
      <c r="I197" s="70"/>
    </row>
    <row r="198" spans="3:11">
      <c r="C198" s="70"/>
      <c r="D198" s="31"/>
      <c r="E198" s="95"/>
      <c r="F198" s="95"/>
      <c r="G198" s="95"/>
      <c r="H198" s="76"/>
      <c r="I198" s="76"/>
      <c r="J198" s="76"/>
      <c r="K198" s="114"/>
    </row>
    <row r="199" spans="3:11">
      <c r="C199" s="70"/>
      <c r="D199" s="31"/>
      <c r="E199" s="95"/>
      <c r="F199" s="95"/>
      <c r="G199" s="95"/>
      <c r="H199" s="76"/>
      <c r="I199" s="76"/>
      <c r="J199" s="76"/>
      <c r="K199" s="114"/>
    </row>
    <row r="200" spans="3:11" ht="15.75">
      <c r="C200" s="205" t="s">
        <v>402</v>
      </c>
      <c r="D200" s="206" t="s">
        <v>1645</v>
      </c>
      <c r="E200" s="95"/>
      <c r="F200" s="95"/>
      <c r="G200" s="95"/>
      <c r="H200" s="76"/>
      <c r="I200" s="76"/>
      <c r="J200" s="76"/>
      <c r="K200" s="114"/>
    </row>
    <row r="201" spans="3:11" ht="18.75">
      <c r="C201" s="215" t="str">
        <f>IFERROR(VLOOKUP(D200,'Desarrollo e Innov. Curricular'!$E:$F,2,FALSE),IFERROR(VLOOKUP(D200,'Investigación Científica'!$E:$F,2,FALSE),IFERROR(VLOOKUP(D200,'Vinculación Univ. Sociedad'!$E:$F,2,FALSE),IFERROR(VLOOKUP(D200,'Docencia y Profesorado Universi'!$E:$F,2,FALSE),IFERROR(VLOOKUP(D200,'Estudiantes y Graduados'!$E:$F,2,FALSE),IFERROR(VLOOKUP(D200,'Gestion Administrativa'!$E:$F,2,FALSE),IFERROR(VLOOKUP(D200,'Gestión Académica'!$E:$F,2,FALSE),IFERROR(VLOOKUP(D200,'Aseguramiento de la Calidad y M'!$E:$F,2,FALSE),IFERROR(VLOOKUP(D200,'Gestión del Conocimiento'!$E:$F,2,FALSE),IFERROR(VLOOKUP(D200,'Gobernabilidad y Procesos...'!$E:$F,2,FALSE),IFERROR(VLOOKUP(D200,'Gestión del Talento Humano'!$E:$F,2,FALSE),IFERROR(VLOOKUP(D200,'Internacionalización de la E.S.'!$E:$F,2,FALSE),IFERROR(VLOOKUP(D200,Posgrado!$E:$F,2,FALSE),IFERROR(VLOOKUP(D200,'Cultura de Innovación Insti...'!$E:$F,2,FALSE),VLOOKUP(D200,'Lo Esencial de la Reforma Univ.'!$E:$F,2,0)))))))))))))))</f>
        <v>Avance en la certificacion de ISO9001, Documentacion e Implementacion de un Sistema de Calidad eficiente basado en ISO9001</v>
      </c>
      <c r="D201" s="31"/>
      <c r="E201" s="95"/>
      <c r="F201" s="95"/>
      <c r="G201" s="528" t="s">
        <v>1652</v>
      </c>
      <c r="H201" s="76"/>
      <c r="J201" s="76"/>
      <c r="K201" s="114"/>
    </row>
    <row r="202" spans="3:11" ht="15.75" thickBot="1">
      <c r="F202" s="95"/>
      <c r="G202" s="76"/>
      <c r="H202" s="76"/>
      <c r="I202" s="76"/>
    </row>
    <row r="203" spans="3:11" ht="30.75" thickBot="1">
      <c r="C203" s="131" t="s">
        <v>44</v>
      </c>
      <c r="D203" s="131" t="s">
        <v>55</v>
      </c>
      <c r="E203" s="138" t="s">
        <v>57</v>
      </c>
      <c r="F203" s="137" t="s">
        <v>27</v>
      </c>
      <c r="G203" s="135" t="s">
        <v>140</v>
      </c>
      <c r="H203" s="138" t="s">
        <v>46</v>
      </c>
      <c r="I203" s="135" t="s">
        <v>141</v>
      </c>
      <c r="J203" s="135" t="s">
        <v>421</v>
      </c>
      <c r="K203" s="135" t="s">
        <v>422</v>
      </c>
    </row>
    <row r="204" spans="3:11">
      <c r="C204" s="225" t="s">
        <v>453</v>
      </c>
      <c r="D204" s="226">
        <v>0</v>
      </c>
      <c r="E204" s="224">
        <f>HLOOKUP(C204,$AH$2:$BU$3,2,0)</f>
        <v>5355</v>
      </c>
      <c r="F204" s="99">
        <f t="shared" ref="F204" si="23">D204*E204</f>
        <v>0</v>
      </c>
      <c r="G204" s="163" t="s">
        <v>138</v>
      </c>
      <c r="H204" s="144"/>
      <c r="I204" s="132" t="e">
        <f>VLOOKUP(H204,Presupuesto!$B$11:$C$565,2,0)</f>
        <v>#N/A</v>
      </c>
      <c r="J204" s="223" t="s">
        <v>1375</v>
      </c>
      <c r="K204" s="100" t="s">
        <v>411</v>
      </c>
    </row>
    <row r="205" spans="3:11">
      <c r="C205" s="143" t="s">
        <v>1646</v>
      </c>
      <c r="D205" s="515">
        <v>2</v>
      </c>
      <c r="E205" s="125">
        <f>((7100/13.21)*23)</f>
        <v>12361.847085541256</v>
      </c>
      <c r="F205" s="99">
        <v>24723.694171082512</v>
      </c>
      <c r="G205" s="163" t="s">
        <v>1458</v>
      </c>
      <c r="H205" s="144" t="s">
        <v>714</v>
      </c>
      <c r="I205" s="132" t="str">
        <f>VLOOKUP(H205,Presupuesto!$B$11:$C$565,2,0)</f>
        <v>SERVICIOS DE CAPACITACION.</v>
      </c>
      <c r="J205" s="100" t="s">
        <v>1380</v>
      </c>
      <c r="K205" s="100" t="s">
        <v>406</v>
      </c>
    </row>
    <row r="206" spans="3:11">
      <c r="C206" s="143" t="s">
        <v>1647</v>
      </c>
      <c r="D206" s="515">
        <v>1</v>
      </c>
      <c r="E206" s="125">
        <f>(195*4.5)*23</f>
        <v>20182.5</v>
      </c>
      <c r="F206" s="99">
        <v>20182.5</v>
      </c>
      <c r="G206" s="163" t="s">
        <v>1458</v>
      </c>
      <c r="H206" s="144" t="s">
        <v>318</v>
      </c>
      <c r="I206" s="132" t="str">
        <f>VLOOKUP(H206,Presupuesto!$B$11:$C$565,2,0)</f>
        <v>VIATICOS AL EXTERIOR</v>
      </c>
      <c r="J206" s="100" t="s">
        <v>1380</v>
      </c>
      <c r="K206" s="100" t="s">
        <v>406</v>
      </c>
    </row>
    <row r="207" spans="3:11">
      <c r="C207" s="143" t="s">
        <v>1648</v>
      </c>
      <c r="D207" s="515">
        <v>1</v>
      </c>
      <c r="E207" s="125">
        <f>(165*4.5)*23</f>
        <v>17077.5</v>
      </c>
      <c r="F207" s="99">
        <v>17077.5</v>
      </c>
      <c r="G207" s="163" t="s">
        <v>1458</v>
      </c>
      <c r="H207" s="144" t="s">
        <v>318</v>
      </c>
      <c r="I207" s="132" t="str">
        <f>VLOOKUP(H207,Presupuesto!$B$11:$C$565,2,0)</f>
        <v>VIATICOS AL EXTERIOR</v>
      </c>
      <c r="J207" s="100" t="s">
        <v>1380</v>
      </c>
      <c r="K207" s="100" t="s">
        <v>406</v>
      </c>
    </row>
    <row r="208" spans="3:11">
      <c r="C208" s="143" t="s">
        <v>1649</v>
      </c>
      <c r="D208" s="515">
        <v>2</v>
      </c>
      <c r="E208" s="125">
        <f>(739*23)</f>
        <v>16997</v>
      </c>
      <c r="F208" s="99">
        <v>33994</v>
      </c>
      <c r="G208" s="163" t="s">
        <v>1458</v>
      </c>
      <c r="H208" s="144" t="s">
        <v>770</v>
      </c>
      <c r="I208" s="132" t="str">
        <f>VLOOKUP(H208,Presupuesto!$B$11:$C$565,2,0)</f>
        <v>PASAJES AL EXTERIOR</v>
      </c>
      <c r="J208" s="100" t="s">
        <v>1380</v>
      </c>
      <c r="K208" s="100" t="s">
        <v>406</v>
      </c>
    </row>
    <row r="211" spans="3:11" ht="15.75" thickBot="1"/>
    <row r="212" spans="3:11" ht="15.75" thickBot="1">
      <c r="C212" s="159" t="s">
        <v>53</v>
      </c>
      <c r="D212" s="424">
        <f>SUM(F219:F223)</f>
        <v>45000</v>
      </c>
      <c r="F212" s="70"/>
      <c r="G212" s="79"/>
      <c r="H212" s="70"/>
      <c r="I212" s="70"/>
    </row>
    <row r="213" spans="3:11">
      <c r="C213" s="70"/>
      <c r="D213" s="31"/>
      <c r="E213" s="95"/>
      <c r="F213" s="95"/>
      <c r="G213" s="95"/>
      <c r="H213" s="76"/>
      <c r="I213" s="76"/>
      <c r="J213" s="76"/>
      <c r="K213" s="114"/>
    </row>
    <row r="214" spans="3:11">
      <c r="C214" s="70"/>
      <c r="D214" s="31"/>
      <c r="E214" s="95"/>
      <c r="F214" s="95"/>
      <c r="G214" s="95"/>
      <c r="H214" s="76"/>
      <c r="I214" s="76"/>
      <c r="J214" s="76"/>
      <c r="K214" s="114"/>
    </row>
    <row r="215" spans="3:11" ht="15.75">
      <c r="C215" s="205" t="s">
        <v>402</v>
      </c>
      <c r="D215" s="206" t="s">
        <v>1645</v>
      </c>
      <c r="E215" s="95"/>
      <c r="F215" s="95"/>
      <c r="G215" s="95"/>
      <c r="H215" s="76"/>
      <c r="I215" s="76"/>
      <c r="J215" s="76"/>
      <c r="K215" s="114"/>
    </row>
    <row r="216" spans="3:11" ht="18.75">
      <c r="C216" s="215" t="str">
        <f>IFERROR(VLOOKUP(D215,'Desarrollo e Innov. Curricular'!$E:$F,2,FALSE),IFERROR(VLOOKUP(D215,'Investigación Científica'!$E:$F,2,FALSE),IFERROR(VLOOKUP(D215,'Vinculación Univ. Sociedad'!$E:$F,2,FALSE),IFERROR(VLOOKUP(D215,'Docencia y Profesorado Universi'!$E:$F,2,FALSE),IFERROR(VLOOKUP(D215,'Estudiantes y Graduados'!$E:$F,2,FALSE),IFERROR(VLOOKUP(D215,'Gestion Administrativa'!$E:$F,2,FALSE),IFERROR(VLOOKUP(D215,'Gestión Académica'!$E:$F,2,FALSE),IFERROR(VLOOKUP(D215,'Aseguramiento de la Calidad y M'!$E:$F,2,FALSE),IFERROR(VLOOKUP(D215,'Gestión del Conocimiento'!$E:$F,2,FALSE),IFERROR(VLOOKUP(D215,'Gobernabilidad y Procesos...'!$E:$F,2,FALSE),IFERROR(VLOOKUP(D215,'Gestión del Talento Humano'!$E:$F,2,FALSE),IFERROR(VLOOKUP(D215,'Internacionalización de la E.S.'!$E:$F,2,FALSE),IFERROR(VLOOKUP(D215,Posgrado!$E:$F,2,FALSE),IFERROR(VLOOKUP(D215,'Cultura de Innovación Insti...'!$E:$F,2,FALSE),VLOOKUP(D215,'Lo Esencial de la Reforma Univ.'!$E:$F,2,0)))))))))))))))</f>
        <v>Avance en la certificacion de ISO9001, Documentacion e Implementacion de un Sistema de Calidad eficiente basado en ISO9001</v>
      </c>
      <c r="D216" s="31"/>
      <c r="E216" s="95"/>
      <c r="F216" s="95"/>
      <c r="G216" s="528" t="s">
        <v>1652</v>
      </c>
      <c r="H216" s="76"/>
      <c r="I216" s="76"/>
      <c r="J216" s="76"/>
      <c r="K216" s="114"/>
    </row>
    <row r="217" spans="3:11" ht="15.75" thickBot="1">
      <c r="F217" s="95"/>
      <c r="G217" s="76"/>
      <c r="H217" s="76"/>
      <c r="I217" s="76"/>
    </row>
    <row r="218" spans="3:11" ht="30.75" thickBot="1">
      <c r="C218" s="131" t="s">
        <v>44</v>
      </c>
      <c r="D218" s="131" t="s">
        <v>55</v>
      </c>
      <c r="E218" s="138" t="s">
        <v>57</v>
      </c>
      <c r="F218" s="137" t="s">
        <v>27</v>
      </c>
      <c r="G218" s="135" t="s">
        <v>140</v>
      </c>
      <c r="H218" s="138" t="s">
        <v>46</v>
      </c>
      <c r="I218" s="135" t="s">
        <v>141</v>
      </c>
      <c r="J218" s="135" t="s">
        <v>421</v>
      </c>
      <c r="K218" s="135" t="s">
        <v>422</v>
      </c>
    </row>
    <row r="219" spans="3:11">
      <c r="C219" s="225" t="s">
        <v>453</v>
      </c>
      <c r="D219" s="226">
        <v>0</v>
      </c>
      <c r="E219" s="224">
        <f>HLOOKUP(C219,$AH$2:$BU$3,2,0)</f>
        <v>5355</v>
      </c>
      <c r="F219" s="99">
        <f t="shared" ref="F219:F223" si="24">D219*E219</f>
        <v>0</v>
      </c>
      <c r="G219" s="163" t="s">
        <v>138</v>
      </c>
      <c r="H219" s="144"/>
      <c r="I219" s="132" t="e">
        <f>VLOOKUP(H219,Presupuesto!$B$11:$C$565,2,0)</f>
        <v>#N/A</v>
      </c>
      <c r="J219" s="223" t="s">
        <v>1375</v>
      </c>
      <c r="K219" s="100" t="s">
        <v>411</v>
      </c>
    </row>
    <row r="220" spans="3:11">
      <c r="C220" s="143" t="s">
        <v>1650</v>
      </c>
      <c r="D220" s="515">
        <v>5</v>
      </c>
      <c r="E220" s="125">
        <v>4500</v>
      </c>
      <c r="F220" s="99">
        <v>22500</v>
      </c>
      <c r="G220" s="163" t="s">
        <v>1458</v>
      </c>
      <c r="H220" s="144" t="s">
        <v>714</v>
      </c>
      <c r="I220" s="132" t="str">
        <f>VLOOKUP(H220,Presupuesto!$B$11:$C$565,2,0)</f>
        <v>SERVICIOS DE CAPACITACION.</v>
      </c>
      <c r="J220" s="100" t="str">
        <f t="shared" ref="J220:J222" si="25">$J$17</f>
        <v>Gestión del Talento Humano, Administrativo y Docente</v>
      </c>
      <c r="K220" s="100" t="s">
        <v>406</v>
      </c>
    </row>
    <row r="221" spans="3:11">
      <c r="C221" s="143" t="s">
        <v>1651</v>
      </c>
      <c r="D221" s="515">
        <v>5</v>
      </c>
      <c r="E221" s="125">
        <v>4500</v>
      </c>
      <c r="F221" s="99">
        <v>22500</v>
      </c>
      <c r="G221" s="163" t="s">
        <v>1458</v>
      </c>
      <c r="H221" s="144" t="s">
        <v>714</v>
      </c>
      <c r="I221" s="132" t="str">
        <f>VLOOKUP(H221,Presupuesto!$B$11:$C$565,2,0)</f>
        <v>SERVICIOS DE CAPACITACION.</v>
      </c>
      <c r="J221" s="100" t="str">
        <f t="shared" si="25"/>
        <v>Gestión del Talento Humano, Administrativo y Docente</v>
      </c>
      <c r="K221" s="100" t="s">
        <v>406</v>
      </c>
    </row>
    <row r="222" spans="3:11">
      <c r="C222" s="143" t="s">
        <v>1587</v>
      </c>
      <c r="D222" s="160">
        <v>0</v>
      </c>
      <c r="E222" s="125">
        <v>25</v>
      </c>
      <c r="F222" s="99">
        <f t="shared" si="24"/>
        <v>0</v>
      </c>
      <c r="G222" s="163" t="s">
        <v>138</v>
      </c>
      <c r="H222" s="144"/>
      <c r="I222" s="132" t="e">
        <f>VLOOKUP(H222,Presupuesto!$B$11:$C$565,2,0)</f>
        <v>#N/A</v>
      </c>
      <c r="J222" s="100" t="str">
        <f t="shared" si="25"/>
        <v>Gestión del Talento Humano, Administrativo y Docente</v>
      </c>
      <c r="K222" s="100" t="s">
        <v>405</v>
      </c>
    </row>
    <row r="223" spans="3:11">
      <c r="C223" s="143"/>
      <c r="D223" s="160"/>
      <c r="E223" s="125"/>
      <c r="F223" s="99">
        <f t="shared" si="24"/>
        <v>0</v>
      </c>
      <c r="G223" s="163"/>
      <c r="H223" s="144"/>
      <c r="I223" s="132" t="e">
        <f>VLOOKUP(H223,Presupuesto!$B$11:$C$565,2,0)</f>
        <v>#N/A</v>
      </c>
      <c r="J223" s="100" t="str">
        <f t="shared" ref="J223" si="26">$J$17</f>
        <v>Gestión del Talento Humano, Administrativo y Docente</v>
      </c>
      <c r="K223" s="100" t="s">
        <v>423</v>
      </c>
    </row>
    <row r="225" spans="3:11" ht="15.75" thickBot="1"/>
    <row r="226" spans="3:11" ht="15.75" thickBot="1">
      <c r="C226" s="159" t="s">
        <v>53</v>
      </c>
      <c r="D226" s="424">
        <f>SUM(F233:F236)</f>
        <v>22500</v>
      </c>
      <c r="F226" s="70"/>
      <c r="G226" s="79"/>
      <c r="H226" s="70"/>
      <c r="I226" s="70"/>
    </row>
    <row r="227" spans="3:11">
      <c r="C227" s="70"/>
      <c r="D227" s="31"/>
      <c r="E227" s="95"/>
      <c r="F227" s="95"/>
      <c r="G227" s="95"/>
      <c r="H227" s="76"/>
      <c r="I227" s="76"/>
      <c r="J227" s="76"/>
      <c r="K227" s="114"/>
    </row>
    <row r="228" spans="3:11">
      <c r="C228" s="70"/>
      <c r="D228" s="31"/>
      <c r="E228" s="95"/>
      <c r="F228" s="95"/>
      <c r="G228" s="95"/>
      <c r="H228" s="76"/>
      <c r="I228" s="76"/>
      <c r="J228" s="76"/>
      <c r="K228" s="114"/>
    </row>
    <row r="229" spans="3:11" ht="15.75">
      <c r="C229" s="205" t="s">
        <v>402</v>
      </c>
      <c r="D229" s="206" t="s">
        <v>1664</v>
      </c>
      <c r="E229" s="95"/>
      <c r="F229" s="95"/>
      <c r="G229" s="528" t="s">
        <v>1690</v>
      </c>
      <c r="H229" s="76"/>
      <c r="I229" s="76"/>
      <c r="J229" s="76"/>
      <c r="K229" s="114"/>
    </row>
    <row r="230" spans="3:11" ht="18.75">
      <c r="C230" s="215" t="str">
        <f>IFERROR(VLOOKUP(D229,'Desarrollo e Innov. Curricular'!$E:$F,2,FALSE),IFERROR(VLOOKUP(D229,'Investigación Científica'!$E:$F,2,FALSE),IFERROR(VLOOKUP(D229,'Vinculación Univ. Sociedad'!$E:$F,2,FALSE),IFERROR(VLOOKUP(D229,'Docencia y Profesorado Universi'!$E:$F,2,FALSE),IFERROR(VLOOKUP(D229,'Estudiantes y Graduados'!$E:$F,2,FALSE),IFERROR(VLOOKUP(D229,'Gestion Administrativa'!$E:$F,2,FALSE),IFERROR(VLOOKUP(D229,'Gestión Académica'!$E:$F,2,FALSE),IFERROR(VLOOKUP(D229,'Aseguramiento de la Calidad y M'!$E:$F,2,FALSE),IFERROR(VLOOKUP(D229,'Gestión del Conocimiento'!$E:$F,2,FALSE),IFERROR(VLOOKUP(D229,'Gobernabilidad y Procesos...'!$E:$F,2,FALSE),IFERROR(VLOOKUP(D229,'Gestión del Talento Humano'!$E:$F,2,FALSE),IFERROR(VLOOKUP(D229,'Internacionalización de la E.S.'!$E:$F,2,FALSE),IFERROR(VLOOKUP(D229,Posgrado!$E:$F,2,FALSE),IFERROR(VLOOKUP(D229,'Cultura de Innovación Insti...'!$E:$F,2,FALSE),VLOOKUP(D229,'Lo Esencial de la Reforma Univ.'!$E:$F,2,0)))))))))))))))</f>
        <v>Avance en la certificacion de ISO14001 y Universidades Verdes</v>
      </c>
      <c r="D230" s="31"/>
      <c r="E230" s="95"/>
      <c r="F230" s="95"/>
      <c r="G230" s="95"/>
      <c r="H230" s="76"/>
      <c r="I230" s="76"/>
      <c r="J230" s="76"/>
      <c r="K230" s="114"/>
    </row>
    <row r="231" spans="3:11" ht="15.75" thickBot="1">
      <c r="F231" s="95"/>
      <c r="G231" s="76"/>
      <c r="H231" s="76"/>
      <c r="I231" s="76"/>
    </row>
    <row r="232" spans="3:11" ht="30.75" thickBot="1">
      <c r="C232" s="131" t="s">
        <v>44</v>
      </c>
      <c r="D232" s="131" t="s">
        <v>55</v>
      </c>
      <c r="E232" s="138" t="s">
        <v>57</v>
      </c>
      <c r="F232" s="137" t="s">
        <v>27</v>
      </c>
      <c r="G232" s="135" t="s">
        <v>140</v>
      </c>
      <c r="H232" s="138" t="s">
        <v>46</v>
      </c>
      <c r="I232" s="135" t="s">
        <v>141</v>
      </c>
      <c r="J232" s="135" t="s">
        <v>421</v>
      </c>
      <c r="K232" s="135" t="s">
        <v>422</v>
      </c>
    </row>
    <row r="233" spans="3:11">
      <c r="C233" s="225" t="s">
        <v>453</v>
      </c>
      <c r="D233" s="226">
        <v>0</v>
      </c>
      <c r="E233" s="224">
        <f>HLOOKUP(C233,$AH$2:$BU$3,2,0)</f>
        <v>5355</v>
      </c>
      <c r="F233" s="99">
        <f t="shared" ref="F233:F236" si="27">D233*E233</f>
        <v>0</v>
      </c>
      <c r="G233" s="163" t="s">
        <v>138</v>
      </c>
      <c r="H233" s="144"/>
      <c r="I233" s="132" t="e">
        <f>VLOOKUP(H233,Presupuesto!$B$11:$C$565,2,0)</f>
        <v>#N/A</v>
      </c>
      <c r="J233" s="223" t="s">
        <v>1375</v>
      </c>
      <c r="K233" s="100" t="s">
        <v>411</v>
      </c>
    </row>
    <row r="234" spans="3:11">
      <c r="C234" s="143" t="s">
        <v>1665</v>
      </c>
      <c r="D234" s="515">
        <v>5</v>
      </c>
      <c r="E234" s="125">
        <v>4500</v>
      </c>
      <c r="F234" s="99">
        <v>22500</v>
      </c>
      <c r="G234" s="163" t="s">
        <v>1458</v>
      </c>
      <c r="H234" s="144" t="s">
        <v>714</v>
      </c>
      <c r="I234" s="132" t="s">
        <v>715</v>
      </c>
      <c r="J234" s="100" t="str">
        <f t="shared" ref="J234:J235" si="28">$J$17</f>
        <v>Gestión del Talento Humano, Administrativo y Docente</v>
      </c>
      <c r="K234" s="100" t="s">
        <v>408</v>
      </c>
    </row>
    <row r="235" spans="3:11">
      <c r="C235" s="143" t="s">
        <v>1587</v>
      </c>
      <c r="D235" s="160">
        <v>0</v>
      </c>
      <c r="E235" s="125">
        <v>25</v>
      </c>
      <c r="F235" s="99">
        <f t="shared" si="27"/>
        <v>0</v>
      </c>
      <c r="G235" s="163" t="s">
        <v>138</v>
      </c>
      <c r="H235" s="144"/>
      <c r="I235" s="132" t="e">
        <f>VLOOKUP(H235,Presupuesto!$B$11:$C$565,2,0)</f>
        <v>#N/A</v>
      </c>
      <c r="J235" s="100" t="str">
        <f t="shared" si="28"/>
        <v>Gestión del Talento Humano, Administrativo y Docente</v>
      </c>
      <c r="K235" s="100" t="s">
        <v>405</v>
      </c>
    </row>
    <row r="236" spans="3:11">
      <c r="C236" s="143"/>
      <c r="D236" s="160"/>
      <c r="E236" s="125"/>
      <c r="F236" s="99">
        <f t="shared" si="27"/>
        <v>0</v>
      </c>
      <c r="G236" s="163"/>
      <c r="H236" s="144"/>
      <c r="I236" s="132" t="e">
        <f>VLOOKUP(H236,Presupuesto!$B$11:$C$565,2,0)</f>
        <v>#N/A</v>
      </c>
      <c r="J236" s="100" t="str">
        <f t="shared" ref="J236" si="29">$J$17</f>
        <v>Gestión del Talento Humano, Administrativo y Docente</v>
      </c>
      <c r="K236" s="100" t="s">
        <v>423</v>
      </c>
    </row>
    <row r="239" spans="3:11" ht="15.75" thickBot="1"/>
    <row r="240" spans="3:11" ht="15.75" thickBot="1">
      <c r="C240" s="159" t="s">
        <v>53</v>
      </c>
      <c r="D240" s="424">
        <f>SUM(F247:F250)</f>
        <v>22500</v>
      </c>
      <c r="F240" s="70"/>
      <c r="G240" s="79"/>
      <c r="H240" s="70"/>
      <c r="I240" s="70"/>
    </row>
    <row r="241" spans="3:11">
      <c r="C241" s="70"/>
      <c r="D241" s="31"/>
      <c r="E241" s="95"/>
      <c r="F241" s="95"/>
      <c r="G241" s="95"/>
      <c r="H241" s="76"/>
      <c r="I241" s="76"/>
      <c r="J241" s="76"/>
      <c r="K241" s="114"/>
    </row>
    <row r="242" spans="3:11">
      <c r="C242" s="70"/>
      <c r="D242" s="31"/>
      <c r="E242" s="95"/>
      <c r="F242" s="95"/>
      <c r="G242" s="95"/>
      <c r="H242" s="76"/>
      <c r="I242" s="76"/>
      <c r="J242" s="76"/>
      <c r="K242" s="114"/>
    </row>
    <row r="243" spans="3:11" ht="15.75">
      <c r="C243" s="205" t="s">
        <v>402</v>
      </c>
      <c r="D243" s="206" t="s">
        <v>1667</v>
      </c>
      <c r="E243" s="95"/>
      <c r="F243" s="95"/>
      <c r="G243" s="95"/>
      <c r="H243" s="528" t="s">
        <v>1691</v>
      </c>
      <c r="I243" s="76"/>
      <c r="J243" s="76"/>
      <c r="K243" s="114"/>
    </row>
    <row r="244" spans="3:11" ht="18.75">
      <c r="C244" s="215" t="str">
        <f>IFERROR(VLOOKUP(D243,'Desarrollo e Innov. Curricular'!$E:$F,2,FALSE),IFERROR(VLOOKUP(D243,'Investigación Científica'!$E:$F,2,FALSE),IFERROR(VLOOKUP(D243,'Vinculación Univ. Sociedad'!$E:$F,2,FALSE),IFERROR(VLOOKUP(D243,'Docencia y Profesorado Universi'!$E:$F,2,FALSE),IFERROR(VLOOKUP(D243,'Estudiantes y Graduados'!$E:$F,2,FALSE),IFERROR(VLOOKUP(D243,'Gestion Administrativa'!$E:$F,2,FALSE),IFERROR(VLOOKUP(D243,'Gestión Académica'!$E:$F,2,FALSE),IFERROR(VLOOKUP(D243,'Aseguramiento de la Calidad y M'!$E:$F,2,FALSE),IFERROR(VLOOKUP(D243,'Gestión del Conocimiento'!$E:$F,2,FALSE),IFERROR(VLOOKUP(D243,'Gobernabilidad y Procesos...'!$E:$F,2,FALSE),IFERROR(VLOOKUP(D243,'Gestión del Talento Humano'!$E:$F,2,FALSE),IFERROR(VLOOKUP(D243,'Internacionalización de la E.S.'!$E:$F,2,FALSE),IFERROR(VLOOKUP(D243,Posgrado!$E:$F,2,FALSE),IFERROR(VLOOKUP(D243,'Cultura de Innovación Insti...'!$E:$F,2,FALSE),VLOOKUP(D243,'Lo Esencial de la Reforma Univ.'!$E:$F,2,0)))))))))))))))</f>
        <v>Avance en la certificacion de OHSAS18001, Universidades Seguras y Saludables</v>
      </c>
      <c r="D244" s="31"/>
      <c r="E244" s="95"/>
      <c r="F244" s="95"/>
      <c r="G244" s="95"/>
      <c r="H244" s="76"/>
      <c r="I244" s="76"/>
      <c r="J244" s="76"/>
      <c r="K244" s="114"/>
    </row>
    <row r="245" spans="3:11" ht="15.75" thickBot="1">
      <c r="F245" s="95"/>
      <c r="G245" s="76"/>
      <c r="H245" s="76"/>
      <c r="I245" s="76"/>
    </row>
    <row r="246" spans="3:11" ht="30.75" thickBot="1">
      <c r="C246" s="131" t="s">
        <v>44</v>
      </c>
      <c r="D246" s="131" t="s">
        <v>55</v>
      </c>
      <c r="E246" s="138" t="s">
        <v>57</v>
      </c>
      <c r="F246" s="137" t="s">
        <v>27</v>
      </c>
      <c r="G246" s="135" t="s">
        <v>140</v>
      </c>
      <c r="H246" s="138" t="s">
        <v>46</v>
      </c>
      <c r="I246" s="135" t="s">
        <v>141</v>
      </c>
      <c r="J246" s="135" t="s">
        <v>421</v>
      </c>
      <c r="K246" s="135" t="s">
        <v>422</v>
      </c>
    </row>
    <row r="247" spans="3:11">
      <c r="C247" s="225" t="s">
        <v>453</v>
      </c>
      <c r="D247" s="226">
        <v>0</v>
      </c>
      <c r="E247" s="224">
        <f>HLOOKUP(C247,$AH$2:$BU$3,2,0)</f>
        <v>5355</v>
      </c>
      <c r="F247" s="99">
        <f t="shared" ref="F247:F250" si="30">D247*E247</f>
        <v>0</v>
      </c>
      <c r="G247" s="163" t="s">
        <v>138</v>
      </c>
      <c r="H247" s="144"/>
      <c r="I247" s="132" t="e">
        <f>VLOOKUP(H247,Presupuesto!$B$11:$C$565,2,0)</f>
        <v>#N/A</v>
      </c>
      <c r="J247" s="223" t="s">
        <v>1375</v>
      </c>
      <c r="K247" s="100" t="s">
        <v>411</v>
      </c>
    </row>
    <row r="248" spans="3:11">
      <c r="C248" s="143" t="s">
        <v>1666</v>
      </c>
      <c r="D248" s="515">
        <v>5</v>
      </c>
      <c r="E248" s="125">
        <v>4500</v>
      </c>
      <c r="F248" s="99">
        <v>22500</v>
      </c>
      <c r="G248" s="163" t="s">
        <v>1458</v>
      </c>
      <c r="H248" s="144" t="s">
        <v>714</v>
      </c>
      <c r="I248" s="132" t="s">
        <v>715</v>
      </c>
      <c r="J248" s="100" t="s">
        <v>1383</v>
      </c>
      <c r="K248" s="100" t="s">
        <v>409</v>
      </c>
    </row>
    <row r="249" spans="3:11">
      <c r="C249" s="143" t="s">
        <v>1587</v>
      </c>
      <c r="D249" s="160">
        <v>0</v>
      </c>
      <c r="E249" s="125">
        <v>25</v>
      </c>
      <c r="F249" s="99">
        <f t="shared" si="30"/>
        <v>0</v>
      </c>
      <c r="G249" s="163" t="s">
        <v>138</v>
      </c>
      <c r="H249" s="144"/>
      <c r="I249" s="132" t="e">
        <f>VLOOKUP(H249,Presupuesto!$B$11:$C$565,2,0)</f>
        <v>#N/A</v>
      </c>
      <c r="J249" s="100" t="s">
        <v>1377</v>
      </c>
      <c r="K249" s="100" t="s">
        <v>405</v>
      </c>
    </row>
    <row r="250" spans="3:11">
      <c r="C250" s="143"/>
      <c r="D250" s="160"/>
      <c r="E250" s="125"/>
      <c r="F250" s="99">
        <f t="shared" si="30"/>
        <v>0</v>
      </c>
      <c r="G250" s="163"/>
      <c r="H250" s="144"/>
      <c r="I250" s="132" t="e">
        <f>VLOOKUP(H250,Presupuesto!$B$11:$C$565,2,0)</f>
        <v>#N/A</v>
      </c>
      <c r="J250" s="100" t="str">
        <f t="shared" ref="J250" si="31">$J$17</f>
        <v>Gestión del Talento Humano, Administrativo y Docente</v>
      </c>
      <c r="K250" s="100" t="s">
        <v>423</v>
      </c>
    </row>
    <row r="253" spans="3:11" ht="15.75" thickBot="1"/>
    <row r="254" spans="3:11" ht="15.75" thickBot="1">
      <c r="C254" s="159" t="s">
        <v>53</v>
      </c>
      <c r="D254" s="424">
        <f>SUM(F261:F265)</f>
        <v>102166</v>
      </c>
      <c r="F254" s="70"/>
      <c r="G254" s="79"/>
      <c r="H254" s="70"/>
      <c r="I254" s="70"/>
    </row>
    <row r="255" spans="3:11">
      <c r="C255" s="70"/>
      <c r="D255" s="31"/>
      <c r="E255" s="95"/>
      <c r="F255" s="95"/>
      <c r="G255" s="95"/>
      <c r="H255" s="76"/>
      <c r="I255" s="76"/>
      <c r="J255" s="76"/>
      <c r="K255" s="114"/>
    </row>
    <row r="256" spans="3:11">
      <c r="C256" s="70"/>
      <c r="D256" s="31"/>
      <c r="E256" s="95"/>
      <c r="F256" s="95"/>
      <c r="G256" s="95"/>
      <c r="H256" s="76"/>
      <c r="I256" s="76"/>
      <c r="J256" s="76"/>
      <c r="K256" s="114"/>
    </row>
    <row r="257" spans="3:11" ht="15.75">
      <c r="C257" s="205" t="s">
        <v>402</v>
      </c>
      <c r="D257" s="206" t="s">
        <v>1668</v>
      </c>
      <c r="E257" s="95"/>
      <c r="F257" s="95"/>
      <c r="G257" s="95"/>
      <c r="H257" s="528" t="s">
        <v>1692</v>
      </c>
      <c r="I257" s="76"/>
      <c r="J257" s="76"/>
      <c r="K257" s="114"/>
    </row>
    <row r="258" spans="3:11" ht="18.75">
      <c r="C258" s="215" t="str">
        <f>IFERROR(VLOOKUP(D257,'Desarrollo e Innov. Curricular'!$E:$F,2,FALSE),IFERROR(VLOOKUP(D257,'Investigación Científica'!$E:$F,2,FALSE),IFERROR(VLOOKUP(D257,'Vinculación Univ. Sociedad'!$E:$F,2,FALSE),IFERROR(VLOOKUP(D257,'Docencia y Profesorado Universi'!$E:$F,2,FALSE),IFERROR(VLOOKUP(D257,'Estudiantes y Graduados'!$E:$F,2,FALSE),IFERROR(VLOOKUP(D257,'Gestion Administrativa'!$E:$F,2,FALSE),IFERROR(VLOOKUP(D257,'Gestión Académica'!$E:$F,2,FALSE),IFERROR(VLOOKUP(D257,'Aseguramiento de la Calidad y M'!$E:$F,2,FALSE),IFERROR(VLOOKUP(D257,'Gestión del Conocimiento'!$E:$F,2,FALSE),IFERROR(VLOOKUP(D257,'Gobernabilidad y Procesos...'!$E:$F,2,FALSE),IFERROR(VLOOKUP(D257,'Gestión del Talento Humano'!$E:$F,2,FALSE),IFERROR(VLOOKUP(D257,'Internacionalización de la E.S.'!$E:$F,2,FALSE),IFERROR(VLOOKUP(D257,Posgrado!$E:$F,2,FALSE),IFERROR(VLOOKUP(D257,'Cultura de Innovación Insti...'!$E:$F,2,FALSE),VLOOKUP(D257,'Lo Esencial de la Reforma Univ.'!$E:$F,2,0)))))))))))))))</f>
        <v>Avance en la implementacion del Sistema de Gestion de Calidad en el Setor Educativo</v>
      </c>
      <c r="D258" s="31"/>
      <c r="E258" s="95"/>
      <c r="F258" s="95"/>
      <c r="G258" s="95"/>
      <c r="H258" s="76"/>
      <c r="I258" s="76"/>
      <c r="J258" s="76"/>
      <c r="K258" s="114"/>
    </row>
    <row r="259" spans="3:11" ht="15.75" thickBot="1">
      <c r="F259" s="95"/>
      <c r="G259" s="76"/>
      <c r="H259" s="76"/>
      <c r="I259" s="76"/>
    </row>
    <row r="260" spans="3:11" ht="30.75" thickBot="1">
      <c r="C260" s="131" t="s">
        <v>44</v>
      </c>
      <c r="D260" s="131" t="s">
        <v>55</v>
      </c>
      <c r="E260" s="138" t="s">
        <v>57</v>
      </c>
      <c r="F260" s="137" t="s">
        <v>27</v>
      </c>
      <c r="G260" s="135" t="s">
        <v>140</v>
      </c>
      <c r="H260" s="138" t="s">
        <v>46</v>
      </c>
      <c r="I260" s="135" t="s">
        <v>141</v>
      </c>
      <c r="J260" s="135" t="s">
        <v>421</v>
      </c>
      <c r="K260" s="135" t="s">
        <v>422</v>
      </c>
    </row>
    <row r="261" spans="3:11">
      <c r="C261" s="225" t="s">
        <v>461</v>
      </c>
      <c r="D261" s="226">
        <v>0</v>
      </c>
      <c r="E261" s="224">
        <f>HLOOKUP(C261,$AH$2:$BU$3,2,0)</f>
        <v>4095</v>
      </c>
      <c r="F261" s="99">
        <f t="shared" ref="F261:F265" si="32">D261*E261</f>
        <v>0</v>
      </c>
      <c r="G261" s="163" t="s">
        <v>138</v>
      </c>
      <c r="H261" s="144"/>
      <c r="I261" s="132" t="e">
        <f>VLOOKUP(H261,Presupuesto!$B$11:$C$565,2,0)</f>
        <v>#N/A</v>
      </c>
      <c r="J261" s="223" t="s">
        <v>1375</v>
      </c>
      <c r="K261" s="100" t="s">
        <v>411</v>
      </c>
    </row>
    <row r="262" spans="3:11">
      <c r="C262" s="143" t="s">
        <v>1669</v>
      </c>
      <c r="D262" s="515">
        <v>2</v>
      </c>
      <c r="E262" s="125">
        <f>(600*23)</f>
        <v>13800</v>
      </c>
      <c r="F262" s="99">
        <f t="shared" si="32"/>
        <v>27600</v>
      </c>
      <c r="G262" s="163" t="s">
        <v>1458</v>
      </c>
      <c r="H262" s="144" t="s">
        <v>714</v>
      </c>
      <c r="I262" s="132" t="str">
        <f>VLOOKUP(H262,Presupuesto!$B$11:$C$565,2,0)</f>
        <v>SERVICIOS DE CAPACITACION.</v>
      </c>
      <c r="J262" s="100" t="s">
        <v>1380</v>
      </c>
      <c r="K262" s="100" t="s">
        <v>410</v>
      </c>
    </row>
    <row r="263" spans="3:11">
      <c r="C263" s="143" t="s">
        <v>1647</v>
      </c>
      <c r="D263" s="515">
        <v>1</v>
      </c>
      <c r="E263" s="125">
        <f>(195*4.5)*23</f>
        <v>20182.5</v>
      </c>
      <c r="F263" s="99">
        <f t="shared" si="32"/>
        <v>20182.5</v>
      </c>
      <c r="G263" s="163" t="s">
        <v>1458</v>
      </c>
      <c r="H263" s="144" t="s">
        <v>318</v>
      </c>
      <c r="I263" s="132" t="str">
        <f>VLOOKUP(H263,Presupuesto!$B$11:$C$565,2,0)</f>
        <v>VIATICOS AL EXTERIOR</v>
      </c>
      <c r="J263" s="100" t="s">
        <v>1380</v>
      </c>
      <c r="K263" s="100" t="s">
        <v>410</v>
      </c>
    </row>
    <row r="264" spans="3:11">
      <c r="C264" s="143" t="s">
        <v>1648</v>
      </c>
      <c r="D264" s="515">
        <v>1</v>
      </c>
      <c r="E264" s="125">
        <f>(165*4.5)*23</f>
        <v>17077.5</v>
      </c>
      <c r="F264" s="99">
        <f t="shared" si="32"/>
        <v>17077.5</v>
      </c>
      <c r="G264" s="163" t="s">
        <v>1458</v>
      </c>
      <c r="H264" s="144" t="s">
        <v>318</v>
      </c>
      <c r="I264" s="132" t="str">
        <f>VLOOKUP(H264,Presupuesto!$B$11:$C$565,2,0)</f>
        <v>VIATICOS AL EXTERIOR</v>
      </c>
      <c r="J264" s="100" t="s">
        <v>1380</v>
      </c>
      <c r="K264" s="100" t="s">
        <v>410</v>
      </c>
    </row>
    <row r="265" spans="3:11">
      <c r="C265" s="143" t="s">
        <v>1649</v>
      </c>
      <c r="D265" s="515">
        <v>2</v>
      </c>
      <c r="E265" s="125">
        <f>(811*23)</f>
        <v>18653</v>
      </c>
      <c r="F265" s="99">
        <f t="shared" si="32"/>
        <v>37306</v>
      </c>
      <c r="G265" s="163" t="s">
        <v>1458</v>
      </c>
      <c r="H265" s="144" t="s">
        <v>770</v>
      </c>
      <c r="I265" s="132" t="str">
        <f>VLOOKUP(H265,Presupuesto!$B$11:$C$565,2,0)</f>
        <v>PASAJES AL EXTERIOR</v>
      </c>
      <c r="J265" s="100" t="s">
        <v>1380</v>
      </c>
      <c r="K265" s="100" t="s">
        <v>410</v>
      </c>
    </row>
    <row r="268" spans="3:11" ht="15.75" thickBot="1"/>
    <row r="269" spans="3:11" ht="15.75" thickBot="1">
      <c r="C269" s="159" t="s">
        <v>53</v>
      </c>
      <c r="D269" s="424">
        <f>SUM(F276:F280)</f>
        <v>95977.694171082519</v>
      </c>
      <c r="F269" s="70"/>
      <c r="G269" s="79"/>
      <c r="H269" s="70"/>
      <c r="I269" s="70"/>
    </row>
    <row r="270" spans="3:11">
      <c r="C270" s="70"/>
      <c r="D270" s="31"/>
      <c r="E270" s="95"/>
      <c r="F270" s="95"/>
      <c r="G270" s="95"/>
      <c r="H270" s="76"/>
      <c r="I270" s="76"/>
      <c r="J270" s="76"/>
      <c r="K270" s="114"/>
    </row>
    <row r="271" spans="3:11">
      <c r="C271" s="70"/>
      <c r="D271" s="31"/>
      <c r="E271" s="95"/>
      <c r="F271" s="95"/>
      <c r="G271" s="95"/>
      <c r="H271" s="76"/>
      <c r="I271" s="76"/>
      <c r="J271" s="76"/>
      <c r="K271" s="114"/>
    </row>
    <row r="272" spans="3:11" ht="15.75">
      <c r="C272" s="205" t="s">
        <v>402</v>
      </c>
      <c r="D272" s="206" t="s">
        <v>1671</v>
      </c>
      <c r="E272" s="95"/>
      <c r="F272" s="95"/>
      <c r="G272" s="528" t="s">
        <v>1693</v>
      </c>
      <c r="H272" s="76"/>
      <c r="I272" s="76"/>
      <c r="J272" s="76"/>
      <c r="K272" s="114"/>
    </row>
    <row r="273" spans="3:11" ht="18.75">
      <c r="C273" s="215" t="str">
        <f>IFERROR(VLOOKUP(D272,'Desarrollo e Innov. Curricular'!$E:$F,2,FALSE),IFERROR(VLOOKUP(D272,'Investigación Científica'!$E:$F,2,FALSE),IFERROR(VLOOKUP(D272,'Vinculación Univ. Sociedad'!$E:$F,2,FALSE),IFERROR(VLOOKUP(D272,'Docencia y Profesorado Universi'!$E:$F,2,FALSE),IFERROR(VLOOKUP(D272,'Estudiantes y Graduados'!$E:$F,2,FALSE),IFERROR(VLOOKUP(D272,'Gestion Administrativa'!$E:$F,2,FALSE),IFERROR(VLOOKUP(D272,'Gestión Académica'!$E:$F,2,FALSE),IFERROR(VLOOKUP(D272,'Aseguramiento de la Calidad y M'!$E:$F,2,FALSE),IFERROR(VLOOKUP(D272,'Gestión del Conocimiento'!$E:$F,2,FALSE),IFERROR(VLOOKUP(D272,'Gobernabilidad y Procesos...'!$E:$F,2,FALSE),IFERROR(VLOOKUP(D272,'Gestión del Talento Humano'!$E:$F,2,FALSE),IFERROR(VLOOKUP(D272,'Internacionalización de la E.S.'!$E:$F,2,FALSE),IFERROR(VLOOKUP(D272,Posgrado!$E:$F,2,FALSE),IFERROR(VLOOKUP(D272,'Cultura de Innovación Insti...'!$E:$F,2,FALSE),VLOOKUP(D272,'Lo Esencial de la Reforma Univ.'!$E:$F,2,0)))))))))))))))</f>
        <v>Formacion de Auditores de Sistemas Integrados</v>
      </c>
      <c r="D273" s="31"/>
      <c r="E273" s="95"/>
      <c r="F273" s="95"/>
      <c r="G273" s="95"/>
      <c r="H273" s="76"/>
      <c r="I273" s="76"/>
      <c r="J273" s="76"/>
      <c r="K273" s="114"/>
    </row>
    <row r="274" spans="3:11" ht="15.75" thickBot="1">
      <c r="F274" s="95"/>
      <c r="G274" s="76"/>
      <c r="H274" s="76"/>
      <c r="I274" s="76"/>
    </row>
    <row r="275" spans="3:11" ht="30.75" thickBot="1">
      <c r="C275" s="131" t="s">
        <v>44</v>
      </c>
      <c r="D275" s="131" t="s">
        <v>55</v>
      </c>
      <c r="E275" s="138" t="s">
        <v>57</v>
      </c>
      <c r="F275" s="137" t="s">
        <v>27</v>
      </c>
      <c r="G275" s="135" t="s">
        <v>140</v>
      </c>
      <c r="H275" s="138" t="s">
        <v>46</v>
      </c>
      <c r="I275" s="135" t="s">
        <v>141</v>
      </c>
      <c r="J275" s="135" t="s">
        <v>421</v>
      </c>
      <c r="K275" s="135" t="s">
        <v>422</v>
      </c>
    </row>
    <row r="276" spans="3:11">
      <c r="C276" s="225" t="s">
        <v>453</v>
      </c>
      <c r="D276" s="226">
        <v>0</v>
      </c>
      <c r="E276" s="224">
        <f>HLOOKUP(C276,$AH$2:$BU$3,2,0)</f>
        <v>5355</v>
      </c>
      <c r="F276" s="99">
        <f t="shared" ref="F276:F280" si="33">D276*E276</f>
        <v>0</v>
      </c>
      <c r="G276" s="163" t="s">
        <v>138</v>
      </c>
      <c r="H276" s="144"/>
      <c r="I276" s="132" t="e">
        <f>VLOOKUP(H276,Presupuesto!$B$11:$C$565,2,0)</f>
        <v>#N/A</v>
      </c>
      <c r="J276" s="223" t="s">
        <v>1375</v>
      </c>
      <c r="K276" s="100" t="s">
        <v>411</v>
      </c>
    </row>
    <row r="277" spans="3:11" ht="32.25" customHeight="1">
      <c r="C277" s="432" t="s">
        <v>1670</v>
      </c>
      <c r="D277" s="515">
        <v>2</v>
      </c>
      <c r="E277" s="125">
        <f>((7100/13.21)*23)</f>
        <v>12361.847085541256</v>
      </c>
      <c r="F277" s="99">
        <f t="shared" si="33"/>
        <v>24723.694171082512</v>
      </c>
      <c r="G277" s="163" t="s">
        <v>1458</v>
      </c>
      <c r="H277" s="144" t="s">
        <v>714</v>
      </c>
      <c r="I277" s="132" t="str">
        <f>VLOOKUP(H277,Presupuesto!$B$11:$C$565,2,0)</f>
        <v>SERVICIOS DE CAPACITACION.</v>
      </c>
      <c r="J277" s="100" t="s">
        <v>1380</v>
      </c>
      <c r="K277" s="100" t="s">
        <v>412</v>
      </c>
    </row>
    <row r="278" spans="3:11">
      <c r="C278" s="143" t="s">
        <v>1647</v>
      </c>
      <c r="D278" s="515">
        <v>1</v>
      </c>
      <c r="E278" s="125">
        <f>(195*4.5)*23</f>
        <v>20182.5</v>
      </c>
      <c r="F278" s="99">
        <f t="shared" si="33"/>
        <v>20182.5</v>
      </c>
      <c r="G278" s="163" t="s">
        <v>1458</v>
      </c>
      <c r="H278" s="144" t="s">
        <v>318</v>
      </c>
      <c r="I278" s="132" t="str">
        <f>VLOOKUP(H278,Presupuesto!$B$11:$C$565,2,0)</f>
        <v>VIATICOS AL EXTERIOR</v>
      </c>
      <c r="J278" s="100" t="s">
        <v>1380</v>
      </c>
      <c r="K278" s="100" t="s">
        <v>412</v>
      </c>
    </row>
    <row r="279" spans="3:11">
      <c r="C279" s="143" t="s">
        <v>1648</v>
      </c>
      <c r="D279" s="515">
        <v>1</v>
      </c>
      <c r="E279" s="125">
        <f>(165*4.5)*23</f>
        <v>17077.5</v>
      </c>
      <c r="F279" s="99">
        <f t="shared" si="33"/>
        <v>17077.5</v>
      </c>
      <c r="G279" s="163" t="s">
        <v>1458</v>
      </c>
      <c r="H279" s="144" t="s">
        <v>318</v>
      </c>
      <c r="I279" s="132" t="str">
        <f>VLOOKUP(H279,Presupuesto!$B$11:$C$565,2,0)</f>
        <v>VIATICOS AL EXTERIOR</v>
      </c>
      <c r="J279" s="100" t="s">
        <v>1380</v>
      </c>
      <c r="K279" s="100" t="s">
        <v>412</v>
      </c>
    </row>
    <row r="280" spans="3:11">
      <c r="C280" s="143" t="s">
        <v>1649</v>
      </c>
      <c r="D280" s="515">
        <v>2</v>
      </c>
      <c r="E280" s="125">
        <f>(739*23)</f>
        <v>16997</v>
      </c>
      <c r="F280" s="99">
        <f t="shared" si="33"/>
        <v>33994</v>
      </c>
      <c r="G280" s="163" t="s">
        <v>1458</v>
      </c>
      <c r="H280" s="144" t="s">
        <v>770</v>
      </c>
      <c r="I280" s="132" t="str">
        <f>VLOOKUP(H280,Presupuesto!$B$11:$C$565,2,0)</f>
        <v>PASAJES AL EXTERIOR</v>
      </c>
      <c r="J280" s="100" t="s">
        <v>1380</v>
      </c>
      <c r="K280" s="100" t="s">
        <v>412</v>
      </c>
    </row>
    <row r="283" spans="3:11" ht="15.75" thickBot="1"/>
    <row r="284" spans="3:11" ht="15.75" thickBot="1">
      <c r="C284" s="159" t="s">
        <v>53</v>
      </c>
      <c r="D284" s="424">
        <f>SUM(F291:F295)</f>
        <v>22500</v>
      </c>
      <c r="F284" s="70"/>
      <c r="G284" s="79"/>
      <c r="H284" s="70"/>
      <c r="I284" s="70"/>
    </row>
    <row r="285" spans="3:11">
      <c r="C285" s="70"/>
      <c r="D285" s="31"/>
      <c r="E285" s="95"/>
      <c r="F285" s="95"/>
      <c r="G285" s="95"/>
      <c r="H285" s="76"/>
      <c r="I285" s="76"/>
      <c r="J285" s="76"/>
      <c r="K285" s="114"/>
    </row>
    <row r="286" spans="3:11">
      <c r="C286" s="70"/>
      <c r="D286" s="31"/>
      <c r="E286" s="95"/>
      <c r="F286" s="95"/>
      <c r="G286" s="95"/>
      <c r="H286" s="76"/>
      <c r="I286" s="76"/>
      <c r="J286" s="76"/>
      <c r="K286" s="114"/>
    </row>
    <row r="287" spans="3:11" ht="15.75">
      <c r="C287" s="205" t="s">
        <v>402</v>
      </c>
      <c r="D287" s="206" t="s">
        <v>1678</v>
      </c>
      <c r="E287" s="95"/>
      <c r="F287" s="528" t="s">
        <v>1689</v>
      </c>
      <c r="G287" s="95"/>
      <c r="H287" s="76"/>
      <c r="I287" s="76"/>
      <c r="J287" s="76"/>
      <c r="K287" s="114"/>
    </row>
    <row r="288" spans="3:11" ht="18.75">
      <c r="C288" s="215" t="str">
        <f>IFERROR(VLOOKUP(D287,'Desarrollo e Innov. Curricular'!$E:$F,2,FALSE),IFERROR(VLOOKUP(D287,'Investigación Científica'!$E:$F,2,FALSE),IFERROR(VLOOKUP(D287,'Vinculación Univ. Sociedad'!$E:$F,2,FALSE),IFERROR(VLOOKUP(D287,'Docencia y Profesorado Universi'!$E:$F,2,FALSE),IFERROR(VLOOKUP(D287,'Estudiantes y Graduados'!$E:$F,2,FALSE),IFERROR(VLOOKUP(D287,'Gestion Administrativa'!$E:$F,2,FALSE),IFERROR(VLOOKUP(D287,'Gestión Académica'!$E:$F,2,FALSE),IFERROR(VLOOKUP(D287,'Aseguramiento de la Calidad y M'!$E:$F,2,FALSE),IFERROR(VLOOKUP(D287,'Gestión del Conocimiento'!$E:$F,2,FALSE),IFERROR(VLOOKUP(D287,'Gobernabilidad y Procesos...'!$E:$F,2,FALSE),IFERROR(VLOOKUP(D287,'Gestión del Talento Humano'!$E:$F,2,FALSE),IFERROR(VLOOKUP(D287,'Internacionalización de la E.S.'!$E:$F,2,FALSE),IFERROR(VLOOKUP(D287,Posgrado!$E:$F,2,FALSE),IFERROR(VLOOKUP(D287,'Cultura de Innovación Insti...'!$E:$F,2,FALSE),VLOOKUP(D287,'Lo Esencial de la Reforma Univ.'!$E:$F,2,0)))))))))))))))</f>
        <v>Gestion por Procesos</v>
      </c>
      <c r="D288" s="31"/>
      <c r="E288" s="95"/>
      <c r="F288" s="95"/>
      <c r="G288" s="95"/>
      <c r="H288" s="76"/>
      <c r="I288" s="76"/>
      <c r="J288" s="76"/>
      <c r="K288" s="114"/>
    </row>
    <row r="289" spans="3:11" ht="15.75" thickBot="1">
      <c r="F289" s="95"/>
      <c r="G289" s="76"/>
      <c r="H289" s="76"/>
      <c r="I289" s="76"/>
    </row>
    <row r="290" spans="3:11" ht="30.75" thickBot="1">
      <c r="C290" s="131" t="s">
        <v>44</v>
      </c>
      <c r="D290" s="131" t="s">
        <v>55</v>
      </c>
      <c r="E290" s="138" t="s">
        <v>57</v>
      </c>
      <c r="F290" s="137" t="s">
        <v>27</v>
      </c>
      <c r="G290" s="135" t="s">
        <v>140</v>
      </c>
      <c r="H290" s="138" t="s">
        <v>46</v>
      </c>
      <c r="I290" s="135" t="s">
        <v>141</v>
      </c>
      <c r="J290" s="135" t="s">
        <v>421</v>
      </c>
      <c r="K290" s="135" t="s">
        <v>422</v>
      </c>
    </row>
    <row r="291" spans="3:11">
      <c r="C291" s="225" t="s">
        <v>453</v>
      </c>
      <c r="D291" s="226">
        <v>0</v>
      </c>
      <c r="E291" s="224">
        <f>HLOOKUP(C291,$AH$2:$BU$3,2,0)</f>
        <v>5355</v>
      </c>
      <c r="F291" s="99">
        <f t="shared" ref="F291:F295" si="34">D291*E291</f>
        <v>0</v>
      </c>
      <c r="G291" s="163" t="s">
        <v>138</v>
      </c>
      <c r="H291" s="144"/>
      <c r="I291" s="132" t="e">
        <f>VLOOKUP(H291,Presupuesto!$B$11:$C$565,2,0)</f>
        <v>#N/A</v>
      </c>
      <c r="J291" s="223" t="s">
        <v>1375</v>
      </c>
      <c r="K291" s="100" t="s">
        <v>411</v>
      </c>
    </row>
    <row r="292" spans="3:11">
      <c r="C292" s="143" t="s">
        <v>1634</v>
      </c>
      <c r="D292" s="160">
        <v>0</v>
      </c>
      <c r="E292" s="125">
        <v>90</v>
      </c>
      <c r="F292" s="99">
        <f t="shared" si="34"/>
        <v>0</v>
      </c>
      <c r="G292" s="163" t="s">
        <v>138</v>
      </c>
      <c r="H292" s="144" t="s">
        <v>830</v>
      </c>
      <c r="I292" s="132" t="str">
        <f>VLOOKUP(H292,Presupuesto!$B$11:$C$565,2,0)</f>
        <v>PAPEL DE ESCRITORIO</v>
      </c>
      <c r="J292" s="100" t="str">
        <f t="shared" ref="J292:J294" si="35">$J$17</f>
        <v>Gestión del Talento Humano, Administrativo y Docente</v>
      </c>
      <c r="K292" s="100" t="s">
        <v>413</v>
      </c>
    </row>
    <row r="293" spans="3:11">
      <c r="C293" s="143" t="s">
        <v>1677</v>
      </c>
      <c r="D293" s="515">
        <v>5</v>
      </c>
      <c r="E293" s="125">
        <v>4500</v>
      </c>
      <c r="F293" s="99">
        <f t="shared" si="34"/>
        <v>22500</v>
      </c>
      <c r="G293" s="163" t="s">
        <v>1458</v>
      </c>
      <c r="H293" s="144" t="s">
        <v>714</v>
      </c>
      <c r="I293" s="132" t="str">
        <f>VLOOKUP(H293,Presupuesto!$B$11:$C$565,2,0)</f>
        <v>SERVICIOS DE CAPACITACION.</v>
      </c>
      <c r="J293" s="100" t="str">
        <f t="shared" si="35"/>
        <v>Gestión del Talento Humano, Administrativo y Docente</v>
      </c>
      <c r="K293" s="100" t="s">
        <v>407</v>
      </c>
    </row>
    <row r="294" spans="3:11">
      <c r="C294" s="143" t="s">
        <v>1587</v>
      </c>
      <c r="D294" s="160">
        <v>0</v>
      </c>
      <c r="E294" s="125">
        <v>25</v>
      </c>
      <c r="F294" s="99">
        <f t="shared" si="34"/>
        <v>0</v>
      </c>
      <c r="G294" s="163" t="s">
        <v>138</v>
      </c>
      <c r="H294" s="144"/>
      <c r="I294" s="132" t="e">
        <f>VLOOKUP(H294,Presupuesto!$B$11:$C$565,2,0)</f>
        <v>#N/A</v>
      </c>
      <c r="J294" s="100" t="str">
        <f t="shared" si="35"/>
        <v>Gestión del Talento Humano, Administrativo y Docente</v>
      </c>
      <c r="K294" s="100" t="s">
        <v>405</v>
      </c>
    </row>
    <row r="295" spans="3:11">
      <c r="C295" s="143"/>
      <c r="D295" s="160"/>
      <c r="E295" s="125"/>
      <c r="F295" s="99">
        <f t="shared" si="34"/>
        <v>0</v>
      </c>
      <c r="G295" s="163"/>
      <c r="H295" s="144"/>
      <c r="I295" s="132" t="e">
        <f>VLOOKUP(H295,Presupuesto!$B$11:$C$565,2,0)</f>
        <v>#N/A</v>
      </c>
      <c r="J295" s="100" t="str">
        <f t="shared" ref="J295" si="36">$J$17</f>
        <v>Gestión del Talento Humano, Administrativo y Docente</v>
      </c>
      <c r="K295" s="100" t="s">
        <v>423</v>
      </c>
    </row>
    <row r="298" spans="3:11" ht="15.75" thickBot="1"/>
    <row r="299" spans="3:11" ht="15.75" thickBot="1">
      <c r="C299" s="159" t="s">
        <v>53</v>
      </c>
      <c r="D299" s="424">
        <f>SUM(F306:F310)</f>
        <v>13050</v>
      </c>
      <c r="F299" s="70"/>
      <c r="G299" s="79"/>
      <c r="H299" s="70"/>
      <c r="I299" s="70"/>
    </row>
    <row r="300" spans="3:11">
      <c r="C300" s="70"/>
      <c r="D300" s="31"/>
      <c r="E300" s="95"/>
      <c r="F300" s="95"/>
      <c r="G300" s="95"/>
      <c r="H300" s="76"/>
      <c r="I300" s="76"/>
      <c r="J300" s="76"/>
      <c r="K300" s="114"/>
    </row>
    <row r="301" spans="3:11">
      <c r="C301" s="70"/>
      <c r="D301" s="31"/>
      <c r="E301" s="95"/>
      <c r="F301" s="95"/>
      <c r="G301" s="95"/>
      <c r="H301" s="76"/>
      <c r="I301" s="76"/>
      <c r="J301" s="76"/>
      <c r="K301" s="114"/>
    </row>
    <row r="302" spans="3:11" ht="15.75">
      <c r="C302" s="205" t="s">
        <v>402</v>
      </c>
      <c r="D302" s="206" t="s">
        <v>1680</v>
      </c>
      <c r="E302" s="95"/>
      <c r="F302" s="95"/>
      <c r="G302" s="528" t="s">
        <v>1694</v>
      </c>
      <c r="H302" s="76"/>
      <c r="I302" s="76"/>
      <c r="J302" s="76"/>
      <c r="K302" s="114"/>
    </row>
    <row r="303" spans="3:11" ht="18.75">
      <c r="C303" s="215" t="str">
        <f>IFERROR(VLOOKUP(D302,'Desarrollo e Innov. Curricular'!$E:$F,2,FALSE),IFERROR(VLOOKUP(D302,'Investigación Científica'!$E:$F,2,FALSE),IFERROR(VLOOKUP(D302,'Vinculación Univ. Sociedad'!$E:$F,2,FALSE),IFERROR(VLOOKUP(D302,'Docencia y Profesorado Universi'!$E:$F,2,FALSE),IFERROR(VLOOKUP(D302,'Estudiantes y Graduados'!$E:$F,2,FALSE),IFERROR(VLOOKUP(D302,'Gestion Administrativa'!$E:$F,2,FALSE),IFERROR(VLOOKUP(D302,'Gestión Académica'!$E:$F,2,FALSE),IFERROR(VLOOKUP(D302,'Aseguramiento de la Calidad y M'!$E:$F,2,FALSE),IFERROR(VLOOKUP(D302,'Gestión del Conocimiento'!$E:$F,2,FALSE),IFERROR(VLOOKUP(D302,'Gobernabilidad y Procesos...'!$E:$F,2,FALSE),IFERROR(VLOOKUP(D302,'Gestión del Talento Humano'!$E:$F,2,FALSE),IFERROR(VLOOKUP(D302,'Internacionalización de la E.S.'!$E:$F,2,FALSE),IFERROR(VLOOKUP(D302,Posgrado!$E:$F,2,FALSE),IFERROR(VLOOKUP(D302,'Cultura de Innovación Insti...'!$E:$F,2,FALSE),VLOOKUP(D302,'Lo Esencial de la Reforma Univ.'!$E:$F,2,0)))))))))))))))</f>
        <v>Control Estadistico de Procesos</v>
      </c>
      <c r="D303" s="31"/>
      <c r="E303" s="95"/>
      <c r="F303" s="95"/>
      <c r="G303" s="95"/>
      <c r="H303" s="76"/>
      <c r="I303" s="76"/>
      <c r="J303" s="76"/>
      <c r="K303" s="114"/>
    </row>
    <row r="304" spans="3:11" ht="15.75" thickBot="1">
      <c r="F304" s="95"/>
      <c r="G304" s="76"/>
      <c r="H304" s="76"/>
      <c r="I304" s="76"/>
    </row>
    <row r="305" spans="3:11" ht="30.75" thickBot="1">
      <c r="C305" s="131" t="s">
        <v>44</v>
      </c>
      <c r="D305" s="131" t="s">
        <v>55</v>
      </c>
      <c r="E305" s="138" t="s">
        <v>57</v>
      </c>
      <c r="F305" s="137" t="s">
        <v>27</v>
      </c>
      <c r="G305" s="135" t="s">
        <v>140</v>
      </c>
      <c r="H305" s="138" t="s">
        <v>46</v>
      </c>
      <c r="I305" s="135" t="s">
        <v>141</v>
      </c>
      <c r="J305" s="135" t="s">
        <v>421</v>
      </c>
      <c r="K305" s="135" t="s">
        <v>422</v>
      </c>
    </row>
    <row r="306" spans="3:11">
      <c r="C306" s="225" t="s">
        <v>453</v>
      </c>
      <c r="D306" s="226">
        <v>0</v>
      </c>
      <c r="E306" s="224">
        <f>HLOOKUP(C306,$AH$2:$BU$3,2,0)</f>
        <v>5355</v>
      </c>
      <c r="F306" s="99">
        <f t="shared" ref="F306:F310" si="37">D306*E306</f>
        <v>0</v>
      </c>
      <c r="G306" s="163" t="s">
        <v>138</v>
      </c>
      <c r="H306" s="144"/>
      <c r="I306" s="132" t="e">
        <f>VLOOKUP(H306,Presupuesto!$B$11:$C$565,2,0)</f>
        <v>#N/A</v>
      </c>
      <c r="J306" s="223" t="s">
        <v>1375</v>
      </c>
      <c r="K306" s="100" t="s">
        <v>411</v>
      </c>
    </row>
    <row r="307" spans="3:11">
      <c r="C307" s="143" t="s">
        <v>1679</v>
      </c>
      <c r="D307" s="515">
        <v>5</v>
      </c>
      <c r="E307" s="125">
        <f>(90*29)</f>
        <v>2610</v>
      </c>
      <c r="F307" s="99">
        <f t="shared" si="37"/>
        <v>13050</v>
      </c>
      <c r="G307" s="163" t="s">
        <v>1458</v>
      </c>
      <c r="H307" s="144" t="s">
        <v>714</v>
      </c>
      <c r="I307" s="132" t="str">
        <f>VLOOKUP(H307,Presupuesto!$B$11:$C$565,2,0)</f>
        <v>SERVICIOS DE CAPACITACION.</v>
      </c>
      <c r="J307" s="100" t="s">
        <v>1383</v>
      </c>
      <c r="K307" s="100" t="s">
        <v>423</v>
      </c>
    </row>
    <row r="308" spans="3:11">
      <c r="C308" s="143" t="s">
        <v>1635</v>
      </c>
      <c r="D308" s="160">
        <v>0</v>
      </c>
      <c r="E308" s="125">
        <v>20</v>
      </c>
      <c r="F308" s="99">
        <f t="shared" si="37"/>
        <v>0</v>
      </c>
      <c r="G308" s="163" t="s">
        <v>138</v>
      </c>
      <c r="H308" s="144" t="s">
        <v>970</v>
      </c>
      <c r="I308" s="132" t="str">
        <f>VLOOKUP(H308,Presupuesto!$B$11:$C$565,2,0)</f>
        <v>OTROS RESPUESTOS Y ACCESORIOS MENORES</v>
      </c>
      <c r="J308" s="100" t="s">
        <v>1380</v>
      </c>
      <c r="K308" s="100" t="s">
        <v>407</v>
      </c>
    </row>
    <row r="309" spans="3:11">
      <c r="C309" s="143" t="s">
        <v>1587</v>
      </c>
      <c r="D309" s="160">
        <v>0</v>
      </c>
      <c r="E309" s="125">
        <v>25</v>
      </c>
      <c r="F309" s="99">
        <f t="shared" si="37"/>
        <v>0</v>
      </c>
      <c r="G309" s="163" t="s">
        <v>138</v>
      </c>
      <c r="H309" s="144"/>
      <c r="I309" s="132" t="e">
        <f>VLOOKUP(H309,Presupuesto!$B$11:$C$565,2,0)</f>
        <v>#N/A</v>
      </c>
      <c r="J309" s="100" t="s">
        <v>1380</v>
      </c>
      <c r="K309" s="100" t="s">
        <v>405</v>
      </c>
    </row>
    <row r="310" spans="3:11">
      <c r="C310" s="143"/>
      <c r="D310" s="160"/>
      <c r="E310" s="125"/>
      <c r="F310" s="99">
        <f t="shared" si="37"/>
        <v>0</v>
      </c>
      <c r="G310" s="163"/>
      <c r="H310" s="144"/>
      <c r="I310" s="132" t="e">
        <f>VLOOKUP(H310,Presupuesto!$B$11:$C$565,2,0)</f>
        <v>#N/A</v>
      </c>
      <c r="J310" s="100" t="str">
        <f t="shared" ref="J310" si="38">$J$17</f>
        <v>Gestión del Talento Humano, Administrativo y Docente</v>
      </c>
      <c r="K310" s="100" t="s">
        <v>423</v>
      </c>
    </row>
    <row r="312" spans="3:11" ht="15.75" thickBot="1"/>
    <row r="313" spans="3:11" ht="15.75" thickBot="1">
      <c r="C313" s="159" t="s">
        <v>53</v>
      </c>
      <c r="D313" s="424">
        <f>SUM(F320:F324)</f>
        <v>27600</v>
      </c>
      <c r="F313" s="70"/>
      <c r="G313" s="79"/>
      <c r="H313" s="70"/>
      <c r="I313" s="70"/>
    </row>
    <row r="314" spans="3:11">
      <c r="C314" s="70"/>
      <c r="D314" s="31"/>
      <c r="E314" s="95"/>
      <c r="F314" s="95"/>
      <c r="G314" s="95"/>
      <c r="H314" s="76"/>
      <c r="I314" s="76"/>
      <c r="J314" s="76"/>
      <c r="K314" s="114"/>
    </row>
    <row r="315" spans="3:11">
      <c r="C315" s="70"/>
      <c r="D315" s="31"/>
      <c r="E315" s="95"/>
      <c r="F315" s="95"/>
      <c r="G315" s="528" t="s">
        <v>1695</v>
      </c>
      <c r="H315" s="76"/>
      <c r="I315" s="76"/>
      <c r="J315" s="76"/>
      <c r="K315" s="114"/>
    </row>
    <row r="316" spans="3:11" ht="15.75">
      <c r="C316" s="205" t="s">
        <v>402</v>
      </c>
      <c r="D316" s="206" t="s">
        <v>1685</v>
      </c>
      <c r="E316" s="95"/>
      <c r="F316" s="95"/>
      <c r="G316" s="95"/>
      <c r="H316" s="76"/>
      <c r="I316" s="76"/>
      <c r="J316" s="76"/>
      <c r="K316" s="114"/>
    </row>
    <row r="317" spans="3:11" ht="18.75">
      <c r="C317" s="215" t="str">
        <f>IFERROR(VLOOKUP(D316,'Desarrollo e Innov. Curricular'!$E:$F,2,FALSE),IFERROR(VLOOKUP(D316,'Investigación Científica'!$E:$F,2,FALSE),IFERROR(VLOOKUP(D316,'Vinculación Univ. Sociedad'!$E:$F,2,FALSE),IFERROR(VLOOKUP(D316,'Docencia y Profesorado Universi'!$E:$F,2,FALSE),IFERROR(VLOOKUP(D316,'Estudiantes y Graduados'!$E:$F,2,FALSE),IFERROR(VLOOKUP(D316,'Gestion Administrativa'!$E:$F,2,FALSE),IFERROR(VLOOKUP(D316,'Gestión Académica'!$E:$F,2,FALSE),IFERROR(VLOOKUP(D316,'Aseguramiento de la Calidad y M'!$E:$F,2,FALSE),IFERROR(VLOOKUP(D316,'Gestión del Conocimiento'!$E:$F,2,FALSE),IFERROR(VLOOKUP(D316,'Gobernabilidad y Procesos...'!$E:$F,2,FALSE),IFERROR(VLOOKUP(D316,'Gestión del Talento Humano'!$E:$F,2,FALSE),IFERROR(VLOOKUP(D316,'Internacionalización de la E.S.'!$E:$F,2,FALSE),IFERROR(VLOOKUP(D316,Posgrado!$E:$F,2,FALSE),IFERROR(VLOOKUP(D316,'Cultura de Innovación Insti...'!$E:$F,2,FALSE),VLOOKUP(D316,'Lo Esencial de la Reforma Univ.'!$E:$F,2,0)))))))))))))))</f>
        <v>Desarrollo Organizacional y Cultura Organizacional, 5´s</v>
      </c>
      <c r="D317" s="31"/>
      <c r="E317" s="95"/>
      <c r="F317" s="95"/>
      <c r="G317" s="95"/>
      <c r="H317" s="76"/>
      <c r="I317" s="76"/>
      <c r="J317" s="76"/>
      <c r="K317" s="114"/>
    </row>
    <row r="318" spans="3:11" ht="15.75" thickBot="1">
      <c r="F318" s="95"/>
      <c r="G318" s="76"/>
      <c r="H318" s="76"/>
      <c r="I318" s="76"/>
    </row>
    <row r="319" spans="3:11" ht="30.75" thickBot="1">
      <c r="C319" s="131" t="s">
        <v>44</v>
      </c>
      <c r="D319" s="131" t="s">
        <v>55</v>
      </c>
      <c r="E319" s="138" t="s">
        <v>57</v>
      </c>
      <c r="F319" s="137" t="s">
        <v>27</v>
      </c>
      <c r="G319" s="135" t="s">
        <v>140</v>
      </c>
      <c r="H319" s="138" t="s">
        <v>46</v>
      </c>
      <c r="I319" s="135" t="s">
        <v>141</v>
      </c>
      <c r="J319" s="135" t="s">
        <v>421</v>
      </c>
      <c r="K319" s="135" t="s">
        <v>422</v>
      </c>
    </row>
    <row r="320" spans="3:11">
      <c r="C320" s="225" t="s">
        <v>453</v>
      </c>
      <c r="D320" s="226">
        <v>0</v>
      </c>
      <c r="E320" s="224">
        <f>HLOOKUP(C320,$AH$2:$BU$3,2,0)</f>
        <v>5355</v>
      </c>
      <c r="F320" s="99">
        <f t="shared" ref="F320:F324" si="39">D320*E320</f>
        <v>0</v>
      </c>
      <c r="G320" s="163" t="s">
        <v>138</v>
      </c>
      <c r="H320" s="144"/>
      <c r="I320" s="132" t="e">
        <f>VLOOKUP(H320,Presupuesto!$B$11:$C$565,2,0)</f>
        <v>#N/A</v>
      </c>
      <c r="J320" s="223" t="s">
        <v>1375</v>
      </c>
      <c r="K320" s="100" t="s">
        <v>411</v>
      </c>
    </row>
    <row r="321" spans="3:11">
      <c r="C321" s="143" t="s">
        <v>1686</v>
      </c>
      <c r="D321" s="515">
        <v>5</v>
      </c>
      <c r="E321" s="125">
        <f>(120*23)</f>
        <v>2760</v>
      </c>
      <c r="F321" s="99">
        <f t="shared" si="39"/>
        <v>13800</v>
      </c>
      <c r="G321" s="163" t="s">
        <v>1458</v>
      </c>
      <c r="H321" s="144" t="s">
        <v>714</v>
      </c>
      <c r="I321" s="132" t="str">
        <f>VLOOKUP(H321,Presupuesto!$B$11:$C$565,2,0)</f>
        <v>SERVICIOS DE CAPACITACION.</v>
      </c>
      <c r="J321" s="100" t="s">
        <v>1380</v>
      </c>
      <c r="K321" s="100" t="s">
        <v>423</v>
      </c>
    </row>
    <row r="322" spans="3:11">
      <c r="C322" s="143" t="s">
        <v>1687</v>
      </c>
      <c r="D322" s="515">
        <v>5</v>
      </c>
      <c r="E322" s="125">
        <f>(120*23)</f>
        <v>2760</v>
      </c>
      <c r="F322" s="99">
        <f t="shared" si="39"/>
        <v>13800</v>
      </c>
      <c r="G322" s="163" t="s">
        <v>1458</v>
      </c>
      <c r="H322" s="144" t="s">
        <v>714</v>
      </c>
      <c r="I322" s="132" t="str">
        <f>VLOOKUP(H322,Presupuesto!$B$11:$C$565,2,0)</f>
        <v>SERVICIOS DE CAPACITACION.</v>
      </c>
      <c r="J322" s="100" t="s">
        <v>1380</v>
      </c>
      <c r="K322" s="100" t="s">
        <v>423</v>
      </c>
    </row>
    <row r="323" spans="3:11">
      <c r="C323" s="143" t="s">
        <v>1587</v>
      </c>
      <c r="D323" s="160">
        <v>0</v>
      </c>
      <c r="E323" s="125">
        <v>25</v>
      </c>
      <c r="F323" s="99">
        <f t="shared" si="39"/>
        <v>0</v>
      </c>
      <c r="G323" s="163" t="s">
        <v>138</v>
      </c>
      <c r="H323" s="144"/>
      <c r="I323" s="132" t="e">
        <f>VLOOKUP(H323,Presupuesto!$B$11:$C$565,2,0)</f>
        <v>#N/A</v>
      </c>
      <c r="J323" s="100" t="s">
        <v>1380</v>
      </c>
      <c r="K323" s="100" t="s">
        <v>405</v>
      </c>
    </row>
    <row r="324" spans="3:11">
      <c r="C324" s="143"/>
      <c r="D324" s="160"/>
      <c r="E324" s="125"/>
      <c r="F324" s="99">
        <f t="shared" si="39"/>
        <v>0</v>
      </c>
      <c r="G324" s="163"/>
      <c r="H324" s="144"/>
      <c r="I324" s="132" t="e">
        <f>VLOOKUP(H324,Presupuesto!$B$11:$C$565,2,0)</f>
        <v>#N/A</v>
      </c>
      <c r="J324" s="100" t="str">
        <f t="shared" ref="J324" si="40">$J$17</f>
        <v>Gestión del Talento Humano, Administrativo y Docente</v>
      </c>
      <c r="K324" s="100" t="s">
        <v>423</v>
      </c>
    </row>
    <row r="326" spans="3:11" ht="15.75" thickBot="1"/>
    <row r="327" spans="3:11" ht="15.75" thickBot="1">
      <c r="C327" s="159" t="s">
        <v>53</v>
      </c>
      <c r="D327" s="424">
        <f>SUM(F334:F338)</f>
        <v>48505.257575757576</v>
      </c>
      <c r="F327" s="70"/>
      <c r="G327" s="79"/>
      <c r="H327" s="70"/>
      <c r="I327" s="70"/>
    </row>
    <row r="328" spans="3:11">
      <c r="C328" s="70"/>
      <c r="D328" s="31"/>
      <c r="E328" s="95"/>
      <c r="F328" s="95"/>
      <c r="G328" s="95"/>
      <c r="H328" s="76"/>
      <c r="I328" s="76"/>
      <c r="J328" s="76"/>
      <c r="K328" s="114"/>
    </row>
    <row r="329" spans="3:11">
      <c r="C329" s="70"/>
      <c r="D329" s="31"/>
      <c r="E329" s="95"/>
      <c r="F329" s="95"/>
      <c r="G329" s="95"/>
      <c r="H329" s="76"/>
      <c r="I329" s="76"/>
      <c r="J329" s="76"/>
      <c r="K329" s="114"/>
    </row>
    <row r="330" spans="3:11" ht="15.75">
      <c r="C330" s="205" t="s">
        <v>402</v>
      </c>
      <c r="D330" s="206" t="s">
        <v>1685</v>
      </c>
      <c r="E330" s="95"/>
      <c r="F330" s="95"/>
      <c r="G330" s="95"/>
      <c r="H330" s="76"/>
      <c r="I330" s="76"/>
      <c r="J330" s="76"/>
      <c r="K330" s="114"/>
    </row>
    <row r="331" spans="3:11" ht="18.75">
      <c r="C331" s="215" t="str">
        <f>IFERROR(VLOOKUP(D330,'Desarrollo e Innov. Curricular'!$E:$F,2,FALSE),IFERROR(VLOOKUP(D330,'Investigación Científica'!$E:$F,2,FALSE),IFERROR(VLOOKUP(D330,'Vinculación Univ. Sociedad'!$E:$F,2,FALSE),IFERROR(VLOOKUP(D330,'Docencia y Profesorado Universi'!$E:$F,2,FALSE),IFERROR(VLOOKUP(D330,'Estudiantes y Graduados'!$E:$F,2,FALSE),IFERROR(VLOOKUP(D330,'Gestion Administrativa'!$E:$F,2,FALSE),IFERROR(VLOOKUP(D330,'Gestión Académica'!$E:$F,2,FALSE),IFERROR(VLOOKUP(D330,'Aseguramiento de la Calidad y M'!$E:$F,2,FALSE),IFERROR(VLOOKUP(D330,'Gestión del Conocimiento'!$E:$F,2,FALSE),IFERROR(VLOOKUP(D330,'Gobernabilidad y Procesos...'!$E:$F,2,FALSE),IFERROR(VLOOKUP(D330,'Gestión del Talento Humano'!$E:$F,2,FALSE),IFERROR(VLOOKUP(D330,'Internacionalización de la E.S.'!$E:$F,2,FALSE),IFERROR(VLOOKUP(D330,Posgrado!$E:$F,2,FALSE),IFERROR(VLOOKUP(D330,'Cultura de Innovación Insti...'!$E:$F,2,FALSE),VLOOKUP(D330,'Lo Esencial de la Reforma Univ.'!$E:$F,2,0)))))))))))))))</f>
        <v>Desarrollo Organizacional y Cultura Organizacional, 5´s</v>
      </c>
      <c r="D331" s="31"/>
      <c r="E331" s="95"/>
      <c r="F331" s="95"/>
      <c r="G331" s="95"/>
      <c r="H331" s="76"/>
      <c r="I331" s="76"/>
      <c r="J331" s="76"/>
      <c r="K331" s="114"/>
    </row>
    <row r="332" spans="3:11" ht="15.75" thickBot="1">
      <c r="F332" s="95"/>
      <c r="G332" s="76"/>
      <c r="H332" s="76"/>
      <c r="I332" s="76"/>
    </row>
    <row r="333" spans="3:11" ht="30.75" thickBot="1">
      <c r="C333" s="131" t="s">
        <v>44</v>
      </c>
      <c r="D333" s="131" t="s">
        <v>55</v>
      </c>
      <c r="E333" s="138" t="s">
        <v>57</v>
      </c>
      <c r="F333" s="137" t="s">
        <v>27</v>
      </c>
      <c r="G333" s="135" t="s">
        <v>140</v>
      </c>
      <c r="H333" s="138" t="s">
        <v>46</v>
      </c>
      <c r="I333" s="135" t="s">
        <v>141</v>
      </c>
      <c r="J333" s="135" t="s">
        <v>421</v>
      </c>
      <c r="K333" s="135" t="s">
        <v>422</v>
      </c>
    </row>
    <row r="334" spans="3:11">
      <c r="C334" s="225" t="s">
        <v>453</v>
      </c>
      <c r="D334" s="226">
        <v>0</v>
      </c>
      <c r="E334" s="224">
        <f>HLOOKUP(C334,$AH$2:$BU$3,2,0)</f>
        <v>5355</v>
      </c>
      <c r="F334" s="99">
        <f t="shared" ref="F334:F338" si="41">D334*E334</f>
        <v>0</v>
      </c>
      <c r="G334" s="163" t="s">
        <v>138</v>
      </c>
      <c r="H334" s="144"/>
      <c r="I334" s="132" t="e">
        <f>VLOOKUP(H334,Presupuesto!$B$11:$C$565,2,0)</f>
        <v>#N/A</v>
      </c>
      <c r="J334" s="223" t="s">
        <v>1375</v>
      </c>
      <c r="K334" s="100" t="s">
        <v>411</v>
      </c>
    </row>
    <row r="335" spans="3:11">
      <c r="C335" s="143" t="s">
        <v>1688</v>
      </c>
      <c r="D335" s="515">
        <v>1</v>
      </c>
      <c r="E335" s="125">
        <f>((6500/13.2)*23)</f>
        <v>11325.757575757576</v>
      </c>
      <c r="F335" s="99">
        <f t="shared" si="41"/>
        <v>11325.757575757576</v>
      </c>
      <c r="G335" s="163" t="s">
        <v>1458</v>
      </c>
      <c r="H335" s="144" t="s">
        <v>714</v>
      </c>
      <c r="I335" s="132" t="str">
        <f>VLOOKUP(H335,Presupuesto!$B$11:$C$565,2,0)</f>
        <v>SERVICIOS DE CAPACITACION.</v>
      </c>
      <c r="J335" s="100" t="str">
        <f t="shared" ref="J335:J337" si="42">$J$17</f>
        <v>Gestión del Talento Humano, Administrativo y Docente</v>
      </c>
      <c r="K335" s="100" t="s">
        <v>411</v>
      </c>
    </row>
    <row r="336" spans="3:11">
      <c r="C336" s="143" t="s">
        <v>1647</v>
      </c>
      <c r="D336" s="515">
        <v>1</v>
      </c>
      <c r="E336" s="125">
        <f>(195*4.5)*23</f>
        <v>20182.5</v>
      </c>
      <c r="F336" s="99">
        <f t="shared" si="41"/>
        <v>20182.5</v>
      </c>
      <c r="G336" s="163" t="s">
        <v>1458</v>
      </c>
      <c r="H336" s="144" t="s">
        <v>318</v>
      </c>
      <c r="I336" s="132" t="str">
        <f>VLOOKUP(H336,Presupuesto!$B$11:$C$565,2,0)</f>
        <v>VIATICOS AL EXTERIOR</v>
      </c>
      <c r="J336" s="100" t="str">
        <f t="shared" si="42"/>
        <v>Gestión del Talento Humano, Administrativo y Docente</v>
      </c>
      <c r="K336" s="100" t="s">
        <v>411</v>
      </c>
    </row>
    <row r="337" spans="3:11">
      <c r="C337" s="143" t="s">
        <v>1649</v>
      </c>
      <c r="D337" s="515">
        <v>1</v>
      </c>
      <c r="E337" s="125">
        <f>(739*23)</f>
        <v>16997</v>
      </c>
      <c r="F337" s="99">
        <f t="shared" si="41"/>
        <v>16997</v>
      </c>
      <c r="G337" s="163" t="s">
        <v>1458</v>
      </c>
      <c r="H337" s="144" t="s">
        <v>770</v>
      </c>
      <c r="I337" s="132" t="str">
        <f>VLOOKUP(H337,Presupuesto!$B$11:$C$565,2,0)</f>
        <v>PASAJES AL EXTERIOR</v>
      </c>
      <c r="J337" s="100" t="str">
        <f t="shared" si="42"/>
        <v>Gestión del Talento Humano, Administrativo y Docente</v>
      </c>
      <c r="K337" s="100" t="s">
        <v>411</v>
      </c>
    </row>
    <row r="338" spans="3:11">
      <c r="C338" s="143"/>
      <c r="D338" s="160"/>
      <c r="E338" s="125"/>
      <c r="F338" s="99">
        <f t="shared" si="41"/>
        <v>0</v>
      </c>
      <c r="G338" s="163"/>
      <c r="H338" s="144"/>
      <c r="I338" s="132" t="e">
        <f>VLOOKUP(H338,Presupuesto!$B$11:$C$565,2,0)</f>
        <v>#N/A</v>
      </c>
      <c r="J338" s="100" t="str">
        <f t="shared" ref="J338" si="43">$J$17</f>
        <v>Gestión del Talento Humano, Administrativo y Docente</v>
      </c>
      <c r="K338" s="100" t="s">
        <v>423</v>
      </c>
    </row>
    <row r="341" spans="3:11" ht="15.75" thickBot="1"/>
    <row r="342" spans="3:11" ht="15.75" thickBot="1">
      <c r="C342" s="159" t="s">
        <v>53</v>
      </c>
      <c r="D342" s="424">
        <f>SUM(F349:F353)</f>
        <v>1200</v>
      </c>
      <c r="F342" s="70" t="s">
        <v>1707</v>
      </c>
      <c r="G342" s="79"/>
      <c r="H342" s="70"/>
      <c r="I342" s="70"/>
    </row>
    <row r="343" spans="3:11">
      <c r="C343" s="70"/>
      <c r="D343" s="31"/>
      <c r="E343" s="95"/>
      <c r="F343" s="95"/>
      <c r="G343" s="95"/>
      <c r="H343" s="76"/>
      <c r="I343" s="76"/>
      <c r="J343" s="76"/>
      <c r="K343" s="114"/>
    </row>
    <row r="344" spans="3:11">
      <c r="C344" s="70"/>
      <c r="D344" s="31"/>
      <c r="E344" s="95"/>
      <c r="F344" s="95"/>
      <c r="G344" s="95"/>
      <c r="H344" s="76"/>
      <c r="I344" s="76"/>
      <c r="J344" s="76"/>
      <c r="K344" s="114"/>
    </row>
    <row r="345" spans="3:11" ht="15.75">
      <c r="C345" s="205" t="s">
        <v>402</v>
      </c>
      <c r="D345" s="206" t="s">
        <v>1708</v>
      </c>
      <c r="E345" s="95"/>
      <c r="F345" s="95"/>
      <c r="G345" s="95"/>
      <c r="H345" s="76"/>
      <c r="I345" s="76"/>
      <c r="J345" s="76"/>
      <c r="K345" s="114"/>
    </row>
    <row r="346" spans="3:11" ht="18.75">
      <c r="C346" s="215" t="str">
        <f>IFERROR(VLOOKUP(D345,'Desarrollo e Innov. Curricular'!$E:$F,2,FALSE),IFERROR(VLOOKUP(D345,'Investigación Científica'!$E:$F,2,FALSE),IFERROR(VLOOKUP(D345,'Vinculación Univ. Sociedad'!$E:$F,2,FALSE),IFERROR(VLOOKUP(D345,'Docencia y Profesorado Universi'!$E:$F,2,FALSE),IFERROR(VLOOKUP(D345,'Estudiantes y Graduados'!$E:$F,2,FALSE),IFERROR(VLOOKUP(D345,'Gestion Administrativa'!$E:$F,2,FALSE),IFERROR(VLOOKUP(D345,'Gestión Académica'!$E:$F,2,FALSE),IFERROR(VLOOKUP(D345,'Aseguramiento de la Calidad y M'!$E:$F,2,FALSE),IFERROR(VLOOKUP(D345,'Gestión del Conocimiento'!$E:$F,2,FALSE),IFERROR(VLOOKUP(D345,'Gobernabilidad y Procesos...'!$E:$F,2,FALSE),IFERROR(VLOOKUP(D345,'Gestión del Talento Humano'!$E:$F,2,FALSE),IFERROR(VLOOKUP(D345,'Internacionalización de la E.S.'!$E:$F,2,FALSE),IFERROR(VLOOKUP(D345,Posgrado!$E:$F,2,FALSE),IFERROR(VLOOKUP(D345,'Cultura de Innovación Insti...'!$E:$F,2,FALSE),VLOOKUP(D345,'Lo Esencial de la Reforma Univ.'!$E:$F,2,0)))))))))))))))</f>
        <v>Propuestas de Estructuras Organizacionales</v>
      </c>
      <c r="D346" s="31"/>
      <c r="E346" s="95"/>
      <c r="F346" s="95"/>
      <c r="G346" s="95"/>
      <c r="H346" s="76"/>
      <c r="I346" s="76"/>
      <c r="J346" s="76"/>
      <c r="K346" s="114"/>
    </row>
    <row r="347" spans="3:11" ht="15.75" thickBot="1">
      <c r="F347" s="95"/>
      <c r="G347" s="76"/>
      <c r="H347" s="76"/>
      <c r="I347" s="76"/>
    </row>
    <row r="348" spans="3:11" ht="30.75" thickBot="1">
      <c r="C348" s="131" t="s">
        <v>44</v>
      </c>
      <c r="D348" s="131" t="s">
        <v>55</v>
      </c>
      <c r="E348" s="138" t="s">
        <v>57</v>
      </c>
      <c r="F348" s="137" t="s">
        <v>27</v>
      </c>
      <c r="G348" s="135" t="s">
        <v>140</v>
      </c>
      <c r="H348" s="138" t="s">
        <v>46</v>
      </c>
      <c r="I348" s="135" t="s">
        <v>141</v>
      </c>
      <c r="J348" s="135" t="s">
        <v>421</v>
      </c>
      <c r="K348" s="135" t="s">
        <v>422</v>
      </c>
    </row>
    <row r="349" spans="3:11">
      <c r="C349" s="225" t="s">
        <v>453</v>
      </c>
      <c r="D349" s="226">
        <v>0</v>
      </c>
      <c r="E349" s="224">
        <f>HLOOKUP(C349,$AH$2:$BU$3,2,0)</f>
        <v>5355</v>
      </c>
      <c r="F349" s="99">
        <f t="shared" ref="F349:F353" si="44">D349*E349</f>
        <v>0</v>
      </c>
      <c r="G349" s="163" t="s">
        <v>138</v>
      </c>
      <c r="H349" s="144"/>
      <c r="I349" s="132" t="e">
        <f>VLOOKUP(H349,Presupuesto!$B$11:$C$565,2,0)</f>
        <v>#N/A</v>
      </c>
      <c r="J349" s="223" t="s">
        <v>1375</v>
      </c>
      <c r="K349" s="100" t="s">
        <v>411</v>
      </c>
    </row>
    <row r="350" spans="3:11">
      <c r="C350" s="143" t="s">
        <v>1634</v>
      </c>
      <c r="D350" s="515">
        <v>10</v>
      </c>
      <c r="E350" s="125">
        <v>90</v>
      </c>
      <c r="F350" s="99">
        <f t="shared" si="44"/>
        <v>900</v>
      </c>
      <c r="G350" s="163" t="s">
        <v>138</v>
      </c>
      <c r="H350" s="144" t="s">
        <v>830</v>
      </c>
      <c r="I350" s="132" t="str">
        <f>VLOOKUP(H350,Presupuesto!$B$11:$C$565,2,0)</f>
        <v>PAPEL DE ESCRITORIO</v>
      </c>
      <c r="J350" s="100" t="s">
        <v>1383</v>
      </c>
      <c r="K350" s="100" t="s">
        <v>413</v>
      </c>
    </row>
    <row r="351" spans="3:11">
      <c r="C351" s="143" t="s">
        <v>1635</v>
      </c>
      <c r="D351" s="515">
        <v>15</v>
      </c>
      <c r="E351" s="125">
        <v>20</v>
      </c>
      <c r="F351" s="99">
        <f t="shared" si="44"/>
        <v>300</v>
      </c>
      <c r="G351" s="163" t="s">
        <v>138</v>
      </c>
      <c r="H351" s="144" t="s">
        <v>970</v>
      </c>
      <c r="I351" s="132" t="str">
        <f>VLOOKUP(H351,Presupuesto!$B$11:$C$565,2,0)</f>
        <v>OTROS RESPUESTOS Y ACCESORIOS MENORES</v>
      </c>
      <c r="J351" s="100" t="s">
        <v>1383</v>
      </c>
      <c r="K351" s="100" t="s">
        <v>407</v>
      </c>
    </row>
    <row r="352" spans="3:11">
      <c r="C352" s="143" t="s">
        <v>1649</v>
      </c>
      <c r="D352" s="515">
        <v>0</v>
      </c>
      <c r="E352" s="125">
        <f>(739*23)</f>
        <v>16997</v>
      </c>
      <c r="F352" s="99">
        <f t="shared" si="44"/>
        <v>0</v>
      </c>
      <c r="G352" s="163" t="s">
        <v>1458</v>
      </c>
      <c r="H352" s="144" t="s">
        <v>770</v>
      </c>
      <c r="I352" s="132" t="str">
        <f>VLOOKUP(H352,Presupuesto!$B$11:$C$565,2,0)</f>
        <v>PASAJES AL EXTERIOR</v>
      </c>
      <c r="J352" s="100" t="str">
        <f t="shared" ref="J352:J353" si="45">$J$17</f>
        <v>Gestión del Talento Humano, Administrativo y Docente</v>
      </c>
      <c r="K352" s="100" t="s">
        <v>411</v>
      </c>
    </row>
    <row r="353" spans="3:11">
      <c r="C353" s="143"/>
      <c r="D353" s="160"/>
      <c r="E353" s="125"/>
      <c r="F353" s="99">
        <f t="shared" si="44"/>
        <v>0</v>
      </c>
      <c r="G353" s="163"/>
      <c r="H353" s="144"/>
      <c r="I353" s="132" t="e">
        <f>VLOOKUP(H353,Presupuesto!$B$11:$C$565,2,0)</f>
        <v>#N/A</v>
      </c>
      <c r="J353" s="100" t="str">
        <f t="shared" si="45"/>
        <v>Gestión del Talento Humano, Administrativo y Docente</v>
      </c>
      <c r="K353" s="100" t="s">
        <v>423</v>
      </c>
    </row>
    <row r="356" spans="3:11" ht="15.75" thickBot="1"/>
    <row r="357" spans="3:11" ht="15.75" thickBot="1">
      <c r="C357" s="159" t="s">
        <v>53</v>
      </c>
      <c r="D357" s="424">
        <f>SUM(F364:F368)</f>
        <v>2300</v>
      </c>
      <c r="F357" s="70"/>
      <c r="G357" s="79"/>
      <c r="H357" s="70"/>
      <c r="I357" s="70"/>
    </row>
    <row r="358" spans="3:11">
      <c r="C358" s="70"/>
      <c r="D358" s="31"/>
      <c r="E358" s="95"/>
      <c r="F358" s="95"/>
      <c r="G358" s="95"/>
      <c r="H358" s="76"/>
      <c r="I358" s="76"/>
      <c r="J358" s="76"/>
      <c r="K358" s="114"/>
    </row>
    <row r="359" spans="3:11">
      <c r="C359" s="70"/>
      <c r="D359" s="31"/>
      <c r="E359" s="95"/>
      <c r="F359" s="95"/>
      <c r="G359" s="95"/>
      <c r="H359" s="76"/>
      <c r="I359" s="76"/>
      <c r="J359" s="76"/>
      <c r="K359" s="114"/>
    </row>
    <row r="360" spans="3:11" ht="15.75">
      <c r="C360" s="205" t="s">
        <v>402</v>
      </c>
      <c r="D360" s="206" t="s">
        <v>1709</v>
      </c>
      <c r="E360" s="95"/>
      <c r="F360" s="95"/>
      <c r="G360" s="95"/>
      <c r="H360" s="76"/>
      <c r="I360" s="76"/>
      <c r="J360" s="76"/>
      <c r="K360" s="114"/>
    </row>
    <row r="361" spans="3:11" ht="18.75">
      <c r="C361" s="215" t="str">
        <f>IFERROR(VLOOKUP(D360,'Desarrollo e Innov. Curricular'!$E:$F,2,FALSE),IFERROR(VLOOKUP(D360,'Investigación Científica'!$E:$F,2,FALSE),IFERROR(VLOOKUP(D360,'Vinculación Univ. Sociedad'!$E:$F,2,FALSE),IFERROR(VLOOKUP(D360,'Docencia y Profesorado Universi'!$E:$F,2,FALSE),IFERROR(VLOOKUP(D360,'Estudiantes y Graduados'!$E:$F,2,FALSE),IFERROR(VLOOKUP(D360,'Gestion Administrativa'!$E:$F,2,FALSE),IFERROR(VLOOKUP(D360,'Gestión Académica'!$E:$F,2,FALSE),IFERROR(VLOOKUP(D360,'Aseguramiento de la Calidad y M'!$E:$F,2,FALSE),IFERROR(VLOOKUP(D360,'Gestión del Conocimiento'!$E:$F,2,FALSE),IFERROR(VLOOKUP(D360,'Gobernabilidad y Procesos...'!$E:$F,2,FALSE),IFERROR(VLOOKUP(D360,'Gestión del Talento Humano'!$E:$F,2,FALSE),IFERROR(VLOOKUP(D360,'Internacionalización de la E.S.'!$E:$F,2,FALSE),IFERROR(VLOOKUP(D360,Posgrado!$E:$F,2,FALSE),IFERROR(VLOOKUP(D360,'Cultura de Innovación Insti...'!$E:$F,2,FALSE),VLOOKUP(D360,'Lo Esencial de la Reforma Univ.'!$E:$F,2,0)))))))))))))))</f>
        <v xml:space="preserve">Verificar los registros y documentación en cada etapas del proceso.  </v>
      </c>
      <c r="D361" s="31"/>
      <c r="E361" s="95"/>
      <c r="F361" s="95"/>
      <c r="G361" s="95"/>
      <c r="H361" s="76"/>
      <c r="I361" s="76"/>
      <c r="J361" s="76"/>
      <c r="K361" s="114"/>
    </row>
    <row r="362" spans="3:11" ht="15.75" thickBot="1">
      <c r="F362" s="95"/>
      <c r="G362" s="76"/>
      <c r="H362" s="76"/>
      <c r="I362" s="76"/>
    </row>
    <row r="363" spans="3:11" ht="30.75" thickBot="1">
      <c r="C363" s="131" t="s">
        <v>44</v>
      </c>
      <c r="D363" s="131" t="s">
        <v>55</v>
      </c>
      <c r="E363" s="138" t="s">
        <v>57</v>
      </c>
      <c r="F363" s="137" t="s">
        <v>27</v>
      </c>
      <c r="G363" s="135" t="s">
        <v>140</v>
      </c>
      <c r="H363" s="138" t="s">
        <v>46</v>
      </c>
      <c r="I363" s="135" t="s">
        <v>141</v>
      </c>
      <c r="J363" s="135" t="s">
        <v>421</v>
      </c>
      <c r="K363" s="135" t="s">
        <v>422</v>
      </c>
    </row>
    <row r="364" spans="3:11">
      <c r="C364" s="225" t="s">
        <v>453</v>
      </c>
      <c r="D364" s="226">
        <v>0</v>
      </c>
      <c r="E364" s="224">
        <f>HLOOKUP(C364,$AH$2:$BU$3,2,0)</f>
        <v>5355</v>
      </c>
      <c r="F364" s="99">
        <f t="shared" ref="F364:F368" si="46">D364*E364</f>
        <v>0</v>
      </c>
      <c r="G364" s="163" t="s">
        <v>138</v>
      </c>
      <c r="H364" s="144"/>
      <c r="I364" s="132" t="e">
        <f>VLOOKUP(H364,Presupuesto!$B$11:$C$565,2,0)</f>
        <v>#N/A</v>
      </c>
      <c r="J364" s="223" t="s">
        <v>1375</v>
      </c>
      <c r="K364" s="100" t="s">
        <v>411</v>
      </c>
    </row>
    <row r="365" spans="3:11">
      <c r="C365" s="143" t="s">
        <v>1710</v>
      </c>
      <c r="D365" s="515">
        <v>4</v>
      </c>
      <c r="E365" s="538">
        <v>575</v>
      </c>
      <c r="F365" s="99">
        <f t="shared" si="46"/>
        <v>2300</v>
      </c>
      <c r="G365" s="163" t="s">
        <v>138</v>
      </c>
      <c r="H365" s="144" t="s">
        <v>970</v>
      </c>
      <c r="I365" s="132" t="str">
        <f>VLOOKUP(H365,Presupuesto!$B$11:$C$565,2,0)</f>
        <v>OTROS RESPUESTOS Y ACCESORIOS MENORES</v>
      </c>
      <c r="J365" s="100" t="s">
        <v>1383</v>
      </c>
      <c r="K365" s="100" t="s">
        <v>423</v>
      </c>
    </row>
    <row r="366" spans="3:11">
      <c r="C366" s="143" t="s">
        <v>1647</v>
      </c>
      <c r="D366" s="515">
        <v>0</v>
      </c>
      <c r="E366" s="125">
        <f>(195*4.5)*23</f>
        <v>20182.5</v>
      </c>
      <c r="F366" s="99">
        <f t="shared" si="46"/>
        <v>0</v>
      </c>
      <c r="G366" s="163" t="s">
        <v>1458</v>
      </c>
      <c r="H366" s="144" t="s">
        <v>318</v>
      </c>
      <c r="I366" s="132" t="str">
        <f>VLOOKUP(H366,Presupuesto!$B$11:$C$565,2,0)</f>
        <v>VIATICOS AL EXTERIOR</v>
      </c>
      <c r="J366" s="100" t="str">
        <f t="shared" ref="J366:J368" si="47">$J$17</f>
        <v>Gestión del Talento Humano, Administrativo y Docente</v>
      </c>
      <c r="K366" s="100" t="s">
        <v>411</v>
      </c>
    </row>
    <row r="367" spans="3:11">
      <c r="C367" s="143" t="s">
        <v>1649</v>
      </c>
      <c r="D367" s="515">
        <v>0</v>
      </c>
      <c r="E367" s="125">
        <f>(739*23)</f>
        <v>16997</v>
      </c>
      <c r="F367" s="99">
        <f t="shared" si="46"/>
        <v>0</v>
      </c>
      <c r="G367" s="163" t="s">
        <v>1458</v>
      </c>
      <c r="H367" s="144" t="s">
        <v>770</v>
      </c>
      <c r="I367" s="132" t="str">
        <f>VLOOKUP(H367,Presupuesto!$B$11:$C$565,2,0)</f>
        <v>PASAJES AL EXTERIOR</v>
      </c>
      <c r="J367" s="100" t="str">
        <f t="shared" si="47"/>
        <v>Gestión del Talento Humano, Administrativo y Docente</v>
      </c>
      <c r="K367" s="100" t="s">
        <v>411</v>
      </c>
    </row>
    <row r="368" spans="3:11">
      <c r="C368" s="143"/>
      <c r="D368" s="160"/>
      <c r="E368" s="125"/>
      <c r="F368" s="99">
        <f t="shared" si="46"/>
        <v>0</v>
      </c>
      <c r="G368" s="163"/>
      <c r="H368" s="144"/>
      <c r="I368" s="132" t="e">
        <f>VLOOKUP(H368,Presupuesto!$B$11:$C$565,2,0)</f>
        <v>#N/A</v>
      </c>
      <c r="J368" s="100" t="str">
        <f t="shared" si="47"/>
        <v>Gestión del Talento Humano, Administrativo y Docente</v>
      </c>
      <c r="K368" s="100" t="s">
        <v>423</v>
      </c>
    </row>
  </sheetData>
  <dataValidations count="5">
    <dataValidation type="list" allowBlank="1" showInputMessage="1" showErrorMessage="1" errorTitle="¡Ingreso Inválido!" error="Seleccione una opción de la lista." promptTitle="Tipo de Presupuesto" prompt="Seleccione una opción de la lista." sqref="G17:G51 G364:G368 G83:G94 G103:G114 G124:G135 G145:G150 G160:G164 G174:G178 G188:G192 G204:G208 G219:G223 G261:G265 G247:G250 G233:G236 G276:G280 G291:G295 G306:G310 G320:G324 G334:G338 G349:G353 G62:G73">
      <formula1>$R$2:$S$2</formula1>
    </dataValidation>
    <dataValidation type="list" allowBlank="1" showInputMessage="1" showErrorMessage="1" errorTitle="¡Ingreso Inválido!" error="Seleccione una opción de la lista" promptTitle="Mes Requerido" prompt="Seleccione el mes en el que requiere el recurso." sqref="K17:K51 K364:K368 K83:K94 K103:K114 K124:K135 K145:K150 K160:K164 K174:K178 K188:K192 K204:K208 K219:K223 K261:K265 K247:K250 K233:K236 K276:K280 K291:K295 K306:K310 K320:K324 K334:K338 K349:K353 K62:K73">
      <formula1>$U$2:$AF$2</formula1>
    </dataValidation>
    <dataValidation type="list" allowBlank="1" showInputMessage="1" showErrorMessage="1" errorTitle="¡Ingreso Inválido!" error="Seleccione una opción de la lista." promptTitle="Dimensión Estratégica" prompt="Seleccione una opción de la lista." sqref="J17:J51 J364:J368 J83:J94 J103:J114 J124:J135 J145:J150 J160:J164 J174:J178 J188:J192 J219:J223 J204:J208 J247:J250 J233:J236 J261:J265 J291:J295 J320:J324 J306:J310 J276:J280 J334:J338 J349:J353 J62:J73">
      <formula1>$A$2:$O$2</formula1>
    </dataValidation>
    <dataValidation type="list" allowBlank="1" showInputMessage="1" showErrorMessage="1" errorTitle="¡Ingreso Invalido!" error="Seleccione una opción de la lista." promptTitle="Categoria/Zona de Viáticos" prompt="Seleccione una opción de la lista" sqref="C17 C62:C65 C83 C103 C124 C145 C160 C174 C188 C204 C219 C233 C247 C261 C276 C291 C306 C320 C334 C349 C364">
      <formula1>$AH$2:$BU$2</formula1>
    </dataValidation>
    <dataValidation type="list" allowBlank="1" showInputMessage="1" showErrorMessage="1" errorTitle="¡Ingreso Inválido!" error="Verifique el valor ingresado." promptTitle="Ingrese el Objeto de Gasto" prompt="Ingrese el Objeto de Gasto" sqref="H17:H51 H364:H368 H83:H94 H103:H114 H145:H150 H124:H135 H160:H164 H174:H178 H188:H192 H204:H208 H219:H223 H261:H265 H247:H250 H233:H236 H276:H280 H291:H295 H306:H310 H320:H324 H334:H338 H349:H353 H62:H73">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52"/>
  <sheetViews>
    <sheetView showGridLines="0" topLeftCell="A7" zoomScale="86" zoomScaleNormal="86" workbookViewId="0">
      <selection activeCell="D10" sqref="D10"/>
    </sheetView>
  </sheetViews>
  <sheetFormatPr baseColWidth="10" defaultColWidth="11.5703125" defaultRowHeight="1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90" t="s">
        <v>261</v>
      </c>
      <c r="B1" s="193" t="s">
        <v>262</v>
      </c>
      <c r="C1" s="184" t="s">
        <v>263</v>
      </c>
      <c r="D1" s="184" t="s">
        <v>511</v>
      </c>
      <c r="E1" s="184" t="s">
        <v>513</v>
      </c>
      <c r="F1" s="184" t="s">
        <v>515</v>
      </c>
      <c r="G1" s="184" t="s">
        <v>517</v>
      </c>
      <c r="H1" s="184" t="s">
        <v>519</v>
      </c>
      <c r="I1" s="184" t="s">
        <v>521</v>
      </c>
      <c r="J1" s="184" t="s">
        <v>264</v>
      </c>
      <c r="K1" s="184" t="s">
        <v>524</v>
      </c>
      <c r="L1" s="184" t="s">
        <v>265</v>
      </c>
      <c r="M1" s="184" t="s">
        <v>526</v>
      </c>
      <c r="N1" s="184" t="s">
        <v>528</v>
      </c>
      <c r="O1" s="184" t="s">
        <v>530</v>
      </c>
      <c r="P1" s="184" t="s">
        <v>266</v>
      </c>
      <c r="Q1" s="184" t="s">
        <v>531</v>
      </c>
      <c r="R1" s="184" t="s">
        <v>534</v>
      </c>
      <c r="S1" s="184" t="s">
        <v>267</v>
      </c>
      <c r="T1" s="184" t="s">
        <v>536</v>
      </c>
      <c r="U1" s="184" t="s">
        <v>268</v>
      </c>
      <c r="V1" s="184" t="s">
        <v>537</v>
      </c>
      <c r="W1" s="184" t="s">
        <v>538</v>
      </c>
      <c r="X1" s="184" t="s">
        <v>542</v>
      </c>
      <c r="Y1" s="184" t="s">
        <v>284</v>
      </c>
      <c r="Z1" s="184" t="s">
        <v>543</v>
      </c>
      <c r="AA1" s="184" t="s">
        <v>545</v>
      </c>
      <c r="AB1" s="184" t="s">
        <v>547</v>
      </c>
      <c r="AC1" s="184" t="s">
        <v>285</v>
      </c>
      <c r="AD1" s="184" t="s">
        <v>549</v>
      </c>
      <c r="AE1" s="184" t="s">
        <v>551</v>
      </c>
      <c r="AF1" s="184" t="s">
        <v>553</v>
      </c>
      <c r="AG1" s="184" t="s">
        <v>555</v>
      </c>
      <c r="AH1" s="184" t="s">
        <v>260</v>
      </c>
      <c r="AI1" s="184" t="s">
        <v>557</v>
      </c>
      <c r="AJ1" s="193" t="s">
        <v>269</v>
      </c>
      <c r="AK1" s="184" t="s">
        <v>559</v>
      </c>
      <c r="AL1" s="184" t="s">
        <v>270</v>
      </c>
      <c r="AM1" s="184" t="s">
        <v>561</v>
      </c>
      <c r="AN1" s="184" t="s">
        <v>563</v>
      </c>
      <c r="AO1" s="184" t="s">
        <v>271</v>
      </c>
      <c r="AP1" s="184" t="s">
        <v>565</v>
      </c>
      <c r="AQ1" s="184" t="s">
        <v>567</v>
      </c>
      <c r="AR1" s="184" t="s">
        <v>272</v>
      </c>
      <c r="AS1" s="184" t="s">
        <v>568</v>
      </c>
      <c r="AT1" s="184" t="s">
        <v>570</v>
      </c>
      <c r="AU1" s="184" t="s">
        <v>571</v>
      </c>
      <c r="AV1" s="184" t="s">
        <v>572</v>
      </c>
      <c r="AW1" s="184" t="s">
        <v>574</v>
      </c>
      <c r="AX1" s="184" t="s">
        <v>576</v>
      </c>
      <c r="AY1" s="184" t="s">
        <v>577</v>
      </c>
      <c r="AZ1" s="184" t="s">
        <v>273</v>
      </c>
      <c r="BA1" s="184" t="s">
        <v>579</v>
      </c>
      <c r="BB1" s="184" t="s">
        <v>581</v>
      </c>
      <c r="BC1" s="184" t="s">
        <v>583</v>
      </c>
      <c r="BD1" s="184" t="s">
        <v>585</v>
      </c>
      <c r="BE1" s="184" t="s">
        <v>587</v>
      </c>
      <c r="BF1" s="184" t="s">
        <v>589</v>
      </c>
      <c r="BG1" s="184" t="s">
        <v>591</v>
      </c>
      <c r="BH1" s="184" t="s">
        <v>593</v>
      </c>
      <c r="BI1" s="184" t="s">
        <v>286</v>
      </c>
      <c r="BJ1" s="184" t="s">
        <v>595</v>
      </c>
      <c r="BK1" s="184" t="s">
        <v>597</v>
      </c>
      <c r="BL1" s="184" t="s">
        <v>599</v>
      </c>
      <c r="BM1" s="184" t="s">
        <v>601</v>
      </c>
      <c r="BN1" s="184" t="s">
        <v>603</v>
      </c>
      <c r="BO1" s="184" t="s">
        <v>605</v>
      </c>
      <c r="BP1" s="184" t="s">
        <v>607</v>
      </c>
      <c r="BQ1" s="184" t="s">
        <v>609</v>
      </c>
      <c r="BR1" s="184" t="s">
        <v>611</v>
      </c>
      <c r="BS1" s="184" t="s">
        <v>613</v>
      </c>
      <c r="BT1" s="193" t="s">
        <v>274</v>
      </c>
      <c r="BU1" s="184" t="s">
        <v>275</v>
      </c>
      <c r="BV1" s="184" t="s">
        <v>615</v>
      </c>
      <c r="BW1" s="184" t="s">
        <v>276</v>
      </c>
      <c r="BX1" s="184" t="s">
        <v>617</v>
      </c>
      <c r="BY1" s="184" t="s">
        <v>619</v>
      </c>
      <c r="BZ1" s="193" t="s">
        <v>277</v>
      </c>
      <c r="CA1" s="184" t="s">
        <v>278</v>
      </c>
      <c r="CB1" s="184" t="s">
        <v>621</v>
      </c>
      <c r="CC1" s="184" t="s">
        <v>279</v>
      </c>
      <c r="CD1" s="184" t="s">
        <v>623</v>
      </c>
      <c r="CE1" s="184" t="s">
        <v>625</v>
      </c>
      <c r="CF1" s="184" t="s">
        <v>627</v>
      </c>
      <c r="CG1" s="193" t="s">
        <v>280</v>
      </c>
      <c r="CH1" s="184" t="s">
        <v>633</v>
      </c>
      <c r="CI1" s="184" t="s">
        <v>635</v>
      </c>
      <c r="CJ1" s="184" t="s">
        <v>281</v>
      </c>
      <c r="CK1" s="184" t="s">
        <v>629</v>
      </c>
      <c r="CL1" s="184" t="s">
        <v>631</v>
      </c>
      <c r="CM1" s="184" t="s">
        <v>282</v>
      </c>
      <c r="CN1" s="184" t="s">
        <v>637</v>
      </c>
      <c r="CO1" s="184" t="s">
        <v>283</v>
      </c>
      <c r="CP1" s="184" t="s">
        <v>638</v>
      </c>
      <c r="CQ1" s="181" t="s">
        <v>287</v>
      </c>
      <c r="CR1" s="193" t="s">
        <v>288</v>
      </c>
      <c r="CS1" s="184" t="s">
        <v>639</v>
      </c>
      <c r="CT1" s="184" t="s">
        <v>640</v>
      </c>
      <c r="CU1" s="184" t="s">
        <v>642</v>
      </c>
      <c r="CV1" s="184" t="s">
        <v>289</v>
      </c>
      <c r="CW1" s="184" t="s">
        <v>644</v>
      </c>
      <c r="CX1" s="184" t="s">
        <v>646</v>
      </c>
      <c r="CY1" s="184" t="s">
        <v>648</v>
      </c>
      <c r="CZ1" s="184" t="s">
        <v>650</v>
      </c>
      <c r="DA1" s="184" t="s">
        <v>652</v>
      </c>
      <c r="DB1" s="184" t="s">
        <v>654</v>
      </c>
      <c r="DC1" s="193" t="s">
        <v>290</v>
      </c>
      <c r="DD1" s="184" t="s">
        <v>291</v>
      </c>
      <c r="DE1" s="184" t="s">
        <v>656</v>
      </c>
      <c r="DF1" s="184" t="s">
        <v>292</v>
      </c>
      <c r="DG1" s="184" t="s">
        <v>658</v>
      </c>
      <c r="DH1" s="184" t="s">
        <v>660</v>
      </c>
      <c r="DI1" s="184" t="s">
        <v>662</v>
      </c>
      <c r="DJ1" s="184" t="s">
        <v>664</v>
      </c>
      <c r="DK1" s="184" t="s">
        <v>666</v>
      </c>
      <c r="DL1" s="184" t="s">
        <v>668</v>
      </c>
      <c r="DM1" s="184" t="s">
        <v>670</v>
      </c>
      <c r="DN1" s="184" t="s">
        <v>293</v>
      </c>
      <c r="DO1" s="184" t="s">
        <v>672</v>
      </c>
      <c r="DP1" s="184" t="s">
        <v>674</v>
      </c>
      <c r="DQ1" s="184" t="s">
        <v>676</v>
      </c>
      <c r="DR1" s="193" t="s">
        <v>294</v>
      </c>
      <c r="DS1" s="184" t="s">
        <v>678</v>
      </c>
      <c r="DT1" s="184" t="s">
        <v>295</v>
      </c>
      <c r="DU1" s="184" t="s">
        <v>680</v>
      </c>
      <c r="DV1" s="184" t="s">
        <v>296</v>
      </c>
      <c r="DW1" s="184" t="s">
        <v>682</v>
      </c>
      <c r="DX1" s="184" t="s">
        <v>684</v>
      </c>
      <c r="DY1" s="184" t="s">
        <v>686</v>
      </c>
      <c r="DZ1" s="184" t="s">
        <v>688</v>
      </c>
      <c r="EA1" s="184" t="s">
        <v>690</v>
      </c>
      <c r="EB1" s="184" t="s">
        <v>692</v>
      </c>
      <c r="EC1" s="184" t="s">
        <v>694</v>
      </c>
      <c r="ED1" s="184" t="s">
        <v>696</v>
      </c>
      <c r="EE1" s="184" t="s">
        <v>698</v>
      </c>
      <c r="EF1" s="184" t="s">
        <v>700</v>
      </c>
      <c r="EG1" s="184" t="s">
        <v>702</v>
      </c>
      <c r="EH1" s="193" t="s">
        <v>297</v>
      </c>
      <c r="EI1" s="184" t="s">
        <v>704</v>
      </c>
      <c r="EJ1" s="184" t="s">
        <v>298</v>
      </c>
      <c r="EK1" s="184" t="s">
        <v>706</v>
      </c>
      <c r="EL1" s="184" t="s">
        <v>708</v>
      </c>
      <c r="EM1" s="184" t="s">
        <v>299</v>
      </c>
      <c r="EN1" s="184" t="s">
        <v>710</v>
      </c>
      <c r="EO1" s="184" t="s">
        <v>712</v>
      </c>
      <c r="EP1" s="184" t="s">
        <v>300</v>
      </c>
      <c r="EQ1" s="184" t="s">
        <v>714</v>
      </c>
      <c r="ER1" s="184" t="s">
        <v>716</v>
      </c>
      <c r="ES1" s="184" t="s">
        <v>718</v>
      </c>
      <c r="ET1" s="184" t="s">
        <v>301</v>
      </c>
      <c r="EU1" s="184" t="s">
        <v>720</v>
      </c>
      <c r="EV1" s="184" t="s">
        <v>722</v>
      </c>
      <c r="EW1" s="193" t="s">
        <v>302</v>
      </c>
      <c r="EX1" s="184" t="s">
        <v>303</v>
      </c>
      <c r="EY1" s="184" t="s">
        <v>724</v>
      </c>
      <c r="EZ1" s="184" t="s">
        <v>726</v>
      </c>
      <c r="FA1" s="184" t="s">
        <v>728</v>
      </c>
      <c r="FB1" s="184" t="s">
        <v>730</v>
      </c>
      <c r="FC1" s="184" t="s">
        <v>304</v>
      </c>
      <c r="FD1" s="184" t="s">
        <v>732</v>
      </c>
      <c r="FE1" s="184" t="s">
        <v>734</v>
      </c>
      <c r="FF1" s="184" t="s">
        <v>736</v>
      </c>
      <c r="FG1" s="184" t="s">
        <v>738</v>
      </c>
      <c r="FH1" s="184" t="s">
        <v>740</v>
      </c>
      <c r="FI1" s="184" t="s">
        <v>305</v>
      </c>
      <c r="FJ1" s="184" t="s">
        <v>743</v>
      </c>
      <c r="FK1" s="184" t="s">
        <v>306</v>
      </c>
      <c r="FL1" s="184" t="s">
        <v>746</v>
      </c>
      <c r="FM1" s="184" t="s">
        <v>747</v>
      </c>
      <c r="FN1" s="184" t="s">
        <v>749</v>
      </c>
      <c r="FO1" s="184" t="s">
        <v>307</v>
      </c>
      <c r="FP1" s="184" t="s">
        <v>752</v>
      </c>
      <c r="FQ1" s="184" t="s">
        <v>753</v>
      </c>
      <c r="FR1" s="184" t="s">
        <v>755</v>
      </c>
      <c r="FS1" s="184" t="s">
        <v>308</v>
      </c>
      <c r="FT1" s="184" t="s">
        <v>758</v>
      </c>
      <c r="FU1" s="184" t="s">
        <v>760</v>
      </c>
      <c r="FV1" s="184" t="s">
        <v>762</v>
      </c>
      <c r="FW1" s="193" t="s">
        <v>309</v>
      </c>
      <c r="FX1" s="193" t="s">
        <v>310</v>
      </c>
      <c r="FY1" s="184" t="s">
        <v>316</v>
      </c>
      <c r="FZ1" s="184" t="s">
        <v>764</v>
      </c>
      <c r="GA1" s="184" t="s">
        <v>766</v>
      </c>
      <c r="GB1" s="184" t="s">
        <v>768</v>
      </c>
      <c r="GC1" s="184" t="s">
        <v>770</v>
      </c>
      <c r="GD1" s="184" t="s">
        <v>772</v>
      </c>
      <c r="GE1" s="184" t="s">
        <v>774</v>
      </c>
      <c r="GF1" s="193" t="s">
        <v>311</v>
      </c>
      <c r="GG1" s="184" t="s">
        <v>317</v>
      </c>
      <c r="GH1" s="184" t="s">
        <v>776</v>
      </c>
      <c r="GI1" s="184" t="s">
        <v>778</v>
      </c>
      <c r="GJ1" s="184" t="s">
        <v>779</v>
      </c>
      <c r="GK1" s="184" t="s">
        <v>318</v>
      </c>
      <c r="GL1" s="184" t="s">
        <v>782</v>
      </c>
      <c r="GM1" s="184" t="s">
        <v>783</v>
      </c>
      <c r="GN1" s="193" t="s">
        <v>312</v>
      </c>
      <c r="GO1" s="184" t="s">
        <v>313</v>
      </c>
      <c r="GP1" s="184" t="s">
        <v>785</v>
      </c>
      <c r="GQ1" s="184" t="s">
        <v>787</v>
      </c>
      <c r="GR1" s="184" t="s">
        <v>789</v>
      </c>
      <c r="GS1" s="184" t="s">
        <v>791</v>
      </c>
      <c r="GT1" s="184" t="s">
        <v>793</v>
      </c>
      <c r="GU1" s="193" t="s">
        <v>314</v>
      </c>
      <c r="GV1" s="184" t="s">
        <v>315</v>
      </c>
      <c r="GW1" s="184" t="s">
        <v>795</v>
      </c>
      <c r="GX1" s="184" t="s">
        <v>797</v>
      </c>
      <c r="GY1" s="184" t="s">
        <v>799</v>
      </c>
      <c r="GZ1" s="184" t="s">
        <v>801</v>
      </c>
      <c r="HA1" s="184" t="s">
        <v>803</v>
      </c>
      <c r="HB1" s="184" t="s">
        <v>805</v>
      </c>
      <c r="HC1" s="181" t="s">
        <v>319</v>
      </c>
      <c r="HD1" s="193" t="s">
        <v>320</v>
      </c>
      <c r="HE1" s="184" t="s">
        <v>321</v>
      </c>
      <c r="HF1" s="184" t="s">
        <v>807</v>
      </c>
      <c r="HG1" s="184" t="s">
        <v>809</v>
      </c>
      <c r="HH1" s="184" t="s">
        <v>811</v>
      </c>
      <c r="HI1" s="184" t="s">
        <v>813</v>
      </c>
      <c r="HJ1" s="184" t="s">
        <v>322</v>
      </c>
      <c r="HK1" s="184" t="s">
        <v>816</v>
      </c>
      <c r="HL1" s="184" t="s">
        <v>339</v>
      </c>
      <c r="HM1" s="184" t="s">
        <v>854</v>
      </c>
      <c r="HN1" s="184" t="s">
        <v>856</v>
      </c>
      <c r="HO1" s="184" t="s">
        <v>858</v>
      </c>
      <c r="HP1" s="193" t="s">
        <v>323</v>
      </c>
      <c r="HQ1" s="184" t="s">
        <v>818</v>
      </c>
      <c r="HR1" s="184" t="s">
        <v>820</v>
      </c>
      <c r="HS1" s="184" t="s">
        <v>324</v>
      </c>
      <c r="HT1" s="184" t="s">
        <v>823</v>
      </c>
      <c r="HU1" s="184" t="s">
        <v>825</v>
      </c>
      <c r="HV1" s="184" t="s">
        <v>826</v>
      </c>
      <c r="HW1" s="184" t="s">
        <v>828</v>
      </c>
      <c r="HX1" s="193" t="s">
        <v>325</v>
      </c>
      <c r="HY1" s="184" t="s">
        <v>830</v>
      </c>
      <c r="HZ1" s="184" t="s">
        <v>832</v>
      </c>
      <c r="IA1" s="184" t="s">
        <v>834</v>
      </c>
      <c r="IB1" s="184" t="s">
        <v>326</v>
      </c>
      <c r="IC1" s="184" t="s">
        <v>836</v>
      </c>
      <c r="ID1" s="184" t="s">
        <v>838</v>
      </c>
      <c r="IE1" s="184" t="s">
        <v>327</v>
      </c>
      <c r="IF1" s="184" t="s">
        <v>840</v>
      </c>
      <c r="IG1" s="184" t="s">
        <v>842</v>
      </c>
      <c r="IH1" s="184" t="s">
        <v>328</v>
      </c>
      <c r="II1" s="184" t="s">
        <v>844</v>
      </c>
      <c r="IJ1" s="184" t="s">
        <v>846</v>
      </c>
      <c r="IK1" s="184" t="s">
        <v>848</v>
      </c>
      <c r="IL1" s="184" t="s">
        <v>850</v>
      </c>
      <c r="IM1" s="184" t="s">
        <v>329</v>
      </c>
      <c r="IN1" s="184" t="s">
        <v>852</v>
      </c>
      <c r="IO1" s="193" t="s">
        <v>330</v>
      </c>
      <c r="IP1" s="184" t="s">
        <v>860</v>
      </c>
      <c r="IQ1" s="184" t="s">
        <v>862</v>
      </c>
      <c r="IR1" s="184" t="s">
        <v>331</v>
      </c>
      <c r="IS1" s="184" t="s">
        <v>864</v>
      </c>
      <c r="IT1" s="184" t="s">
        <v>866</v>
      </c>
      <c r="IU1" s="184" t="s">
        <v>868</v>
      </c>
      <c r="IV1" s="193" t="s">
        <v>332</v>
      </c>
      <c r="IW1" s="184" t="s">
        <v>870</v>
      </c>
      <c r="IX1" s="184" t="s">
        <v>333</v>
      </c>
      <c r="IY1" s="184" t="s">
        <v>873</v>
      </c>
      <c r="IZ1" s="184" t="s">
        <v>875</v>
      </c>
      <c r="JA1" s="184" t="s">
        <v>877</v>
      </c>
      <c r="JB1" s="184" t="s">
        <v>879</v>
      </c>
      <c r="JC1" s="184" t="s">
        <v>881</v>
      </c>
      <c r="JD1" s="184" t="s">
        <v>883</v>
      </c>
      <c r="JE1" s="184" t="s">
        <v>334</v>
      </c>
      <c r="JF1" s="184" t="s">
        <v>886</v>
      </c>
      <c r="JG1" s="184" t="s">
        <v>888</v>
      </c>
      <c r="JH1" s="184" t="s">
        <v>890</v>
      </c>
      <c r="JI1" s="184" t="s">
        <v>892</v>
      </c>
      <c r="JJ1" s="184" t="s">
        <v>894</v>
      </c>
      <c r="JK1" s="184" t="s">
        <v>896</v>
      </c>
      <c r="JL1" s="184" t="s">
        <v>898</v>
      </c>
      <c r="JM1" s="184" t="s">
        <v>900</v>
      </c>
      <c r="JN1" s="184" t="s">
        <v>335</v>
      </c>
      <c r="JO1" s="184" t="s">
        <v>903</v>
      </c>
      <c r="JP1" s="184" t="s">
        <v>905</v>
      </c>
      <c r="JQ1" s="184" t="s">
        <v>907</v>
      </c>
      <c r="JR1" s="184" t="s">
        <v>909</v>
      </c>
      <c r="JS1" s="184" t="s">
        <v>910</v>
      </c>
      <c r="JT1" s="184" t="s">
        <v>912</v>
      </c>
      <c r="JU1" s="184" t="s">
        <v>914</v>
      </c>
      <c r="JV1" s="184" t="s">
        <v>916</v>
      </c>
      <c r="JW1" s="184" t="s">
        <v>918</v>
      </c>
      <c r="JX1" s="184" t="s">
        <v>920</v>
      </c>
      <c r="JY1" s="184" t="s">
        <v>922</v>
      </c>
      <c r="JZ1" s="184" t="s">
        <v>924</v>
      </c>
      <c r="KA1" s="184" t="s">
        <v>926</v>
      </c>
      <c r="KB1" s="184" t="s">
        <v>928</v>
      </c>
      <c r="KC1" s="184" t="s">
        <v>930</v>
      </c>
      <c r="KD1" s="184" t="s">
        <v>932</v>
      </c>
      <c r="KE1" s="184" t="s">
        <v>934</v>
      </c>
      <c r="KF1" s="184" t="s">
        <v>936</v>
      </c>
      <c r="KG1" s="184" t="s">
        <v>938</v>
      </c>
      <c r="KH1" s="184" t="s">
        <v>940</v>
      </c>
      <c r="KI1" s="184" t="s">
        <v>942</v>
      </c>
      <c r="KJ1" s="184" t="s">
        <v>944</v>
      </c>
      <c r="KK1" s="184" t="s">
        <v>946</v>
      </c>
      <c r="KL1" s="184" t="s">
        <v>948</v>
      </c>
      <c r="KM1" s="184" t="s">
        <v>950</v>
      </c>
      <c r="KN1" s="184" t="s">
        <v>952</v>
      </c>
      <c r="KO1" s="193" t="s">
        <v>336</v>
      </c>
      <c r="KP1" s="184" t="s">
        <v>954</v>
      </c>
      <c r="KQ1" s="184" t="s">
        <v>337</v>
      </c>
      <c r="KR1" s="184" t="s">
        <v>957</v>
      </c>
      <c r="KS1" s="184" t="s">
        <v>959</v>
      </c>
      <c r="KT1" s="184" t="s">
        <v>961</v>
      </c>
      <c r="KU1" s="184" t="s">
        <v>963</v>
      </c>
      <c r="KV1" s="184" t="s">
        <v>338</v>
      </c>
      <c r="KW1" s="184" t="s">
        <v>966</v>
      </c>
      <c r="KX1" s="184" t="s">
        <v>968</v>
      </c>
      <c r="KY1" s="184" t="s">
        <v>970</v>
      </c>
      <c r="KZ1" s="184" t="s">
        <v>972</v>
      </c>
      <c r="LA1" s="184" t="s">
        <v>974</v>
      </c>
      <c r="LB1" s="184" t="s">
        <v>976</v>
      </c>
      <c r="LC1" s="184" t="s">
        <v>978</v>
      </c>
      <c r="LD1" s="181" t="s">
        <v>340</v>
      </c>
      <c r="LE1" s="193" t="s">
        <v>341</v>
      </c>
      <c r="LF1" s="184" t="s">
        <v>342</v>
      </c>
      <c r="LG1" s="184" t="s">
        <v>356</v>
      </c>
      <c r="LH1" s="184" t="s">
        <v>980</v>
      </c>
      <c r="LI1" s="184" t="s">
        <v>982</v>
      </c>
      <c r="LJ1" s="184" t="s">
        <v>984</v>
      </c>
      <c r="LK1" s="184" t="s">
        <v>986</v>
      </c>
      <c r="LL1" s="184" t="s">
        <v>357</v>
      </c>
      <c r="LM1" s="184" t="s">
        <v>988</v>
      </c>
      <c r="LN1" s="184" t="s">
        <v>358</v>
      </c>
      <c r="LO1" s="184" t="s">
        <v>990</v>
      </c>
      <c r="LP1" s="184" t="s">
        <v>343</v>
      </c>
      <c r="LQ1" s="184" t="s">
        <v>992</v>
      </c>
      <c r="LR1" s="184" t="s">
        <v>359</v>
      </c>
      <c r="LS1" s="184" t="s">
        <v>994</v>
      </c>
      <c r="LT1" s="184" t="s">
        <v>996</v>
      </c>
      <c r="LU1" s="184" t="s">
        <v>360</v>
      </c>
      <c r="LV1" s="193" t="s">
        <v>344</v>
      </c>
      <c r="LW1" s="184" t="s">
        <v>345</v>
      </c>
      <c r="LX1" s="184" t="s">
        <v>998</v>
      </c>
      <c r="LY1" s="184" t="s">
        <v>1000</v>
      </c>
      <c r="LZ1" s="184" t="s">
        <v>1001</v>
      </c>
      <c r="MA1" s="184" t="s">
        <v>1003</v>
      </c>
      <c r="MB1" s="184" t="s">
        <v>1004</v>
      </c>
      <c r="MC1" s="184" t="s">
        <v>1006</v>
      </c>
      <c r="MD1" s="184" t="s">
        <v>1008</v>
      </c>
      <c r="ME1" s="184" t="s">
        <v>1010</v>
      </c>
      <c r="MF1" s="184" t="s">
        <v>1012</v>
      </c>
      <c r="MG1" s="184" t="s">
        <v>346</v>
      </c>
      <c r="MH1" s="184" t="s">
        <v>1015</v>
      </c>
      <c r="MI1" s="184" t="s">
        <v>1016</v>
      </c>
      <c r="MJ1" s="184" t="s">
        <v>1018</v>
      </c>
      <c r="MK1" s="184" t="s">
        <v>347</v>
      </c>
      <c r="ML1" s="184" t="s">
        <v>1021</v>
      </c>
      <c r="MM1" s="184" t="s">
        <v>1022</v>
      </c>
      <c r="MN1" s="184" t="s">
        <v>1024</v>
      </c>
      <c r="MO1" s="184" t="s">
        <v>1026</v>
      </c>
      <c r="MP1" s="184" t="s">
        <v>348</v>
      </c>
      <c r="MQ1" s="184" t="s">
        <v>1029</v>
      </c>
      <c r="MR1" s="184" t="s">
        <v>1031</v>
      </c>
      <c r="MS1" s="184" t="s">
        <v>1033</v>
      </c>
      <c r="MT1" s="184" t="s">
        <v>1035</v>
      </c>
      <c r="MU1" s="184" t="s">
        <v>349</v>
      </c>
      <c r="MV1" s="184" t="s">
        <v>1038</v>
      </c>
      <c r="MW1" s="184" t="s">
        <v>1040</v>
      </c>
      <c r="MX1" s="184" t="s">
        <v>1042</v>
      </c>
      <c r="MY1" s="184" t="s">
        <v>1044</v>
      </c>
      <c r="MZ1" s="184" t="s">
        <v>1046</v>
      </c>
      <c r="NA1" s="184" t="s">
        <v>1048</v>
      </c>
      <c r="NB1" s="184" t="s">
        <v>1050</v>
      </c>
      <c r="NC1" s="184" t="s">
        <v>1052</v>
      </c>
      <c r="ND1" s="184" t="s">
        <v>1054</v>
      </c>
      <c r="NE1" s="184" t="s">
        <v>1056</v>
      </c>
      <c r="NF1" s="184" t="s">
        <v>1058</v>
      </c>
      <c r="NG1" s="184" t="s">
        <v>1059</v>
      </c>
      <c r="NH1" s="193" t="s">
        <v>350</v>
      </c>
      <c r="NI1" s="184" t="s">
        <v>351</v>
      </c>
      <c r="NJ1" s="184" t="s">
        <v>1061</v>
      </c>
      <c r="NK1" s="184" t="s">
        <v>1063</v>
      </c>
      <c r="NL1" s="184" t="s">
        <v>1065</v>
      </c>
      <c r="NM1" s="184" t="s">
        <v>1067</v>
      </c>
      <c r="NN1" s="193" t="s">
        <v>352</v>
      </c>
      <c r="NO1" s="184" t="s">
        <v>353</v>
      </c>
      <c r="NP1" s="184" t="s">
        <v>1068</v>
      </c>
      <c r="NQ1" s="184" t="s">
        <v>354</v>
      </c>
      <c r="NR1" s="184" t="s">
        <v>1070</v>
      </c>
      <c r="NS1" s="184" t="s">
        <v>1072</v>
      </c>
      <c r="NT1" s="184" t="s">
        <v>355</v>
      </c>
      <c r="NU1" s="184" t="s">
        <v>1074</v>
      </c>
      <c r="NV1" s="181" t="s">
        <v>361</v>
      </c>
      <c r="NW1" s="193" t="s">
        <v>362</v>
      </c>
      <c r="NX1" s="184" t="s">
        <v>363</v>
      </c>
      <c r="NY1" s="184" t="s">
        <v>1077</v>
      </c>
      <c r="NZ1" s="184" t="s">
        <v>1079</v>
      </c>
      <c r="OA1" s="184" t="s">
        <v>364</v>
      </c>
      <c r="OB1" s="184" t="s">
        <v>374</v>
      </c>
      <c r="OC1" s="184" t="s">
        <v>1081</v>
      </c>
      <c r="OD1" s="184" t="s">
        <v>1083</v>
      </c>
      <c r="OE1" s="184" t="s">
        <v>1085</v>
      </c>
      <c r="OF1" s="184" t="s">
        <v>1087</v>
      </c>
      <c r="OG1" s="184" t="s">
        <v>1089</v>
      </c>
      <c r="OH1" s="184" t="s">
        <v>1091</v>
      </c>
      <c r="OI1" s="184" t="s">
        <v>1093</v>
      </c>
      <c r="OJ1" s="184" t="s">
        <v>1095</v>
      </c>
      <c r="OK1" s="184" t="s">
        <v>1097</v>
      </c>
      <c r="OL1" s="184" t="s">
        <v>1099</v>
      </c>
      <c r="OM1" s="184" t="s">
        <v>1101</v>
      </c>
      <c r="ON1" s="184" t="s">
        <v>1103</v>
      </c>
      <c r="OO1" s="184" t="s">
        <v>1105</v>
      </c>
      <c r="OP1" s="184" t="s">
        <v>1107</v>
      </c>
      <c r="OQ1" s="184" t="s">
        <v>1109</v>
      </c>
      <c r="OR1" s="184" t="s">
        <v>1111</v>
      </c>
      <c r="OS1" s="184" t="s">
        <v>1113</v>
      </c>
      <c r="OT1" s="184" t="s">
        <v>1115</v>
      </c>
      <c r="OU1" s="184" t="s">
        <v>1117</v>
      </c>
      <c r="OV1" s="184" t="s">
        <v>1119</v>
      </c>
      <c r="OW1" s="184" t="s">
        <v>1121</v>
      </c>
      <c r="OX1" s="184" t="s">
        <v>1123</v>
      </c>
      <c r="OY1" s="184" t="s">
        <v>375</v>
      </c>
      <c r="OZ1" s="184" t="s">
        <v>1126</v>
      </c>
      <c r="PA1" s="184" t="s">
        <v>1128</v>
      </c>
      <c r="PB1" s="184" t="s">
        <v>1129</v>
      </c>
      <c r="PC1" s="184" t="s">
        <v>1131</v>
      </c>
      <c r="PD1" s="184" t="s">
        <v>1133</v>
      </c>
      <c r="PE1" s="184" t="s">
        <v>1135</v>
      </c>
      <c r="PF1" s="184" t="s">
        <v>1137</v>
      </c>
      <c r="PG1" s="184" t="s">
        <v>1139</v>
      </c>
      <c r="PH1" s="184" t="s">
        <v>1141</v>
      </c>
      <c r="PI1" s="184" t="s">
        <v>1143</v>
      </c>
      <c r="PJ1" s="184" t="s">
        <v>1145</v>
      </c>
      <c r="PK1" s="184" t="s">
        <v>1147</v>
      </c>
      <c r="PL1" s="184" t="s">
        <v>1149</v>
      </c>
      <c r="PM1" s="184" t="s">
        <v>1151</v>
      </c>
      <c r="PN1" s="184" t="s">
        <v>1153</v>
      </c>
      <c r="PO1" s="184" t="s">
        <v>1155</v>
      </c>
      <c r="PP1" s="184" t="s">
        <v>1157</v>
      </c>
      <c r="PQ1" s="184" t="s">
        <v>1159</v>
      </c>
      <c r="PR1" s="184" t="s">
        <v>1161</v>
      </c>
      <c r="PS1" s="184" t="s">
        <v>1163</v>
      </c>
      <c r="PT1" s="184" t="s">
        <v>1165</v>
      </c>
      <c r="PU1" s="184" t="s">
        <v>1167</v>
      </c>
      <c r="PV1" s="184" t="s">
        <v>1169</v>
      </c>
      <c r="PW1" s="184" t="s">
        <v>1171</v>
      </c>
      <c r="PX1" s="184" t="s">
        <v>1173</v>
      </c>
      <c r="PY1" s="184" t="s">
        <v>1175</v>
      </c>
      <c r="PZ1" s="184" t="s">
        <v>365</v>
      </c>
      <c r="QA1" s="184" t="s">
        <v>1177</v>
      </c>
      <c r="QB1" s="184" t="s">
        <v>1179</v>
      </c>
      <c r="QC1" s="184" t="s">
        <v>1181</v>
      </c>
      <c r="QD1" s="184" t="s">
        <v>1183</v>
      </c>
      <c r="QE1" s="184" t="s">
        <v>1185</v>
      </c>
      <c r="QF1" s="193" t="s">
        <v>366</v>
      </c>
      <c r="QG1" s="184" t="s">
        <v>367</v>
      </c>
      <c r="QH1" s="184" t="s">
        <v>1187</v>
      </c>
      <c r="QI1" s="184" t="s">
        <v>1189</v>
      </c>
      <c r="QJ1" s="184" t="s">
        <v>1191</v>
      </c>
      <c r="QK1" s="184" t="s">
        <v>1193</v>
      </c>
      <c r="QL1" s="184" t="s">
        <v>1195</v>
      </c>
      <c r="QM1" s="184" t="s">
        <v>1197</v>
      </c>
      <c r="QN1" s="193" t="s">
        <v>368</v>
      </c>
      <c r="QO1" s="184" t="s">
        <v>1199</v>
      </c>
      <c r="QP1" s="184" t="s">
        <v>369</v>
      </c>
      <c r="QQ1" s="184" t="s">
        <v>376</v>
      </c>
      <c r="QR1" s="184" t="s">
        <v>1201</v>
      </c>
      <c r="QS1" s="184" t="s">
        <v>1203</v>
      </c>
      <c r="QT1" s="184" t="s">
        <v>1205</v>
      </c>
      <c r="QU1" s="184" t="s">
        <v>1207</v>
      </c>
      <c r="QV1" s="184" t="s">
        <v>1209</v>
      </c>
      <c r="QW1" s="184" t="s">
        <v>1211</v>
      </c>
      <c r="QX1" s="184" t="s">
        <v>1213</v>
      </c>
      <c r="QY1" s="184" t="s">
        <v>1215</v>
      </c>
      <c r="QZ1" s="184" t="s">
        <v>1217</v>
      </c>
      <c r="RA1" s="184" t="s">
        <v>1219</v>
      </c>
      <c r="RB1" s="184" t="s">
        <v>1221</v>
      </c>
      <c r="RC1" s="184" t="s">
        <v>1223</v>
      </c>
      <c r="RD1" s="184" t="s">
        <v>1225</v>
      </c>
      <c r="RE1" s="184" t="s">
        <v>1227</v>
      </c>
      <c r="RF1" s="193" t="s">
        <v>370</v>
      </c>
      <c r="RG1" s="184" t="s">
        <v>371</v>
      </c>
      <c r="RH1" s="184" t="s">
        <v>1229</v>
      </c>
      <c r="RI1" s="184" t="s">
        <v>1231</v>
      </c>
      <c r="RJ1" s="193" t="s">
        <v>372</v>
      </c>
      <c r="RK1" s="184" t="s">
        <v>373</v>
      </c>
      <c r="RL1" s="184" t="s">
        <v>1233</v>
      </c>
      <c r="RM1" s="184" t="s">
        <v>1234</v>
      </c>
      <c r="RN1" s="184" t="s">
        <v>1235</v>
      </c>
      <c r="RO1" s="184" t="s">
        <v>1236</v>
      </c>
      <c r="RP1" s="184" t="s">
        <v>1238</v>
      </c>
      <c r="RQ1" s="184" t="s">
        <v>1239</v>
      </c>
      <c r="RR1" s="184" t="s">
        <v>1241</v>
      </c>
      <c r="RS1" s="184" t="s">
        <v>1242</v>
      </c>
      <c r="RT1" s="181" t="s">
        <v>377</v>
      </c>
      <c r="RU1" s="193" t="s">
        <v>378</v>
      </c>
      <c r="RV1" s="184" t="s">
        <v>379</v>
      </c>
      <c r="RW1" s="184" t="s">
        <v>1244</v>
      </c>
      <c r="RX1" s="184" t="s">
        <v>1246</v>
      </c>
      <c r="RY1" s="184" t="s">
        <v>380</v>
      </c>
      <c r="RZ1" s="184" t="s">
        <v>1248</v>
      </c>
      <c r="SA1" s="184" t="s">
        <v>1250</v>
      </c>
      <c r="SB1" s="184" t="s">
        <v>1252</v>
      </c>
      <c r="SC1" s="184" t="s">
        <v>1254</v>
      </c>
      <c r="SD1" s="193" t="s">
        <v>381</v>
      </c>
      <c r="SE1" s="184" t="s">
        <v>382</v>
      </c>
      <c r="SF1" s="184" t="s">
        <v>1256</v>
      </c>
      <c r="SG1" s="184" t="s">
        <v>1258</v>
      </c>
      <c r="SH1" s="184" t="s">
        <v>1260</v>
      </c>
      <c r="SI1" s="184" t="s">
        <v>1262</v>
      </c>
      <c r="SJ1" s="184" t="s">
        <v>1264</v>
      </c>
      <c r="SK1" s="184" t="s">
        <v>1266</v>
      </c>
      <c r="SL1" s="184" t="s">
        <v>1268</v>
      </c>
      <c r="SM1" s="184" t="s">
        <v>1270</v>
      </c>
      <c r="SN1" s="184" t="s">
        <v>1272</v>
      </c>
      <c r="SO1" s="184" t="s">
        <v>1274</v>
      </c>
      <c r="SP1" s="184" t="s">
        <v>1276</v>
      </c>
      <c r="SQ1" s="184" t="s">
        <v>1278</v>
      </c>
      <c r="SR1" s="184" t="s">
        <v>1280</v>
      </c>
      <c r="SS1" s="184" t="s">
        <v>1282</v>
      </c>
      <c r="ST1" s="184" t="s">
        <v>1284</v>
      </c>
      <c r="SU1" s="181" t="s">
        <v>383</v>
      </c>
      <c r="SV1" s="193" t="s">
        <v>384</v>
      </c>
      <c r="SW1" s="184" t="s">
        <v>385</v>
      </c>
      <c r="SX1" s="184" t="s">
        <v>1286</v>
      </c>
      <c r="SY1" s="184" t="s">
        <v>1288</v>
      </c>
      <c r="SZ1" s="184" t="s">
        <v>1290</v>
      </c>
      <c r="TA1" s="184" t="s">
        <v>1292</v>
      </c>
      <c r="TB1" s="184" t="s">
        <v>1294</v>
      </c>
      <c r="TC1" s="184" t="s">
        <v>386</v>
      </c>
      <c r="TD1" s="184" t="s">
        <v>1296</v>
      </c>
      <c r="TE1" s="184" t="s">
        <v>1298</v>
      </c>
      <c r="TF1" s="184" t="s">
        <v>1300</v>
      </c>
      <c r="TG1" s="184" t="s">
        <v>1302</v>
      </c>
      <c r="TH1" s="184" t="s">
        <v>1304</v>
      </c>
      <c r="TI1" s="184" t="s">
        <v>1306</v>
      </c>
      <c r="TJ1" s="193" t="s">
        <v>387</v>
      </c>
      <c r="TK1" s="184" t="s">
        <v>388</v>
      </c>
      <c r="TL1" s="184" t="s">
        <v>389</v>
      </c>
      <c r="TM1" s="184" t="s">
        <v>1308</v>
      </c>
      <c r="TN1" s="184" t="s">
        <v>1310</v>
      </c>
      <c r="TO1" s="184" t="s">
        <v>1311</v>
      </c>
      <c r="TP1" s="184" t="s">
        <v>1313</v>
      </c>
      <c r="TQ1" s="184" t="s">
        <v>1315</v>
      </c>
      <c r="TR1" s="184" t="s">
        <v>1317</v>
      </c>
      <c r="TS1" s="184" t="s">
        <v>1319</v>
      </c>
      <c r="TT1" s="184" t="s">
        <v>1321</v>
      </c>
      <c r="TU1" s="184" t="s">
        <v>1323</v>
      </c>
      <c r="TV1" s="184" t="s">
        <v>1325</v>
      </c>
      <c r="TW1" s="184" t="s">
        <v>1327</v>
      </c>
      <c r="TX1" s="184" t="s">
        <v>1329</v>
      </c>
      <c r="TY1" s="184" t="s">
        <v>1331</v>
      </c>
      <c r="TZ1" s="184" t="s">
        <v>1333</v>
      </c>
      <c r="UA1" s="184" t="s">
        <v>1335</v>
      </c>
      <c r="UB1" s="184" t="s">
        <v>1337</v>
      </c>
      <c r="UC1" s="181" t="s">
        <v>1339</v>
      </c>
      <c r="UD1" s="184" t="s">
        <v>1341</v>
      </c>
      <c r="UE1" s="184" t="s">
        <v>1343</v>
      </c>
      <c r="UF1" s="184" t="s">
        <v>1345</v>
      </c>
      <c r="UG1" s="184" t="s">
        <v>1347</v>
      </c>
      <c r="UH1" s="184" t="s">
        <v>1349</v>
      </c>
      <c r="UI1" s="187"/>
    </row>
    <row r="2" spans="1:555" s="124" customFormat="1" hidden="1">
      <c r="A2" s="124" t="s">
        <v>1372</v>
      </c>
      <c r="B2" s="124" t="s">
        <v>1374</v>
      </c>
      <c r="C2" s="124" t="s">
        <v>484</v>
      </c>
      <c r="D2" s="124" t="s">
        <v>1373</v>
      </c>
      <c r="E2" s="124" t="s">
        <v>1375</v>
      </c>
      <c r="F2" s="124" t="s">
        <v>485</v>
      </c>
      <c r="G2" s="162" t="s">
        <v>1376</v>
      </c>
      <c r="H2" s="124" t="s">
        <v>1377</v>
      </c>
      <c r="I2" s="124" t="s">
        <v>1378</v>
      </c>
      <c r="J2" s="124" t="s">
        <v>1470</v>
      </c>
      <c r="K2" s="124" t="s">
        <v>1379</v>
      </c>
      <c r="L2" s="124" t="s">
        <v>1380</v>
      </c>
      <c r="M2" s="124" t="s">
        <v>1381</v>
      </c>
      <c r="N2" s="124" t="s">
        <v>1382</v>
      </c>
      <c r="O2" s="124" t="s">
        <v>1383</v>
      </c>
      <c r="R2" s="124" t="s">
        <v>138</v>
      </c>
      <c r="S2" s="124" t="s">
        <v>1458</v>
      </c>
      <c r="U2" s="124" t="s">
        <v>405</v>
      </c>
      <c r="V2" s="124" t="s">
        <v>423</v>
      </c>
      <c r="W2" s="124" t="s">
        <v>406</v>
      </c>
      <c r="X2" s="124" t="s">
        <v>407</v>
      </c>
      <c r="Y2" s="124" t="s">
        <v>408</v>
      </c>
      <c r="Z2" s="124" t="s">
        <v>409</v>
      </c>
      <c r="AA2" s="124" t="s">
        <v>410</v>
      </c>
      <c r="AB2" s="124" t="s">
        <v>411</v>
      </c>
      <c r="AC2" s="124" t="s">
        <v>412</v>
      </c>
      <c r="AD2" s="124" t="s">
        <v>413</v>
      </c>
      <c r="AE2" s="124" t="s">
        <v>414</v>
      </c>
      <c r="AF2" s="124" t="s">
        <v>415</v>
      </c>
      <c r="AH2" s="124" t="s">
        <v>433</v>
      </c>
      <c r="AI2" s="124" t="s">
        <v>434</v>
      </c>
      <c r="AJ2" s="124" t="s">
        <v>435</v>
      </c>
      <c r="AK2" s="124" t="s">
        <v>436</v>
      </c>
      <c r="AL2" s="124" t="s">
        <v>437</v>
      </c>
      <c r="AM2" s="124" t="s">
        <v>440</v>
      </c>
      <c r="AN2" s="124" t="s">
        <v>438</v>
      </c>
      <c r="AO2" s="124" t="s">
        <v>439</v>
      </c>
      <c r="AP2" s="124" t="s">
        <v>441</v>
      </c>
      <c r="AQ2" s="124" t="s">
        <v>442</v>
      </c>
      <c r="AR2" s="124" t="s">
        <v>443</v>
      </c>
      <c r="AS2" s="124" t="s">
        <v>444</v>
      </c>
      <c r="AT2" s="124" t="s">
        <v>445</v>
      </c>
      <c r="AU2" s="124" t="s">
        <v>446</v>
      </c>
      <c r="AV2" s="124" t="s">
        <v>447</v>
      </c>
      <c r="AW2" s="124" t="s">
        <v>448</v>
      </c>
      <c r="AX2" s="124" t="s">
        <v>449</v>
      </c>
      <c r="AY2" s="124" t="s">
        <v>450</v>
      </c>
      <c r="AZ2" s="124" t="s">
        <v>451</v>
      </c>
      <c r="BA2" s="124" t="s">
        <v>452</v>
      </c>
      <c r="BB2" s="124" t="s">
        <v>453</v>
      </c>
      <c r="BC2" s="124" t="s">
        <v>454</v>
      </c>
      <c r="BD2" s="124" t="s">
        <v>455</v>
      </c>
      <c r="BE2" s="124" t="s">
        <v>456</v>
      </c>
      <c r="BF2" s="124" t="s">
        <v>457</v>
      </c>
      <c r="BG2" s="124" t="s">
        <v>458</v>
      </c>
      <c r="BH2" s="124" t="s">
        <v>459</v>
      </c>
      <c r="BI2" s="124" t="s">
        <v>460</v>
      </c>
      <c r="BJ2" s="124" t="s">
        <v>461</v>
      </c>
      <c r="BK2" s="124" t="s">
        <v>462</v>
      </c>
      <c r="BL2" s="124" t="s">
        <v>463</v>
      </c>
      <c r="BM2" s="124" t="s">
        <v>464</v>
      </c>
      <c r="BN2" s="124" t="s">
        <v>465</v>
      </c>
      <c r="BO2" s="124" t="s">
        <v>466</v>
      </c>
      <c r="BP2" s="124" t="s">
        <v>467</v>
      </c>
      <c r="BQ2" s="124" t="s">
        <v>468</v>
      </c>
      <c r="BR2" s="124" t="s">
        <v>469</v>
      </c>
      <c r="BS2" s="124" t="s">
        <v>470</v>
      </c>
      <c r="BT2" s="124" t="s">
        <v>471</v>
      </c>
      <c r="BU2" s="124" t="s">
        <v>472</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398</v>
      </c>
      <c r="D5" s="201">
        <f>SUMIF(C:C,$C$10,D:D)</f>
        <v>0</v>
      </c>
    </row>
    <row r="6" spans="1:555">
      <c r="C6" s="109"/>
      <c r="D6" s="109"/>
      <c r="E6" s="109"/>
      <c r="F6" s="109"/>
      <c r="G6" s="78"/>
      <c r="H6" s="109"/>
      <c r="I6" s="109"/>
    </row>
    <row r="7" spans="1:555">
      <c r="C7" s="109"/>
      <c r="D7" s="109"/>
      <c r="E7" s="109"/>
      <c r="F7" s="109"/>
      <c r="G7" s="78"/>
      <c r="H7" s="109"/>
      <c r="I7" s="109"/>
    </row>
    <row r="8" spans="1:555">
      <c r="C8" s="109"/>
      <c r="D8" s="109"/>
      <c r="E8" s="109"/>
      <c r="F8" s="109"/>
      <c r="G8" s="78"/>
      <c r="H8" s="109"/>
      <c r="I8" s="109"/>
    </row>
    <row r="9" spans="1:555" ht="15.75" thickBot="1">
      <c r="C9" s="109"/>
      <c r="D9" s="109"/>
      <c r="E9" s="109"/>
      <c r="F9" s="109"/>
      <c r="G9" s="78"/>
      <c r="H9" s="109"/>
      <c r="I9" s="109"/>
      <c r="K9" s="179"/>
    </row>
    <row r="10" spans="1:555" ht="15.75" thickBot="1">
      <c r="C10" s="159" t="s">
        <v>53</v>
      </c>
      <c r="D10" s="424">
        <f>SUM(F17:F51)</f>
        <v>0</v>
      </c>
      <c r="F10" s="70"/>
      <c r="G10" s="79"/>
      <c r="H10" s="70"/>
      <c r="I10" s="70"/>
    </row>
    <row r="11" spans="1:555">
      <c r="B11" s="95"/>
      <c r="C11" s="70"/>
      <c r="D11" s="31"/>
      <c r="E11" s="95"/>
      <c r="F11" s="95"/>
      <c r="G11" s="95"/>
      <c r="H11" s="76"/>
      <c r="I11" s="76"/>
      <c r="J11" s="76"/>
      <c r="K11" s="114"/>
    </row>
    <row r="12" spans="1:555">
      <c r="B12" s="95"/>
      <c r="C12" s="70"/>
      <c r="D12" s="31"/>
      <c r="E12" s="95"/>
      <c r="F12" s="95"/>
      <c r="G12" s="95"/>
      <c r="H12" s="76"/>
      <c r="I12" s="76"/>
      <c r="J12" s="76"/>
      <c r="K12" s="114"/>
    </row>
    <row r="13" spans="1:555" ht="15.75">
      <c r="B13" s="95"/>
      <c r="C13" s="205" t="s">
        <v>402</v>
      </c>
      <c r="D13" s="206"/>
      <c r="E13" s="95"/>
      <c r="F13" s="95"/>
      <c r="G13" s="95"/>
      <c r="H13" s="76"/>
      <c r="I13" s="76"/>
      <c r="J13" s="76"/>
      <c r="K13" s="114"/>
    </row>
    <row r="14" spans="1:555" ht="18.75">
      <c r="B14" s="95"/>
      <c r="C14" s="215"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c r="F15" s="95"/>
      <c r="G15" s="76"/>
      <c r="H15" s="76"/>
      <c r="I15" s="76"/>
    </row>
    <row r="16" spans="1:555" ht="30.75" thickBot="1">
      <c r="C16" s="131" t="s">
        <v>44</v>
      </c>
      <c r="D16" s="136" t="s">
        <v>55</v>
      </c>
      <c r="E16" s="138" t="s">
        <v>57</v>
      </c>
      <c r="F16" s="137" t="s">
        <v>27</v>
      </c>
      <c r="G16" s="135" t="s">
        <v>140</v>
      </c>
      <c r="H16" s="138" t="s">
        <v>46</v>
      </c>
      <c r="I16" s="135" t="s">
        <v>141</v>
      </c>
      <c r="J16" s="135" t="s">
        <v>421</v>
      </c>
      <c r="K16" s="135" t="s">
        <v>422</v>
      </c>
      <c r="L16" s="135" t="s">
        <v>478</v>
      </c>
    </row>
    <row r="17" spans="3:12">
      <c r="C17" s="143"/>
      <c r="D17" s="160"/>
      <c r="E17" s="117"/>
      <c r="F17" s="99">
        <f t="shared" ref="F17:F51" si="0">D17*E17</f>
        <v>0</v>
      </c>
      <c r="G17" s="163" t="s">
        <v>138</v>
      </c>
      <c r="H17" s="144" t="s">
        <v>1081</v>
      </c>
      <c r="I17" s="132" t="str">
        <f>VLOOKUP(H17,Presupuesto!$B$11:$C$565,2,0)</f>
        <v>BECAS</v>
      </c>
      <c r="J17" s="223" t="s">
        <v>1470</v>
      </c>
      <c r="K17" s="100" t="s">
        <v>405</v>
      </c>
      <c r="L17" s="100"/>
    </row>
    <row r="18" spans="3:12">
      <c r="C18" s="143"/>
      <c r="D18" s="160"/>
      <c r="E18" s="125"/>
      <c r="F18" s="99">
        <f t="shared" si="0"/>
        <v>0</v>
      </c>
      <c r="G18" s="163"/>
      <c r="H18" s="144" t="s">
        <v>1083</v>
      </c>
      <c r="I18" s="132" t="str">
        <f>VLOOKUP(H18,Presupuesto!$B$11:$C$565,2,0)</f>
        <v>BECAS ESTUDIANTES DE PREGRADO (PLAN REFORMA)</v>
      </c>
      <c r="J18" s="100" t="str">
        <f>$J$17</f>
        <v>Posgrado</v>
      </c>
      <c r="K18" s="100" t="s">
        <v>423</v>
      </c>
      <c r="L18" s="100"/>
    </row>
    <row r="19" spans="3:12">
      <c r="C19" s="143"/>
      <c r="D19" s="160"/>
      <c r="E19" s="125"/>
      <c r="F19" s="99">
        <f t="shared" si="0"/>
        <v>0</v>
      </c>
      <c r="G19" s="163"/>
      <c r="H19" s="144" t="s">
        <v>1085</v>
      </c>
      <c r="I19" s="132" t="str">
        <f>VLOOKUP(H19,Presupuesto!$B$11:$C$565,2,0)</f>
        <v>BECAS CONVENIO MINISTERIO SALUD -IHSS-UNAH</v>
      </c>
      <c r="J19" s="100" t="str">
        <f t="shared" ref="J19:J50" si="1">$J$17</f>
        <v>Posgrado</v>
      </c>
      <c r="K19" s="100" t="s">
        <v>423</v>
      </c>
      <c r="L19" s="100"/>
    </row>
    <row r="20" spans="3:12">
      <c r="C20" s="143"/>
      <c r="D20" s="160"/>
      <c r="E20" s="125"/>
      <c r="F20" s="99">
        <f t="shared" si="0"/>
        <v>0</v>
      </c>
      <c r="G20" s="163"/>
      <c r="H20" s="144" t="s">
        <v>1087</v>
      </c>
      <c r="I20" s="132" t="str">
        <f>VLOOKUP(H20,Presupuesto!$B$11:$C$565,2,0)</f>
        <v>BECAS DE ACTUALIZACION Y CAPACITACION DOCENTE</v>
      </c>
      <c r="J20" s="100" t="str">
        <f t="shared" si="1"/>
        <v>Posgrado</v>
      </c>
      <c r="K20" s="100" t="s">
        <v>423</v>
      </c>
      <c r="L20" s="100"/>
    </row>
    <row r="21" spans="3:12">
      <c r="C21" s="143"/>
      <c r="D21" s="160"/>
      <c r="E21" s="125"/>
      <c r="F21" s="99">
        <f t="shared" si="0"/>
        <v>0</v>
      </c>
      <c r="G21" s="163"/>
      <c r="H21" s="144" t="s">
        <v>1089</v>
      </c>
      <c r="I21" s="132" t="str">
        <f>VLOOKUP(H21,Presupuesto!$B$11:$C$565,2,0)</f>
        <v>BECAS EXCELENCIA ACADEMICA</v>
      </c>
      <c r="J21" s="100" t="str">
        <f t="shared" si="1"/>
        <v>Posgrado</v>
      </c>
      <c r="K21" s="100" t="s">
        <v>423</v>
      </c>
      <c r="L21" s="100"/>
    </row>
    <row r="22" spans="3:12">
      <c r="C22" s="143"/>
      <c r="D22" s="160"/>
      <c r="E22" s="125"/>
      <c r="F22" s="99">
        <f t="shared" si="0"/>
        <v>0</v>
      </c>
      <c r="G22" s="163"/>
      <c r="H22" s="144" t="s">
        <v>1091</v>
      </c>
      <c r="I22" s="132" t="str">
        <f>VLOOKUP(H22,Presupuesto!$B$11:$C$565,2,0)</f>
        <v>BECAS PARA HIJOS DE LOS TRABAJADORES</v>
      </c>
      <c r="J22" s="100" t="str">
        <f t="shared" si="1"/>
        <v>Posgrado</v>
      </c>
      <c r="K22" s="100" t="s">
        <v>412</v>
      </c>
      <c r="L22" s="100"/>
    </row>
    <row r="23" spans="3:12">
      <c r="C23" s="143"/>
      <c r="D23" s="160"/>
      <c r="E23" s="125"/>
      <c r="F23" s="99">
        <f t="shared" si="0"/>
        <v>0</v>
      </c>
      <c r="G23" s="163"/>
      <c r="H23" s="144" t="s">
        <v>1093</v>
      </c>
      <c r="I23" s="132" t="str">
        <f>VLOOKUP(H23,Presupuesto!$B$11:$C$565,2,0)</f>
        <v>BECAS POST GRADO ECONOMIA</v>
      </c>
      <c r="J23" s="100" t="str">
        <f t="shared" si="1"/>
        <v>Posgrado</v>
      </c>
      <c r="K23" s="100" t="s">
        <v>423</v>
      </c>
      <c r="L23" s="100"/>
    </row>
    <row r="24" spans="3:12">
      <c r="C24" s="143"/>
      <c r="D24" s="160"/>
      <c r="E24" s="125"/>
      <c r="F24" s="99">
        <f t="shared" si="0"/>
        <v>0</v>
      </c>
      <c r="G24" s="163"/>
      <c r="H24" s="144" t="s">
        <v>1095</v>
      </c>
      <c r="I24" s="132" t="str">
        <f>VLOOKUP(H24,Presupuesto!$B$11:$C$565,2,0)</f>
        <v>BECAS POST-GRADO DE TRABAJO SOCIAL</v>
      </c>
      <c r="J24" s="100" t="str">
        <f t="shared" si="1"/>
        <v>Posgrado</v>
      </c>
      <c r="K24" s="100" t="s">
        <v>423</v>
      </c>
      <c r="L24" s="100"/>
    </row>
    <row r="25" spans="3:12">
      <c r="C25" s="143"/>
      <c r="D25" s="160"/>
      <c r="E25" s="125"/>
      <c r="F25" s="99">
        <f t="shared" si="0"/>
        <v>0</v>
      </c>
      <c r="G25" s="163"/>
      <c r="H25" s="144" t="s">
        <v>1097</v>
      </c>
      <c r="I25" s="132" t="str">
        <f>VLOOKUP(H25,Presupuesto!$B$11:$C$565,2,0)</f>
        <v>BECAS PROFESIONALIZANTES DOCENTE (PLAN DE REFORMA)</v>
      </c>
      <c r="J25" s="100" t="str">
        <f t="shared" si="1"/>
        <v>Posgrado</v>
      </c>
      <c r="K25" s="100" t="s">
        <v>423</v>
      </c>
      <c r="L25" s="100"/>
    </row>
    <row r="26" spans="3:12">
      <c r="C26" s="143"/>
      <c r="D26" s="160"/>
      <c r="E26" s="125"/>
      <c r="F26" s="99">
        <f t="shared" si="0"/>
        <v>0</v>
      </c>
      <c r="G26" s="163"/>
      <c r="H26" s="144" t="s">
        <v>1099</v>
      </c>
      <c r="I26" s="132" t="str">
        <f>VLOOKUP(H26,Presupuesto!$B$11:$C$565,2,0)</f>
        <v>PRESTAMOS A ESTUDIANTES</v>
      </c>
      <c r="J26" s="100" t="str">
        <f t="shared" si="1"/>
        <v>Posgrado</v>
      </c>
      <c r="K26" s="100" t="s">
        <v>423</v>
      </c>
      <c r="L26" s="100"/>
    </row>
    <row r="27" spans="3:12">
      <c r="C27" s="143"/>
      <c r="D27" s="160"/>
      <c r="E27" s="125"/>
      <c r="F27" s="99">
        <f t="shared" si="0"/>
        <v>0</v>
      </c>
      <c r="G27" s="163"/>
      <c r="H27" s="144" t="s">
        <v>1101</v>
      </c>
      <c r="I27" s="132" t="str">
        <f>VLOOKUP(H27,Presupuesto!$B$11:$C$565,2,0)</f>
        <v>BECAS TALLERES EMPLEADOS A ESTUDIANTES</v>
      </c>
      <c r="J27" s="100" t="str">
        <f t="shared" si="1"/>
        <v>Posgrado</v>
      </c>
      <c r="K27" s="100" t="s">
        <v>423</v>
      </c>
      <c r="L27" s="100"/>
    </row>
    <row r="28" spans="3:12">
      <c r="C28" s="143"/>
      <c r="D28" s="160"/>
      <c r="E28" s="125"/>
      <c r="F28" s="99">
        <f t="shared" si="0"/>
        <v>0</v>
      </c>
      <c r="G28" s="163"/>
      <c r="H28" s="144" t="s">
        <v>1103</v>
      </c>
      <c r="I28" s="132" t="str">
        <f>VLOOKUP(H28,Presupuesto!$B$11:$C$565,2,0)</f>
        <v>BECAS EXTERNAS DE INVESTIGACION</v>
      </c>
      <c r="J28" s="100" t="str">
        <f t="shared" si="1"/>
        <v>Posgrado</v>
      </c>
      <c r="K28" s="100" t="s">
        <v>423</v>
      </c>
      <c r="L28" s="100"/>
    </row>
    <row r="29" spans="3:12">
      <c r="C29" s="143"/>
      <c r="D29" s="160"/>
      <c r="E29" s="125"/>
      <c r="F29" s="99">
        <f t="shared" si="0"/>
        <v>0</v>
      </c>
      <c r="G29" s="163"/>
      <c r="H29" s="144" t="s">
        <v>1105</v>
      </c>
      <c r="I29" s="132" t="str">
        <f>VLOOKUP(H29,Presupuesto!$B$11:$C$565,2,0)</f>
        <v>BECAS SUSTANTIVAS DE INVESTIGACIÓN</v>
      </c>
      <c r="J29" s="100" t="str">
        <f t="shared" si="1"/>
        <v>Posgrado</v>
      </c>
      <c r="K29" s="100" t="s">
        <v>423</v>
      </c>
      <c r="L29" s="100"/>
    </row>
    <row r="30" spans="3:12">
      <c r="C30" s="143"/>
      <c r="D30" s="160"/>
      <c r="E30" s="125"/>
      <c r="F30" s="99">
        <f t="shared" si="0"/>
        <v>0</v>
      </c>
      <c r="G30" s="163"/>
      <c r="H30" s="144" t="s">
        <v>1107</v>
      </c>
      <c r="I30" s="132" t="str">
        <f>VLOOKUP(H30,Presupuesto!$B$11:$C$565,2,0)</f>
        <v>BECAS DE INVEST, PARA ESTUD. DE PREGRADO</v>
      </c>
      <c r="J30" s="100" t="str">
        <f t="shared" si="1"/>
        <v>Posgrado</v>
      </c>
      <c r="K30" s="100" t="s">
        <v>423</v>
      </c>
      <c r="L30" s="100"/>
    </row>
    <row r="31" spans="3:12">
      <c r="C31" s="143"/>
      <c r="D31" s="160"/>
      <c r="E31" s="125"/>
      <c r="F31" s="99">
        <f t="shared" si="0"/>
        <v>0</v>
      </c>
      <c r="G31" s="163"/>
      <c r="H31" s="144" t="s">
        <v>1109</v>
      </c>
      <c r="I31" s="132" t="str">
        <f>VLOOKUP(H31,Presupuesto!$B$11:$C$565,2,0)</f>
        <v>BECAS DE INVEST. PARA DOC.DE POST-GRADO</v>
      </c>
      <c r="J31" s="100" t="str">
        <f t="shared" si="1"/>
        <v>Posgrado</v>
      </c>
      <c r="K31" s="100" t="s">
        <v>423</v>
      </c>
      <c r="L31" s="100"/>
    </row>
    <row r="32" spans="3:12">
      <c r="C32" s="143"/>
      <c r="D32" s="160"/>
      <c r="E32" s="125"/>
      <c r="F32" s="99">
        <f t="shared" si="0"/>
        <v>0</v>
      </c>
      <c r="G32" s="163"/>
      <c r="H32" s="144" t="s">
        <v>1111</v>
      </c>
      <c r="I32" s="132" t="str">
        <f>VLOOKUP(H32,Presupuesto!$B$11:$C$565,2,0)</f>
        <v>BECAS BÁSICAS DE INVESTIGACIÓN</v>
      </c>
      <c r="J32" s="100" t="str">
        <f t="shared" si="1"/>
        <v>Posgrado</v>
      </c>
      <c r="K32" s="100" t="s">
        <v>423</v>
      </c>
      <c r="L32" s="100"/>
    </row>
    <row r="33" spans="3:12">
      <c r="C33" s="143"/>
      <c r="D33" s="160"/>
      <c r="E33" s="125"/>
      <c r="F33" s="99">
        <f t="shared" si="0"/>
        <v>0</v>
      </c>
      <c r="G33" s="163"/>
      <c r="H33" s="144" t="s">
        <v>1113</v>
      </c>
      <c r="I33" s="132" t="str">
        <f>VLOOKUP(H33,Presupuesto!$B$11:$C$565,2,0)</f>
        <v>BECAS RELEVO GENERACIONAL</v>
      </c>
      <c r="J33" s="100" t="str">
        <f t="shared" si="1"/>
        <v>Posgrado</v>
      </c>
      <c r="K33" s="100" t="s">
        <v>423</v>
      </c>
      <c r="L33" s="100"/>
    </row>
    <row r="34" spans="3:12">
      <c r="C34" s="143"/>
      <c r="D34" s="160"/>
      <c r="E34" s="125"/>
      <c r="F34" s="99">
        <f t="shared" si="0"/>
        <v>0</v>
      </c>
      <c r="G34" s="163"/>
      <c r="H34" s="144" t="s">
        <v>1115</v>
      </c>
      <c r="I34" s="132" t="str">
        <f>VLOOKUP(H34,Presupuesto!$B$11:$C$565,2,0)</f>
        <v>BECAS DE EQUIDAD</v>
      </c>
      <c r="J34" s="100" t="str">
        <f t="shared" si="1"/>
        <v>Posgrado</v>
      </c>
      <c r="K34" s="100" t="s">
        <v>423</v>
      </c>
      <c r="L34" s="100"/>
    </row>
    <row r="35" spans="3:12">
      <c r="C35" s="143"/>
      <c r="D35" s="160"/>
      <c r="E35" s="125"/>
      <c r="F35" s="99">
        <f t="shared" si="0"/>
        <v>0</v>
      </c>
      <c r="G35" s="163"/>
      <c r="H35" s="144" t="s">
        <v>1117</v>
      </c>
      <c r="I35" s="132" t="str">
        <f>VLOOKUP(H35,Presupuesto!$B$11:$C$565,2,0)</f>
        <v>PREMIOS AL INVESTIGADOR</v>
      </c>
      <c r="J35" s="100" t="str">
        <f t="shared" si="1"/>
        <v>Posgrado</v>
      </c>
      <c r="K35" s="100" t="s">
        <v>423</v>
      </c>
      <c r="L35" s="100"/>
    </row>
    <row r="36" spans="3:12">
      <c r="C36" s="143"/>
      <c r="D36" s="160"/>
      <c r="E36" s="125"/>
      <c r="F36" s="99">
        <f t="shared" si="0"/>
        <v>0</v>
      </c>
      <c r="G36" s="163"/>
      <c r="H36" s="144" t="s">
        <v>1119</v>
      </c>
      <c r="I36" s="132" t="str">
        <f>VLOOKUP(H36,Presupuesto!$B$11:$C$565,2,0)</f>
        <v>BECAS DE INV. PARA ESTUDIANTES DE POSTGRADO</v>
      </c>
      <c r="J36" s="100" t="str">
        <f t="shared" si="1"/>
        <v>Posgrado</v>
      </c>
      <c r="K36" s="100" t="s">
        <v>423</v>
      </c>
      <c r="L36" s="100"/>
    </row>
    <row r="37" spans="3:12">
      <c r="C37" s="143"/>
      <c r="D37" s="160"/>
      <c r="E37" s="125"/>
      <c r="F37" s="99">
        <f t="shared" si="0"/>
        <v>0</v>
      </c>
      <c r="G37" s="163"/>
      <c r="H37" s="144" t="s">
        <v>1121</v>
      </c>
      <c r="I37" s="132" t="str">
        <f>VLOOKUP(H37,Presupuesto!$B$11:$C$565,2,0)</f>
        <v>Becas Especiales de Investigación</v>
      </c>
      <c r="J37" s="100" t="str">
        <f t="shared" si="1"/>
        <v>Posgrado</v>
      </c>
      <c r="K37" s="100" t="s">
        <v>423</v>
      </c>
      <c r="L37" s="100"/>
    </row>
    <row r="38" spans="3:12">
      <c r="C38" s="143"/>
      <c r="D38" s="160"/>
      <c r="E38" s="125"/>
      <c r="F38" s="99">
        <f t="shared" si="0"/>
        <v>0</v>
      </c>
      <c r="G38" s="163"/>
      <c r="H38" s="144"/>
      <c r="I38" s="132" t="e">
        <f>VLOOKUP(H38,Presupuesto!$B$11:$C$565,2,0)</f>
        <v>#N/A</v>
      </c>
      <c r="J38" s="100" t="str">
        <f t="shared" si="1"/>
        <v>Posgrado</v>
      </c>
      <c r="K38" s="100" t="s">
        <v>423</v>
      </c>
      <c r="L38" s="100"/>
    </row>
    <row r="39" spans="3:12">
      <c r="C39" s="145"/>
      <c r="D39" s="160"/>
      <c r="E39" s="120"/>
      <c r="F39" s="99">
        <f t="shared" si="0"/>
        <v>0</v>
      </c>
      <c r="G39" s="163"/>
      <c r="H39" s="146"/>
      <c r="I39" s="132" t="e">
        <f>VLOOKUP(H39,Presupuesto!$B$11:$C$565,2,0)</f>
        <v>#N/A</v>
      </c>
      <c r="J39" s="100" t="str">
        <f t="shared" si="1"/>
        <v>Posgrado</v>
      </c>
      <c r="K39" s="100" t="s">
        <v>423</v>
      </c>
      <c r="L39" s="100"/>
    </row>
    <row r="40" spans="3:12">
      <c r="C40" s="145"/>
      <c r="D40" s="160"/>
      <c r="E40" s="120"/>
      <c r="F40" s="99">
        <f t="shared" si="0"/>
        <v>0</v>
      </c>
      <c r="G40" s="163"/>
      <c r="H40" s="146"/>
      <c r="I40" s="132" t="e">
        <f>VLOOKUP(H40,Presupuesto!$B$11:$C$565,2,0)</f>
        <v>#N/A</v>
      </c>
      <c r="J40" s="100" t="str">
        <f t="shared" si="1"/>
        <v>Posgrado</v>
      </c>
      <c r="K40" s="100" t="s">
        <v>423</v>
      </c>
      <c r="L40" s="100"/>
    </row>
    <row r="41" spans="3:12">
      <c r="C41" s="145"/>
      <c r="D41" s="160"/>
      <c r="E41" s="120"/>
      <c r="F41" s="99">
        <f t="shared" si="0"/>
        <v>0</v>
      </c>
      <c r="G41" s="163"/>
      <c r="H41" s="146"/>
      <c r="I41" s="132" t="e">
        <f>VLOOKUP(H41,Presupuesto!$B$11:$C$565,2,0)</f>
        <v>#N/A</v>
      </c>
      <c r="J41" s="100" t="str">
        <f t="shared" si="1"/>
        <v>Posgrado</v>
      </c>
      <c r="K41" s="100" t="s">
        <v>423</v>
      </c>
      <c r="L41" s="100"/>
    </row>
    <row r="42" spans="3:12">
      <c r="C42" s="145"/>
      <c r="D42" s="160"/>
      <c r="E42" s="120"/>
      <c r="F42" s="99">
        <f t="shared" si="0"/>
        <v>0</v>
      </c>
      <c r="G42" s="163"/>
      <c r="H42" s="146"/>
      <c r="I42" s="132" t="e">
        <f>VLOOKUP(H42,Presupuesto!$B$11:$C$565,2,0)</f>
        <v>#N/A</v>
      </c>
      <c r="J42" s="100" t="str">
        <f t="shared" si="1"/>
        <v>Posgrado</v>
      </c>
      <c r="K42" s="100" t="s">
        <v>423</v>
      </c>
      <c r="L42" s="100"/>
    </row>
    <row r="43" spans="3:12">
      <c r="C43" s="145"/>
      <c r="D43" s="160"/>
      <c r="E43" s="120"/>
      <c r="F43" s="99">
        <f t="shared" si="0"/>
        <v>0</v>
      </c>
      <c r="G43" s="163"/>
      <c r="H43" s="146"/>
      <c r="I43" s="132" t="e">
        <f>VLOOKUP(H43,Presupuesto!$B$11:$C$565,2,0)</f>
        <v>#N/A</v>
      </c>
      <c r="J43" s="100" t="str">
        <f t="shared" si="1"/>
        <v>Posgrado</v>
      </c>
      <c r="K43" s="100" t="s">
        <v>423</v>
      </c>
      <c r="L43" s="100"/>
    </row>
    <row r="44" spans="3:12">
      <c r="C44" s="145"/>
      <c r="D44" s="160"/>
      <c r="E44" s="120"/>
      <c r="F44" s="99">
        <f t="shared" si="0"/>
        <v>0</v>
      </c>
      <c r="G44" s="163"/>
      <c r="H44" s="146"/>
      <c r="I44" s="132" t="e">
        <f>VLOOKUP(H44,Presupuesto!$B$11:$C$565,2,0)</f>
        <v>#N/A</v>
      </c>
      <c r="J44" s="100" t="str">
        <f t="shared" si="1"/>
        <v>Posgrado</v>
      </c>
      <c r="K44" s="100" t="s">
        <v>423</v>
      </c>
      <c r="L44" s="100"/>
    </row>
    <row r="45" spans="3:12">
      <c r="C45" s="145"/>
      <c r="D45" s="160"/>
      <c r="E45" s="120"/>
      <c r="F45" s="99">
        <f t="shared" si="0"/>
        <v>0</v>
      </c>
      <c r="G45" s="163"/>
      <c r="H45" s="146"/>
      <c r="I45" s="132" t="e">
        <f>VLOOKUP(H45,Presupuesto!$B$11:$C$565,2,0)</f>
        <v>#N/A</v>
      </c>
      <c r="J45" s="100" t="str">
        <f t="shared" si="1"/>
        <v>Posgrado</v>
      </c>
      <c r="K45" s="100" t="s">
        <v>423</v>
      </c>
      <c r="L45" s="100"/>
    </row>
    <row r="46" spans="3:12">
      <c r="C46" s="145"/>
      <c r="D46" s="160"/>
      <c r="E46" s="120"/>
      <c r="F46" s="99">
        <f t="shared" si="0"/>
        <v>0</v>
      </c>
      <c r="G46" s="163"/>
      <c r="H46" s="146"/>
      <c r="I46" s="132" t="e">
        <f>VLOOKUP(H46,Presupuesto!$B$11:$C$565,2,0)</f>
        <v>#N/A</v>
      </c>
      <c r="J46" s="100" t="str">
        <f t="shared" si="1"/>
        <v>Posgrado</v>
      </c>
      <c r="K46" s="100" t="s">
        <v>423</v>
      </c>
      <c r="L46" s="100"/>
    </row>
    <row r="47" spans="3:12">
      <c r="C47" s="147"/>
      <c r="D47" s="160"/>
      <c r="E47" s="120"/>
      <c r="F47" s="99">
        <f t="shared" si="0"/>
        <v>0</v>
      </c>
      <c r="G47" s="163"/>
      <c r="H47" s="148"/>
      <c r="I47" s="132" t="e">
        <f>VLOOKUP(H47,Presupuesto!$B$11:$C$565,2,0)</f>
        <v>#N/A</v>
      </c>
      <c r="J47" s="100" t="str">
        <f t="shared" si="1"/>
        <v>Posgrado</v>
      </c>
      <c r="K47" s="100" t="s">
        <v>414</v>
      </c>
      <c r="L47" s="100"/>
    </row>
    <row r="48" spans="3:12">
      <c r="C48" s="147"/>
      <c r="D48" s="160"/>
      <c r="E48" s="120"/>
      <c r="F48" s="99">
        <f t="shared" si="0"/>
        <v>0</v>
      </c>
      <c r="G48" s="163"/>
      <c r="H48" s="148"/>
      <c r="I48" s="132" t="e">
        <f>VLOOKUP(H48,Presupuesto!$B$11:$C$565,2,0)</f>
        <v>#N/A</v>
      </c>
      <c r="J48" s="100" t="str">
        <f t="shared" si="1"/>
        <v>Posgrado</v>
      </c>
      <c r="K48" s="100" t="s">
        <v>423</v>
      </c>
      <c r="L48" s="100"/>
    </row>
    <row r="49" spans="3:12">
      <c r="C49" s="147"/>
      <c r="D49" s="160"/>
      <c r="E49" s="120"/>
      <c r="F49" s="99">
        <f t="shared" si="0"/>
        <v>0</v>
      </c>
      <c r="G49" s="163"/>
      <c r="H49" s="148"/>
      <c r="I49" s="132" t="e">
        <f>VLOOKUP(H49,Presupuesto!$B$11:$C$565,2,0)</f>
        <v>#N/A</v>
      </c>
      <c r="J49" s="100" t="str">
        <f t="shared" si="1"/>
        <v>Posgrado</v>
      </c>
      <c r="K49" s="100" t="s">
        <v>423</v>
      </c>
      <c r="L49" s="100"/>
    </row>
    <row r="50" spans="3:12">
      <c r="C50" s="147"/>
      <c r="D50" s="160"/>
      <c r="E50" s="120"/>
      <c r="F50" s="99">
        <f t="shared" si="0"/>
        <v>0</v>
      </c>
      <c r="G50" s="163"/>
      <c r="H50" s="148"/>
      <c r="I50" s="132" t="e">
        <f>VLOOKUP(H50,Presupuesto!$B$11:$C$565,2,0)</f>
        <v>#N/A</v>
      </c>
      <c r="J50" s="100" t="str">
        <f t="shared" si="1"/>
        <v>Posgrado</v>
      </c>
      <c r="K50" s="100" t="s">
        <v>423</v>
      </c>
      <c r="L50" s="100"/>
    </row>
    <row r="51" spans="3:12" ht="15.75" thickBot="1">
      <c r="C51" s="149"/>
      <c r="D51" s="227"/>
      <c r="E51" s="105"/>
      <c r="F51" s="107">
        <f t="shared" si="0"/>
        <v>0</v>
      </c>
      <c r="G51" s="164"/>
      <c r="H51" s="150"/>
      <c r="I51" s="134" t="e">
        <f>VLOOKUP(H51,Presupuesto!$B$11:$C$565,2,0)</f>
        <v>#N/A</v>
      </c>
      <c r="J51" s="108" t="str">
        <f t="shared" ref="J51" si="2">$J$17</f>
        <v>Posgrado</v>
      </c>
      <c r="K51" s="126" t="s">
        <v>405</v>
      </c>
      <c r="L51" s="126"/>
    </row>
    <row r="52" spans="3:12">
      <c r="F52" s="92"/>
      <c r="G52" s="91"/>
      <c r="H52" s="92"/>
      <c r="I52" s="92"/>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2014-10-16T20:50:10Z</dcterms:modified>
</cp:coreProperties>
</file>