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Hoja2" sheetId="50"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Desarrollo e Innov. Curricular" sheetId="28" r:id="rId13"/>
    <sheet name="Investigación Científica" sheetId="21" r:id="rId14"/>
    <sheet name="Vinculación Univ. Sociedad" sheetId="22" r:id="rId15"/>
    <sheet name="Docencia y Profesorado Universi" sheetId="29" r:id="rId16"/>
    <sheet name="Estudiantes y Graduados" sheetId="30" r:id="rId17"/>
    <sheet name="Gestión del Conocimiento" sheetId="23" r:id="rId18"/>
    <sheet name="Lo Esencial de la Reforma Univ." sheetId="45" r:id="rId19"/>
    <sheet name="Aseguramiento de la Calidad y M" sheetId="33" r:id="rId20"/>
    <sheet name="Cultura de Innovación Insti..." sheetId="47" r:id="rId21"/>
    <sheet name="Posgrado" sheetId="48" r:id="rId22"/>
    <sheet name="Gestion Administrativa" sheetId="24" r:id="rId23"/>
    <sheet name="Gestión del Talento Humano" sheetId="44" r:id="rId24"/>
    <sheet name="Gestión Académica" sheetId="31" r:id="rId25"/>
    <sheet name="Internacionalización de la E.S." sheetId="46" r:id="rId26"/>
    <sheet name="Gobernabilidad y Procesos..." sheetId="34" r:id="rId27"/>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2">'Desarrollo e Innov. Curricular'!$5:$7</definedName>
    <definedName name="_xlnm.Print_Titles" localSheetId="13">'Investigación Científica'!#REF!</definedName>
    <definedName name="_xlnm.Print_Titles" localSheetId="14">'Vinculación Univ. Sociedad'!#REF!</definedName>
  </definedNames>
  <calcPr calcId="124519"/>
  <fileRecoveryPr repairLoad="1"/>
</workbook>
</file>

<file path=xl/calcChain.xml><?xml version="1.0" encoding="utf-8"?>
<calcChain xmlns="http://schemas.openxmlformats.org/spreadsheetml/2006/main">
  <c r="P7" i="23"/>
  <c r="L7" s="1"/>
  <c r="D70" i="7"/>
  <c r="K83"/>
  <c r="J83"/>
  <c r="F83"/>
  <c r="G83" s="1"/>
  <c r="K85"/>
  <c r="J85"/>
  <c r="F85"/>
  <c r="G85" s="1"/>
  <c r="K86"/>
  <c r="J86"/>
  <c r="F86"/>
  <c r="G86" s="1"/>
  <c r="N26" i="45"/>
  <c r="P26"/>
  <c r="D101" i="12"/>
  <c r="D51" i="7"/>
  <c r="D57" i="12"/>
  <c r="D133" i="8"/>
  <c r="D73"/>
  <c r="L32" i="24"/>
  <c r="H32"/>
  <c r="P32"/>
  <c r="N32" s="1"/>
  <c r="D13" i="12"/>
  <c r="D13" i="8"/>
  <c r="P7" i="21"/>
  <c r="D13" i="7"/>
  <c r="J7" i="23" l="1"/>
  <c r="N7"/>
  <c r="J32" i="24"/>
  <c r="H7" i="23"/>
  <c r="J95" i="43"/>
  <c r="J94"/>
  <c r="J93"/>
  <c r="J92"/>
  <c r="J91"/>
  <c r="J90"/>
  <c r="J89"/>
  <c r="J88"/>
  <c r="J87"/>
  <c r="J86"/>
  <c r="J85"/>
  <c r="J84"/>
  <c r="J83"/>
  <c r="J82"/>
  <c r="J81"/>
  <c r="J80"/>
  <c r="J79"/>
  <c r="J78"/>
  <c r="J77"/>
  <c r="J76"/>
  <c r="J75"/>
  <c r="J74"/>
  <c r="J73"/>
  <c r="J72"/>
  <c r="J71"/>
  <c r="J70"/>
  <c r="J69"/>
  <c r="J68"/>
  <c r="J67"/>
  <c r="J66"/>
  <c r="J65"/>
  <c r="J64"/>
  <c r="J63"/>
  <c r="J62"/>
  <c r="J139"/>
  <c r="J138"/>
  <c r="J137"/>
  <c r="J136"/>
  <c r="J135"/>
  <c r="J134"/>
  <c r="J133"/>
  <c r="J132"/>
  <c r="J131"/>
  <c r="J130"/>
  <c r="J129"/>
  <c r="J128"/>
  <c r="J127"/>
  <c r="J126"/>
  <c r="J125"/>
  <c r="J124"/>
  <c r="J123"/>
  <c r="J122"/>
  <c r="J121"/>
  <c r="J120"/>
  <c r="J119"/>
  <c r="J118"/>
  <c r="J117"/>
  <c r="J116"/>
  <c r="J115"/>
  <c r="J114"/>
  <c r="J113"/>
  <c r="J112"/>
  <c r="J111"/>
  <c r="J110"/>
  <c r="J109"/>
  <c r="J108"/>
  <c r="J107"/>
  <c r="J106"/>
  <c r="J183"/>
  <c r="J182"/>
  <c r="J181"/>
  <c r="J180"/>
  <c r="J179"/>
  <c r="J178"/>
  <c r="J177"/>
  <c r="J176"/>
  <c r="J175"/>
  <c r="J174"/>
  <c r="J173"/>
  <c r="J172"/>
  <c r="J171"/>
  <c r="J170"/>
  <c r="J169"/>
  <c r="J168"/>
  <c r="J167"/>
  <c r="J166"/>
  <c r="J165"/>
  <c r="J164"/>
  <c r="J163"/>
  <c r="J162"/>
  <c r="J161"/>
  <c r="J160"/>
  <c r="J159"/>
  <c r="J158"/>
  <c r="J157"/>
  <c r="J156"/>
  <c r="J155"/>
  <c r="J154"/>
  <c r="J153"/>
  <c r="J152"/>
  <c r="J151"/>
  <c r="J150"/>
  <c r="P183"/>
  <c r="O183"/>
  <c r="Q183" s="1"/>
  <c r="I183"/>
  <c r="F183"/>
  <c r="P182"/>
  <c r="O182"/>
  <c r="Q182" s="1"/>
  <c r="I182"/>
  <c r="F182"/>
  <c r="Q181"/>
  <c r="P181"/>
  <c r="O181"/>
  <c r="I181"/>
  <c r="F181"/>
  <c r="P180"/>
  <c r="O180"/>
  <c r="Q180" s="1"/>
  <c r="I180"/>
  <c r="F180"/>
  <c r="Q179"/>
  <c r="P179"/>
  <c r="O179"/>
  <c r="I179"/>
  <c r="F179"/>
  <c r="P178"/>
  <c r="O178"/>
  <c r="Q178" s="1"/>
  <c r="I178"/>
  <c r="F178"/>
  <c r="O177"/>
  <c r="Q177" s="1"/>
  <c r="I177"/>
  <c r="F177"/>
  <c r="O176"/>
  <c r="Q176" s="1"/>
  <c r="I176"/>
  <c r="F176"/>
  <c r="P175"/>
  <c r="O175"/>
  <c r="Q175" s="1"/>
  <c r="I175"/>
  <c r="F175"/>
  <c r="P174"/>
  <c r="O174"/>
  <c r="Q174" s="1"/>
  <c r="I174"/>
  <c r="F174"/>
  <c r="Q173"/>
  <c r="P173"/>
  <c r="O173"/>
  <c r="I173"/>
  <c r="F173"/>
  <c r="P172"/>
  <c r="O172"/>
  <c r="Q172" s="1"/>
  <c r="I172"/>
  <c r="F172"/>
  <c r="Q171"/>
  <c r="P171"/>
  <c r="O171"/>
  <c r="I171"/>
  <c r="F171"/>
  <c r="P170"/>
  <c r="O170"/>
  <c r="Q170" s="1"/>
  <c r="I170"/>
  <c r="F170"/>
  <c r="O169"/>
  <c r="Q169" s="1"/>
  <c r="I169"/>
  <c r="F169"/>
  <c r="O168"/>
  <c r="Q168" s="1"/>
  <c r="I168"/>
  <c r="F168"/>
  <c r="P167"/>
  <c r="O167"/>
  <c r="Q167" s="1"/>
  <c r="I167"/>
  <c r="F167"/>
  <c r="P166"/>
  <c r="O166"/>
  <c r="Q166" s="1"/>
  <c r="I166"/>
  <c r="F166"/>
  <c r="Q165"/>
  <c r="P165"/>
  <c r="O165"/>
  <c r="I165"/>
  <c r="F165"/>
  <c r="P164"/>
  <c r="O164"/>
  <c r="Q164" s="1"/>
  <c r="I164"/>
  <c r="F164"/>
  <c r="Q163"/>
  <c r="P163"/>
  <c r="O163"/>
  <c r="I163"/>
  <c r="F163"/>
  <c r="P162"/>
  <c r="O162"/>
  <c r="Q162" s="1"/>
  <c r="I162"/>
  <c r="F162"/>
  <c r="O161"/>
  <c r="Q161" s="1"/>
  <c r="I161"/>
  <c r="F161"/>
  <c r="O160"/>
  <c r="Q160" s="1"/>
  <c r="I160"/>
  <c r="F160"/>
  <c r="P159"/>
  <c r="O159"/>
  <c r="Q159" s="1"/>
  <c r="I159"/>
  <c r="F159"/>
  <c r="P158"/>
  <c r="O158"/>
  <c r="Q158" s="1"/>
  <c r="I158"/>
  <c r="F158"/>
  <c r="Q157"/>
  <c r="P157"/>
  <c r="O157"/>
  <c r="I157"/>
  <c r="F157"/>
  <c r="P156"/>
  <c r="O156"/>
  <c r="Q156" s="1"/>
  <c r="I156"/>
  <c r="F156"/>
  <c r="Q155"/>
  <c r="P155"/>
  <c r="O155"/>
  <c r="I155"/>
  <c r="F155"/>
  <c r="P154"/>
  <c r="O154"/>
  <c r="Q154" s="1"/>
  <c r="I154"/>
  <c r="F154"/>
  <c r="O153"/>
  <c r="Q153" s="1"/>
  <c r="I153"/>
  <c r="F153"/>
  <c r="O152"/>
  <c r="Q152" s="1"/>
  <c r="I152"/>
  <c r="F152"/>
  <c r="P151"/>
  <c r="O151"/>
  <c r="Q151" s="1"/>
  <c r="I151"/>
  <c r="F151"/>
  <c r="P150"/>
  <c r="O150"/>
  <c r="Q150" s="1"/>
  <c r="I150"/>
  <c r="F150"/>
  <c r="Q149"/>
  <c r="P149"/>
  <c r="O149"/>
  <c r="I149"/>
  <c r="E149"/>
  <c r="F149" s="1"/>
  <c r="D142" s="1"/>
  <c r="C146"/>
  <c r="O139"/>
  <c r="Q139" s="1"/>
  <c r="I139"/>
  <c r="F139"/>
  <c r="Q138"/>
  <c r="P138"/>
  <c r="O138"/>
  <c r="I138"/>
  <c r="F138"/>
  <c r="O137"/>
  <c r="Q137" s="1"/>
  <c r="I137"/>
  <c r="F137"/>
  <c r="Q136"/>
  <c r="P136"/>
  <c r="O136"/>
  <c r="I136"/>
  <c r="F136"/>
  <c r="O135"/>
  <c r="Q135" s="1"/>
  <c r="I135"/>
  <c r="F135"/>
  <c r="Q134"/>
  <c r="P134"/>
  <c r="O134"/>
  <c r="I134"/>
  <c r="F134"/>
  <c r="O133"/>
  <c r="Q133" s="1"/>
  <c r="I133"/>
  <c r="F133"/>
  <c r="Q132"/>
  <c r="P132"/>
  <c r="O132"/>
  <c r="I132"/>
  <c r="F132"/>
  <c r="O131"/>
  <c r="Q131" s="1"/>
  <c r="I131"/>
  <c r="F131"/>
  <c r="Q130"/>
  <c r="P130"/>
  <c r="O130"/>
  <c r="I130"/>
  <c r="F130"/>
  <c r="O129"/>
  <c r="Q129" s="1"/>
  <c r="I129"/>
  <c r="F129"/>
  <c r="Q128"/>
  <c r="P128"/>
  <c r="O128"/>
  <c r="I128"/>
  <c r="F128"/>
  <c r="O127"/>
  <c r="Q127" s="1"/>
  <c r="I127"/>
  <c r="F127"/>
  <c r="Q126"/>
  <c r="P126"/>
  <c r="O126"/>
  <c r="I126"/>
  <c r="F126"/>
  <c r="O125"/>
  <c r="Q125" s="1"/>
  <c r="I125"/>
  <c r="F125"/>
  <c r="Q124"/>
  <c r="P124"/>
  <c r="O124"/>
  <c r="I124"/>
  <c r="F124"/>
  <c r="O123"/>
  <c r="Q123" s="1"/>
  <c r="I123"/>
  <c r="F123"/>
  <c r="Q122"/>
  <c r="P122"/>
  <c r="O122"/>
  <c r="I122"/>
  <c r="F122"/>
  <c r="O121"/>
  <c r="Q121" s="1"/>
  <c r="I121"/>
  <c r="F121"/>
  <c r="Q120"/>
  <c r="P120"/>
  <c r="O120"/>
  <c r="I120"/>
  <c r="F120"/>
  <c r="O119"/>
  <c r="Q119" s="1"/>
  <c r="I119"/>
  <c r="F119"/>
  <c r="Q118"/>
  <c r="O118"/>
  <c r="P118" s="1"/>
  <c r="I118"/>
  <c r="F118"/>
  <c r="O117"/>
  <c r="Q117" s="1"/>
  <c r="I117"/>
  <c r="F117"/>
  <c r="Q116"/>
  <c r="O116"/>
  <c r="P116" s="1"/>
  <c r="I116"/>
  <c r="F116"/>
  <c r="O115"/>
  <c r="Q115" s="1"/>
  <c r="I115"/>
  <c r="F115"/>
  <c r="Q114"/>
  <c r="O114"/>
  <c r="P114" s="1"/>
  <c r="I114"/>
  <c r="F114"/>
  <c r="O113"/>
  <c r="Q113" s="1"/>
  <c r="I113"/>
  <c r="F113"/>
  <c r="Q112"/>
  <c r="O112"/>
  <c r="P112" s="1"/>
  <c r="I112"/>
  <c r="F112"/>
  <c r="O111"/>
  <c r="Q111" s="1"/>
  <c r="I111"/>
  <c r="F111"/>
  <c r="Q110"/>
  <c r="O110"/>
  <c r="P110" s="1"/>
  <c r="I110"/>
  <c r="F110"/>
  <c r="O109"/>
  <c r="Q109" s="1"/>
  <c r="I109"/>
  <c r="F109"/>
  <c r="Q108"/>
  <c r="O108"/>
  <c r="P108" s="1"/>
  <c r="I108"/>
  <c r="F108"/>
  <c r="O107"/>
  <c r="Q107" s="1"/>
  <c r="I107"/>
  <c r="F107"/>
  <c r="Q106"/>
  <c r="O106"/>
  <c r="P106" s="1"/>
  <c r="I106"/>
  <c r="F106"/>
  <c r="O105"/>
  <c r="Q105" s="1"/>
  <c r="I105"/>
  <c r="E105"/>
  <c r="F105" s="1"/>
  <c r="D98" s="1"/>
  <c r="C102"/>
  <c r="O95"/>
  <c r="Q95" s="1"/>
  <c r="I95"/>
  <c r="F95"/>
  <c r="P94"/>
  <c r="O94"/>
  <c r="Q94" s="1"/>
  <c r="I94"/>
  <c r="F94"/>
  <c r="Q93"/>
  <c r="O93"/>
  <c r="P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E61"/>
  <c r="C58"/>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D160" s="1"/>
  <c r="C163"/>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C133"/>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C103"/>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D70" s="1"/>
  <c r="C73"/>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D40" s="1"/>
  <c r="C43"/>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C107"/>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C76"/>
  <c r="D72"/>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C45"/>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95"/>
  <c r="J94"/>
  <c r="J93"/>
  <c r="J92"/>
  <c r="J91"/>
  <c r="J90"/>
  <c r="J89"/>
  <c r="J88"/>
  <c r="J87"/>
  <c r="J86"/>
  <c r="J85"/>
  <c r="J84"/>
  <c r="J83"/>
  <c r="J82"/>
  <c r="J81"/>
  <c r="J80"/>
  <c r="J79"/>
  <c r="J78"/>
  <c r="J77"/>
  <c r="J76"/>
  <c r="J75"/>
  <c r="J74"/>
  <c r="J73"/>
  <c r="J72"/>
  <c r="J71"/>
  <c r="J70"/>
  <c r="J69"/>
  <c r="J68"/>
  <c r="J67"/>
  <c r="J66"/>
  <c r="J65"/>
  <c r="J64"/>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D847" s="1"/>
  <c r="C85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D803" s="1"/>
  <c r="C807"/>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C763"/>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C719"/>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F678"/>
  <c r="D671" s="1"/>
  <c r="E678"/>
  <c r="C675"/>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C63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D583" s="1"/>
  <c r="C587"/>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C543"/>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C499"/>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C455"/>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E414"/>
  <c r="C41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D363" s="1"/>
  <c r="C367"/>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C322"/>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C278"/>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D230" s="1"/>
  <c r="C234"/>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E193"/>
  <c r="C190"/>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D142" s="1"/>
  <c r="C146"/>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C102"/>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C58"/>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C267"/>
  <c r="I260"/>
  <c r="F260"/>
  <c r="I259"/>
  <c r="F259"/>
  <c r="I258"/>
  <c r="F258"/>
  <c r="I257"/>
  <c r="F257"/>
  <c r="I256"/>
  <c r="F256"/>
  <c r="I255"/>
  <c r="F255"/>
  <c r="I254"/>
  <c r="F254"/>
  <c r="I253"/>
  <c r="F253"/>
  <c r="I252"/>
  <c r="F252"/>
  <c r="I251"/>
  <c r="F251"/>
  <c r="I250"/>
  <c r="F250"/>
  <c r="I249"/>
  <c r="F249"/>
  <c r="I248"/>
  <c r="E248"/>
  <c r="F248" s="1"/>
  <c r="I247"/>
  <c r="E247"/>
  <c r="F247" s="1"/>
  <c r="C244"/>
  <c r="I237"/>
  <c r="F237"/>
  <c r="I236"/>
  <c r="F236"/>
  <c r="I235"/>
  <c r="F235"/>
  <c r="I234"/>
  <c r="F234"/>
  <c r="I233"/>
  <c r="F233"/>
  <c r="I232"/>
  <c r="F232"/>
  <c r="I231"/>
  <c r="F231"/>
  <c r="I230"/>
  <c r="F230"/>
  <c r="I229"/>
  <c r="F229"/>
  <c r="I228"/>
  <c r="F228"/>
  <c r="I227"/>
  <c r="F227"/>
  <c r="I226"/>
  <c r="F226"/>
  <c r="I225"/>
  <c r="E225"/>
  <c r="F225" s="1"/>
  <c r="I224"/>
  <c r="E224"/>
  <c r="F224" s="1"/>
  <c r="C221"/>
  <c r="I214"/>
  <c r="F214"/>
  <c r="I213"/>
  <c r="F213"/>
  <c r="I212"/>
  <c r="F212"/>
  <c r="I211"/>
  <c r="F211"/>
  <c r="I210"/>
  <c r="F210"/>
  <c r="I209"/>
  <c r="F209"/>
  <c r="I208"/>
  <c r="F208"/>
  <c r="I207"/>
  <c r="F207"/>
  <c r="I206"/>
  <c r="F206"/>
  <c r="I205"/>
  <c r="F205"/>
  <c r="I204"/>
  <c r="F204"/>
  <c r="I203"/>
  <c r="F203"/>
  <c r="I202"/>
  <c r="E202"/>
  <c r="F202" s="1"/>
  <c r="I201"/>
  <c r="E201"/>
  <c r="F201" s="1"/>
  <c r="C198"/>
  <c r="I191"/>
  <c r="F191"/>
  <c r="I190"/>
  <c r="F190"/>
  <c r="I189"/>
  <c r="F189"/>
  <c r="I188"/>
  <c r="F188"/>
  <c r="I187"/>
  <c r="F187"/>
  <c r="I186"/>
  <c r="F186"/>
  <c r="I185"/>
  <c r="F185"/>
  <c r="I184"/>
  <c r="F184"/>
  <c r="I183"/>
  <c r="F183"/>
  <c r="I182"/>
  <c r="F182"/>
  <c r="I181"/>
  <c r="F181"/>
  <c r="I180"/>
  <c r="F180"/>
  <c r="I179"/>
  <c r="E179"/>
  <c r="F179" s="1"/>
  <c r="I178"/>
  <c r="E178"/>
  <c r="F178" s="1"/>
  <c r="C175"/>
  <c r="I168"/>
  <c r="F168"/>
  <c r="I167"/>
  <c r="F167"/>
  <c r="I166"/>
  <c r="F166"/>
  <c r="I165"/>
  <c r="F165"/>
  <c r="I164"/>
  <c r="F164"/>
  <c r="I163"/>
  <c r="F163"/>
  <c r="I162"/>
  <c r="F162"/>
  <c r="I161"/>
  <c r="F161"/>
  <c r="I160"/>
  <c r="F160"/>
  <c r="I159"/>
  <c r="F159"/>
  <c r="I158"/>
  <c r="F158"/>
  <c r="I157"/>
  <c r="F157"/>
  <c r="I156"/>
  <c r="E156"/>
  <c r="F156" s="1"/>
  <c r="I155"/>
  <c r="E155"/>
  <c r="F155" s="1"/>
  <c r="C152"/>
  <c r="I145"/>
  <c r="F145"/>
  <c r="I144"/>
  <c r="F144"/>
  <c r="I143"/>
  <c r="F143"/>
  <c r="I142"/>
  <c r="F142"/>
  <c r="I141"/>
  <c r="F141"/>
  <c r="I140"/>
  <c r="F140"/>
  <c r="I139"/>
  <c r="F139"/>
  <c r="I138"/>
  <c r="F138"/>
  <c r="I137"/>
  <c r="F137"/>
  <c r="I136"/>
  <c r="F136"/>
  <c r="I135"/>
  <c r="F135"/>
  <c r="I134"/>
  <c r="F134"/>
  <c r="I133"/>
  <c r="E133"/>
  <c r="F133" s="1"/>
  <c r="I132"/>
  <c r="E132"/>
  <c r="F132" s="1"/>
  <c r="C129"/>
  <c r="I122"/>
  <c r="F122"/>
  <c r="I121"/>
  <c r="F121"/>
  <c r="I120"/>
  <c r="F120"/>
  <c r="I119"/>
  <c r="F119"/>
  <c r="I118"/>
  <c r="F118"/>
  <c r="I117"/>
  <c r="F117"/>
  <c r="I116"/>
  <c r="F116"/>
  <c r="I115"/>
  <c r="F115"/>
  <c r="I114"/>
  <c r="F114"/>
  <c r="I113"/>
  <c r="F113"/>
  <c r="I112"/>
  <c r="F112"/>
  <c r="I111"/>
  <c r="F111"/>
  <c r="I110"/>
  <c r="E110"/>
  <c r="F110" s="1"/>
  <c r="I109"/>
  <c r="E109"/>
  <c r="F109" s="1"/>
  <c r="C106"/>
  <c r="I99"/>
  <c r="F99"/>
  <c r="I98"/>
  <c r="F98"/>
  <c r="I97"/>
  <c r="F97"/>
  <c r="I96"/>
  <c r="F96"/>
  <c r="I95"/>
  <c r="F95"/>
  <c r="I94"/>
  <c r="F94"/>
  <c r="I93"/>
  <c r="F93"/>
  <c r="I92"/>
  <c r="F92"/>
  <c r="I91"/>
  <c r="F91"/>
  <c r="I90"/>
  <c r="F90"/>
  <c r="I89"/>
  <c r="F89"/>
  <c r="I88"/>
  <c r="F88"/>
  <c r="I87"/>
  <c r="E87"/>
  <c r="F87" s="1"/>
  <c r="I86"/>
  <c r="E86"/>
  <c r="F86" s="1"/>
  <c r="C83"/>
  <c r="I76"/>
  <c r="F76"/>
  <c r="I75"/>
  <c r="F75"/>
  <c r="I74"/>
  <c r="F74"/>
  <c r="I73"/>
  <c r="F73"/>
  <c r="I72"/>
  <c r="F72"/>
  <c r="I71"/>
  <c r="F71"/>
  <c r="I70"/>
  <c r="F70"/>
  <c r="I69"/>
  <c r="F69"/>
  <c r="I68"/>
  <c r="F68"/>
  <c r="I67"/>
  <c r="F67"/>
  <c r="I66"/>
  <c r="F66"/>
  <c r="I65"/>
  <c r="F65"/>
  <c r="I64"/>
  <c r="E64"/>
  <c r="F64" s="1"/>
  <c r="I63"/>
  <c r="E63"/>
  <c r="F63" s="1"/>
  <c r="C60"/>
  <c r="I53"/>
  <c r="F53"/>
  <c r="I52"/>
  <c r="F52"/>
  <c r="I51"/>
  <c r="F51"/>
  <c r="I50"/>
  <c r="F50"/>
  <c r="I49"/>
  <c r="F49"/>
  <c r="I48"/>
  <c r="F48"/>
  <c r="I47"/>
  <c r="F47"/>
  <c r="I46"/>
  <c r="F46"/>
  <c r="I45"/>
  <c r="F45"/>
  <c r="I44"/>
  <c r="F44"/>
  <c r="I43"/>
  <c r="F43"/>
  <c r="I42"/>
  <c r="F42"/>
  <c r="I41"/>
  <c r="E41"/>
  <c r="F41" s="1"/>
  <c r="I40"/>
  <c r="E40"/>
  <c r="F40" s="1"/>
  <c r="C37"/>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C223"/>
  <c r="I216"/>
  <c r="F216"/>
  <c r="I215"/>
  <c r="F215"/>
  <c r="I214"/>
  <c r="F214"/>
  <c r="I213"/>
  <c r="F213"/>
  <c r="I212"/>
  <c r="F212"/>
  <c r="I211"/>
  <c r="F211"/>
  <c r="I210"/>
  <c r="F210"/>
  <c r="I209"/>
  <c r="F209"/>
  <c r="I208"/>
  <c r="F208"/>
  <c r="I207"/>
  <c r="F207"/>
  <c r="D200" s="1"/>
  <c r="C204"/>
  <c r="I197"/>
  <c r="F197"/>
  <c r="I196"/>
  <c r="F196"/>
  <c r="I195"/>
  <c r="F195"/>
  <c r="I194"/>
  <c r="F194"/>
  <c r="I193"/>
  <c r="F193"/>
  <c r="I192"/>
  <c r="F192"/>
  <c r="I191"/>
  <c r="F191"/>
  <c r="I190"/>
  <c r="F190"/>
  <c r="I189"/>
  <c r="F189"/>
  <c r="I188"/>
  <c r="F188"/>
  <c r="C185"/>
  <c r="I178"/>
  <c r="F178"/>
  <c r="I177"/>
  <c r="F177"/>
  <c r="I176"/>
  <c r="F176"/>
  <c r="I175"/>
  <c r="F175"/>
  <c r="I174"/>
  <c r="F174"/>
  <c r="I173"/>
  <c r="F173"/>
  <c r="I172"/>
  <c r="F172"/>
  <c r="I171"/>
  <c r="F171"/>
  <c r="I170"/>
  <c r="F170"/>
  <c r="D162" s="1"/>
  <c r="I169"/>
  <c r="F169"/>
  <c r="C166"/>
  <c r="I159"/>
  <c r="F159"/>
  <c r="I158"/>
  <c r="F158"/>
  <c r="I157"/>
  <c r="F157"/>
  <c r="I156"/>
  <c r="F156"/>
  <c r="I155"/>
  <c r="F155"/>
  <c r="I154"/>
  <c r="F154"/>
  <c r="I153"/>
  <c r="F153"/>
  <c r="I152"/>
  <c r="F152"/>
  <c r="I151"/>
  <c r="F151"/>
  <c r="I150"/>
  <c r="F150"/>
  <c r="C147"/>
  <c r="I140"/>
  <c r="F140"/>
  <c r="I139"/>
  <c r="F139"/>
  <c r="I138"/>
  <c r="F138"/>
  <c r="I137"/>
  <c r="F137"/>
  <c r="I136"/>
  <c r="F136"/>
  <c r="I135"/>
  <c r="F135"/>
  <c r="I134"/>
  <c r="F134"/>
  <c r="I133"/>
  <c r="F133"/>
  <c r="I132"/>
  <c r="F132"/>
  <c r="I131"/>
  <c r="F131"/>
  <c r="D124" s="1"/>
  <c r="C128"/>
  <c r="I121"/>
  <c r="F121"/>
  <c r="I120"/>
  <c r="F120"/>
  <c r="I119"/>
  <c r="F119"/>
  <c r="I118"/>
  <c r="F118"/>
  <c r="I117"/>
  <c r="F117"/>
  <c r="I116"/>
  <c r="F116"/>
  <c r="I115"/>
  <c r="F115"/>
  <c r="I114"/>
  <c r="F114"/>
  <c r="I113"/>
  <c r="F113"/>
  <c r="I112"/>
  <c r="F112"/>
  <c r="C109"/>
  <c r="I102"/>
  <c r="F102"/>
  <c r="I101"/>
  <c r="F101"/>
  <c r="I100"/>
  <c r="F100"/>
  <c r="I99"/>
  <c r="F99"/>
  <c r="I98"/>
  <c r="F98"/>
  <c r="I97"/>
  <c r="F97"/>
  <c r="I96"/>
  <c r="F96"/>
  <c r="I95"/>
  <c r="F95"/>
  <c r="I94"/>
  <c r="F94"/>
  <c r="I93"/>
  <c r="F93"/>
  <c r="C90"/>
  <c r="D86"/>
  <c r="I83"/>
  <c r="F83"/>
  <c r="I82"/>
  <c r="F82"/>
  <c r="I81"/>
  <c r="F81"/>
  <c r="I80"/>
  <c r="F80"/>
  <c r="I79"/>
  <c r="F79"/>
  <c r="I78"/>
  <c r="F78"/>
  <c r="I77"/>
  <c r="F77"/>
  <c r="I76"/>
  <c r="F76"/>
  <c r="I75"/>
  <c r="F75"/>
  <c r="I74"/>
  <c r="F74"/>
  <c r="D67" s="1"/>
  <c r="C71"/>
  <c r="J64"/>
  <c r="I64"/>
  <c r="F64"/>
  <c r="J63"/>
  <c r="I63"/>
  <c r="F63"/>
  <c r="J62"/>
  <c r="I62"/>
  <c r="F62"/>
  <c r="J61"/>
  <c r="I61"/>
  <c r="F61"/>
  <c r="J60"/>
  <c r="I60"/>
  <c r="F60"/>
  <c r="J59"/>
  <c r="I59"/>
  <c r="F59"/>
  <c r="J58"/>
  <c r="I58"/>
  <c r="F58"/>
  <c r="J57"/>
  <c r="I57"/>
  <c r="F57"/>
  <c r="I56"/>
  <c r="F56"/>
  <c r="I55"/>
  <c r="F55"/>
  <c r="C52"/>
  <c r="I45"/>
  <c r="F45"/>
  <c r="I44"/>
  <c r="F44"/>
  <c r="I43"/>
  <c r="F43"/>
  <c r="I42"/>
  <c r="F42"/>
  <c r="I41"/>
  <c r="F41"/>
  <c r="I40"/>
  <c r="F40"/>
  <c r="I39"/>
  <c r="F39"/>
  <c r="I38"/>
  <c r="F38"/>
  <c r="I37"/>
  <c r="F37"/>
  <c r="I36"/>
  <c r="F36"/>
  <c r="C33"/>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67"/>
  <c r="K366"/>
  <c r="K365"/>
  <c r="K364"/>
  <c r="K363"/>
  <c r="K362"/>
  <c r="K361"/>
  <c r="K360"/>
  <c r="K359"/>
  <c r="K358"/>
  <c r="K357"/>
  <c r="K35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07"/>
  <c r="K306"/>
  <c r="K305"/>
  <c r="K304"/>
  <c r="K303"/>
  <c r="K302"/>
  <c r="K301"/>
  <c r="K300"/>
  <c r="K299"/>
  <c r="K298"/>
  <c r="K297"/>
  <c r="K296"/>
  <c r="K295"/>
  <c r="K294"/>
  <c r="K293"/>
  <c r="K292"/>
  <c r="K291"/>
  <c r="K290"/>
  <c r="K289"/>
  <c r="K288"/>
  <c r="K287"/>
  <c r="K286"/>
  <c r="K285"/>
  <c r="K284"/>
  <c r="K283"/>
  <c r="K282"/>
  <c r="K281"/>
  <c r="K280"/>
  <c r="K279"/>
  <c r="K278"/>
  <c r="K277"/>
  <c r="K276"/>
  <c r="K275"/>
  <c r="K274"/>
  <c r="K273"/>
  <c r="K272"/>
  <c r="K271"/>
  <c r="K270"/>
  <c r="K269"/>
  <c r="K268"/>
  <c r="K267"/>
  <c r="K266"/>
  <c r="K265"/>
  <c r="K264"/>
  <c r="K263"/>
  <c r="K262"/>
  <c r="K261"/>
  <c r="K260"/>
  <c r="K259"/>
  <c r="K258"/>
  <c r="K247"/>
  <c r="K246"/>
  <c r="K245"/>
  <c r="K244"/>
  <c r="K243"/>
  <c r="K242"/>
  <c r="K241"/>
  <c r="K240"/>
  <c r="K239"/>
  <c r="K238"/>
  <c r="K237"/>
  <c r="K23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87"/>
  <c r="K186"/>
  <c r="K185"/>
  <c r="K184"/>
  <c r="K183"/>
  <c r="K182"/>
  <c r="K181"/>
  <c r="K180"/>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27"/>
  <c r="K126"/>
  <c r="K125"/>
  <c r="K124"/>
  <c r="K123"/>
  <c r="K122"/>
  <c r="K121"/>
  <c r="K120"/>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J967"/>
  <c r="F967"/>
  <c r="G967" s="1"/>
  <c r="J966"/>
  <c r="J965"/>
  <c r="G965"/>
  <c r="F966" s="1"/>
  <c r="G966" s="1"/>
  <c r="J964"/>
  <c r="G964"/>
  <c r="J963"/>
  <c r="G963"/>
  <c r="J962"/>
  <c r="G962"/>
  <c r="J961"/>
  <c r="J960"/>
  <c r="J959"/>
  <c r="G959"/>
  <c r="F960" s="1"/>
  <c r="G960" s="1"/>
  <c r="J958"/>
  <c r="J957"/>
  <c r="J956"/>
  <c r="G956"/>
  <c r="F956"/>
  <c r="J955"/>
  <c r="J954"/>
  <c r="J953"/>
  <c r="G953"/>
  <c r="F953"/>
  <c r="J952"/>
  <c r="J951"/>
  <c r="J950"/>
  <c r="F950"/>
  <c r="G950" s="1"/>
  <c r="J949"/>
  <c r="J948"/>
  <c r="J947"/>
  <c r="G947"/>
  <c r="F947"/>
  <c r="J946"/>
  <c r="J945"/>
  <c r="J944"/>
  <c r="F944"/>
  <c r="G944" s="1"/>
  <c r="J943"/>
  <c r="J942"/>
  <c r="J941"/>
  <c r="G941"/>
  <c r="F941"/>
  <c r="J940"/>
  <c r="J939"/>
  <c r="J938"/>
  <c r="F938"/>
  <c r="G938" s="1"/>
  <c r="J937"/>
  <c r="J936"/>
  <c r="J935"/>
  <c r="F935"/>
  <c r="G935" s="1"/>
  <c r="J934"/>
  <c r="J933"/>
  <c r="J932"/>
  <c r="G932"/>
  <c r="F932"/>
  <c r="J931"/>
  <c r="J930"/>
  <c r="J929"/>
  <c r="G929"/>
  <c r="F929"/>
  <c r="J928"/>
  <c r="J927"/>
  <c r="J926"/>
  <c r="F926"/>
  <c r="G926" s="1"/>
  <c r="J925"/>
  <c r="J924"/>
  <c r="J923"/>
  <c r="G923"/>
  <c r="F923"/>
  <c r="J922"/>
  <c r="J921"/>
  <c r="J920"/>
  <c r="F920"/>
  <c r="G920" s="1"/>
  <c r="J919"/>
  <c r="J918"/>
  <c r="J917"/>
  <c r="F917"/>
  <c r="G917" s="1"/>
  <c r="C914"/>
  <c r="J907"/>
  <c r="J906"/>
  <c r="J905"/>
  <c r="G905"/>
  <c r="F906" s="1"/>
  <c r="G906" s="1"/>
  <c r="J904"/>
  <c r="G904"/>
  <c r="J903"/>
  <c r="G903"/>
  <c r="J902"/>
  <c r="G902"/>
  <c r="J901"/>
  <c r="F901"/>
  <c r="G901" s="1"/>
  <c r="J900"/>
  <c r="J899"/>
  <c r="G899"/>
  <c r="F900" s="1"/>
  <c r="G900" s="1"/>
  <c r="J898"/>
  <c r="J897"/>
  <c r="J896"/>
  <c r="F896"/>
  <c r="G896" s="1"/>
  <c r="J895"/>
  <c r="J894"/>
  <c r="J893"/>
  <c r="G893"/>
  <c r="F893"/>
  <c r="J892"/>
  <c r="J891"/>
  <c r="J890"/>
  <c r="F890"/>
  <c r="G890" s="1"/>
  <c r="J889"/>
  <c r="J888"/>
  <c r="J887"/>
  <c r="F887"/>
  <c r="G887" s="1"/>
  <c r="J886"/>
  <c r="J885"/>
  <c r="J884"/>
  <c r="G884"/>
  <c r="F884"/>
  <c r="J883"/>
  <c r="J882"/>
  <c r="J881"/>
  <c r="G881"/>
  <c r="F881"/>
  <c r="J880"/>
  <c r="J879"/>
  <c r="J878"/>
  <c r="F878"/>
  <c r="G878" s="1"/>
  <c r="J877"/>
  <c r="J876"/>
  <c r="J875"/>
  <c r="G875"/>
  <c r="F875"/>
  <c r="J874"/>
  <c r="J873"/>
  <c r="J872"/>
  <c r="F872"/>
  <c r="G872" s="1"/>
  <c r="J871"/>
  <c r="J870"/>
  <c r="J869"/>
  <c r="G869"/>
  <c r="F869"/>
  <c r="J868"/>
  <c r="J867"/>
  <c r="J866"/>
  <c r="F866"/>
  <c r="G866" s="1"/>
  <c r="J865"/>
  <c r="J864"/>
  <c r="J863"/>
  <c r="F863"/>
  <c r="G863" s="1"/>
  <c r="J862"/>
  <c r="J861"/>
  <c r="J860"/>
  <c r="G860"/>
  <c r="F860"/>
  <c r="J859"/>
  <c r="J858"/>
  <c r="J857"/>
  <c r="F857"/>
  <c r="G857" s="1"/>
  <c r="C854"/>
  <c r="J847"/>
  <c r="F847"/>
  <c r="G847" s="1"/>
  <c r="J846"/>
  <c r="J845"/>
  <c r="G845"/>
  <c r="F846" s="1"/>
  <c r="G846" s="1"/>
  <c r="J844"/>
  <c r="G844"/>
  <c r="J843"/>
  <c r="G843"/>
  <c r="J842"/>
  <c r="G842"/>
  <c r="J841"/>
  <c r="J840"/>
  <c r="J839"/>
  <c r="G839"/>
  <c r="F840" s="1"/>
  <c r="G840" s="1"/>
  <c r="J838"/>
  <c r="J837"/>
  <c r="J836"/>
  <c r="G836"/>
  <c r="F836"/>
  <c r="J835"/>
  <c r="J834"/>
  <c r="J833"/>
  <c r="G833"/>
  <c r="F833"/>
  <c r="J832"/>
  <c r="J831"/>
  <c r="J830"/>
  <c r="F830"/>
  <c r="G830" s="1"/>
  <c r="J829"/>
  <c r="J828"/>
  <c r="J827"/>
  <c r="G827"/>
  <c r="F827"/>
  <c r="J826"/>
  <c r="J825"/>
  <c r="J824"/>
  <c r="F824"/>
  <c r="G824" s="1"/>
  <c r="J823"/>
  <c r="J822"/>
  <c r="J821"/>
  <c r="G821"/>
  <c r="F821"/>
  <c r="J820"/>
  <c r="J819"/>
  <c r="J818"/>
  <c r="F818"/>
  <c r="G818" s="1"/>
  <c r="J817"/>
  <c r="J816"/>
  <c r="J815"/>
  <c r="F815"/>
  <c r="G815" s="1"/>
  <c r="J814"/>
  <c r="J813"/>
  <c r="J812"/>
  <c r="F812"/>
  <c r="G812" s="1"/>
  <c r="J811"/>
  <c r="J810"/>
  <c r="J809"/>
  <c r="F809"/>
  <c r="G809" s="1"/>
  <c r="J808"/>
  <c r="J807"/>
  <c r="J806"/>
  <c r="F806"/>
  <c r="G806" s="1"/>
  <c r="J805"/>
  <c r="J804"/>
  <c r="F804"/>
  <c r="G804" s="1"/>
  <c r="J803"/>
  <c r="F803"/>
  <c r="G803" s="1"/>
  <c r="F805" s="1"/>
  <c r="G805" s="1"/>
  <c r="J802"/>
  <c r="J801"/>
  <c r="J800"/>
  <c r="F800"/>
  <c r="G800" s="1"/>
  <c r="F801" s="1"/>
  <c r="G801" s="1"/>
  <c r="J799"/>
  <c r="J798"/>
  <c r="J797"/>
  <c r="G797"/>
  <c r="F798" s="1"/>
  <c r="G798" s="1"/>
  <c r="F797"/>
  <c r="C794"/>
  <c r="J787"/>
  <c r="J786"/>
  <c r="J785"/>
  <c r="G785"/>
  <c r="J784"/>
  <c r="G784"/>
  <c r="J783"/>
  <c r="G783"/>
  <c r="J782"/>
  <c r="G782"/>
  <c r="J781"/>
  <c r="J780"/>
  <c r="J779"/>
  <c r="G779"/>
  <c r="J778"/>
  <c r="J777"/>
  <c r="J776"/>
  <c r="F776"/>
  <c r="G776" s="1"/>
  <c r="F778" s="1"/>
  <c r="G778" s="1"/>
  <c r="J775"/>
  <c r="J774"/>
  <c r="J773"/>
  <c r="F773"/>
  <c r="G773" s="1"/>
  <c r="J772"/>
  <c r="J771"/>
  <c r="J770"/>
  <c r="F770"/>
  <c r="G770" s="1"/>
  <c r="F771" s="1"/>
  <c r="G771" s="1"/>
  <c r="J769"/>
  <c r="J768"/>
  <c r="F768"/>
  <c r="G768" s="1"/>
  <c r="J767"/>
  <c r="F767"/>
  <c r="G767" s="1"/>
  <c r="F769" s="1"/>
  <c r="G769" s="1"/>
  <c r="J766"/>
  <c r="F766"/>
  <c r="G766" s="1"/>
  <c r="J765"/>
  <c r="J764"/>
  <c r="F764"/>
  <c r="G764" s="1"/>
  <c r="F765" s="1"/>
  <c r="G765" s="1"/>
  <c r="J763"/>
  <c r="J762"/>
  <c r="J761"/>
  <c r="F761"/>
  <c r="G761" s="1"/>
  <c r="F763" s="1"/>
  <c r="G763" s="1"/>
  <c r="J760"/>
  <c r="J759"/>
  <c r="J758"/>
  <c r="F758"/>
  <c r="G758" s="1"/>
  <c r="F759" s="1"/>
  <c r="G759" s="1"/>
  <c r="J757"/>
  <c r="J756"/>
  <c r="F756"/>
  <c r="G756" s="1"/>
  <c r="J755"/>
  <c r="F755"/>
  <c r="G755" s="1"/>
  <c r="F757" s="1"/>
  <c r="G757" s="1"/>
  <c r="J754"/>
  <c r="J753"/>
  <c r="J752"/>
  <c r="F752"/>
  <c r="G752" s="1"/>
  <c r="F753" s="1"/>
  <c r="G753" s="1"/>
  <c r="J751"/>
  <c r="J750"/>
  <c r="F750"/>
  <c r="G750" s="1"/>
  <c r="J749"/>
  <c r="F749"/>
  <c r="G749" s="1"/>
  <c r="F751" s="1"/>
  <c r="G751" s="1"/>
  <c r="J748"/>
  <c r="J747"/>
  <c r="J746"/>
  <c r="F746"/>
  <c r="G746" s="1"/>
  <c r="F747" s="1"/>
  <c r="G747" s="1"/>
  <c r="J745"/>
  <c r="J744"/>
  <c r="J743"/>
  <c r="F743"/>
  <c r="G743" s="1"/>
  <c r="F744" s="1"/>
  <c r="G744" s="1"/>
  <c r="J742"/>
  <c r="J741"/>
  <c r="F741"/>
  <c r="G741" s="1"/>
  <c r="J740"/>
  <c r="F740"/>
  <c r="G740" s="1"/>
  <c r="F742" s="1"/>
  <c r="G742" s="1"/>
  <c r="J739"/>
  <c r="J738"/>
  <c r="J737"/>
  <c r="G737"/>
  <c r="F738" s="1"/>
  <c r="G738" s="1"/>
  <c r="F737"/>
  <c r="C734"/>
  <c r="J727"/>
  <c r="J726"/>
  <c r="J725"/>
  <c r="G725"/>
  <c r="F726" s="1"/>
  <c r="G726" s="1"/>
  <c r="J724"/>
  <c r="G724"/>
  <c r="J723"/>
  <c r="G723"/>
  <c r="J722"/>
  <c r="G722"/>
  <c r="J721"/>
  <c r="J720"/>
  <c r="J719"/>
  <c r="G719"/>
  <c r="F720" s="1"/>
  <c r="G720" s="1"/>
  <c r="J718"/>
  <c r="J717"/>
  <c r="J716"/>
  <c r="G716"/>
  <c r="F718" s="1"/>
  <c r="G718" s="1"/>
  <c r="F716"/>
  <c r="J715"/>
  <c r="J714"/>
  <c r="J713"/>
  <c r="F713"/>
  <c r="G713" s="1"/>
  <c r="F715" s="1"/>
  <c r="G715" s="1"/>
  <c r="J712"/>
  <c r="J711"/>
  <c r="J710"/>
  <c r="G710"/>
  <c r="F712" s="1"/>
  <c r="G712" s="1"/>
  <c r="F710"/>
  <c r="J709"/>
  <c r="J708"/>
  <c r="J707"/>
  <c r="F707"/>
  <c r="G707" s="1"/>
  <c r="F709" s="1"/>
  <c r="G709" s="1"/>
  <c r="J706"/>
  <c r="J705"/>
  <c r="J704"/>
  <c r="F704"/>
  <c r="G704" s="1"/>
  <c r="F706" s="1"/>
  <c r="G706" s="1"/>
  <c r="J703"/>
  <c r="J702"/>
  <c r="J701"/>
  <c r="G701"/>
  <c r="F703" s="1"/>
  <c r="G703" s="1"/>
  <c r="F701"/>
  <c r="J700"/>
  <c r="J699"/>
  <c r="J698"/>
  <c r="G698"/>
  <c r="F700" s="1"/>
  <c r="G700" s="1"/>
  <c r="F698"/>
  <c r="J697"/>
  <c r="J696"/>
  <c r="J695"/>
  <c r="F695"/>
  <c r="G695" s="1"/>
  <c r="F697" s="1"/>
  <c r="G697" s="1"/>
  <c r="J694"/>
  <c r="J693"/>
  <c r="J692"/>
  <c r="G692"/>
  <c r="F694" s="1"/>
  <c r="G694" s="1"/>
  <c r="F692"/>
  <c r="J691"/>
  <c r="J690"/>
  <c r="J689"/>
  <c r="F689"/>
  <c r="G689" s="1"/>
  <c r="F691" s="1"/>
  <c r="G691" s="1"/>
  <c r="J688"/>
  <c r="J687"/>
  <c r="J686"/>
  <c r="G686"/>
  <c r="F688" s="1"/>
  <c r="G688" s="1"/>
  <c r="F686"/>
  <c r="J685"/>
  <c r="J684"/>
  <c r="J683"/>
  <c r="F683"/>
  <c r="G683" s="1"/>
  <c r="F685" s="1"/>
  <c r="G685" s="1"/>
  <c r="J682"/>
  <c r="J681"/>
  <c r="J680"/>
  <c r="F680"/>
  <c r="G680" s="1"/>
  <c r="F682" s="1"/>
  <c r="G682" s="1"/>
  <c r="J679"/>
  <c r="J678"/>
  <c r="J677"/>
  <c r="G677"/>
  <c r="F677"/>
  <c r="C674"/>
  <c r="J667"/>
  <c r="F667"/>
  <c r="G667" s="1"/>
  <c r="J666"/>
  <c r="J665"/>
  <c r="G665"/>
  <c r="F666" s="1"/>
  <c r="G666" s="1"/>
  <c r="J664"/>
  <c r="G664"/>
  <c r="J663"/>
  <c r="G663"/>
  <c r="J662"/>
  <c r="G662"/>
  <c r="J661"/>
  <c r="J660"/>
  <c r="J659"/>
  <c r="G659"/>
  <c r="F660" s="1"/>
  <c r="G660" s="1"/>
  <c r="J658"/>
  <c r="J657"/>
  <c r="J656"/>
  <c r="G656"/>
  <c r="F658" s="1"/>
  <c r="G658" s="1"/>
  <c r="F656"/>
  <c r="J655"/>
  <c r="J654"/>
  <c r="J653"/>
  <c r="G653"/>
  <c r="F655" s="1"/>
  <c r="G655" s="1"/>
  <c r="F653"/>
  <c r="J652"/>
  <c r="J651"/>
  <c r="J650"/>
  <c r="F650"/>
  <c r="G650" s="1"/>
  <c r="F652" s="1"/>
  <c r="G652" s="1"/>
  <c r="J649"/>
  <c r="J648"/>
  <c r="J647"/>
  <c r="G647"/>
  <c r="F649" s="1"/>
  <c r="G649" s="1"/>
  <c r="F647"/>
  <c r="J646"/>
  <c r="J645"/>
  <c r="J644"/>
  <c r="F644"/>
  <c r="G644" s="1"/>
  <c r="F646" s="1"/>
  <c r="G646" s="1"/>
  <c r="J643"/>
  <c r="J642"/>
  <c r="J641"/>
  <c r="G641"/>
  <c r="F643" s="1"/>
  <c r="G643" s="1"/>
  <c r="F641"/>
  <c r="J640"/>
  <c r="J639"/>
  <c r="J638"/>
  <c r="F638"/>
  <c r="G638" s="1"/>
  <c r="F640" s="1"/>
  <c r="G640" s="1"/>
  <c r="J637"/>
  <c r="J636"/>
  <c r="J635"/>
  <c r="F635"/>
  <c r="G635" s="1"/>
  <c r="F637" s="1"/>
  <c r="G637" s="1"/>
  <c r="J634"/>
  <c r="J633"/>
  <c r="J632"/>
  <c r="G632"/>
  <c r="F634" s="1"/>
  <c r="G634" s="1"/>
  <c r="F632"/>
  <c r="J631"/>
  <c r="J630"/>
  <c r="J629"/>
  <c r="G629"/>
  <c r="F631" s="1"/>
  <c r="G631" s="1"/>
  <c r="F629"/>
  <c r="J628"/>
  <c r="J627"/>
  <c r="J626"/>
  <c r="F626"/>
  <c r="G626" s="1"/>
  <c r="F628" s="1"/>
  <c r="G628" s="1"/>
  <c r="J625"/>
  <c r="J624"/>
  <c r="J623"/>
  <c r="G623"/>
  <c r="F625" s="1"/>
  <c r="G625" s="1"/>
  <c r="F623"/>
  <c r="J622"/>
  <c r="J621"/>
  <c r="J620"/>
  <c r="F620"/>
  <c r="G620" s="1"/>
  <c r="F622" s="1"/>
  <c r="G622" s="1"/>
  <c r="J619"/>
  <c r="J618"/>
  <c r="J617"/>
  <c r="G617"/>
  <c r="F617"/>
  <c r="C614"/>
  <c r="J607"/>
  <c r="J606"/>
  <c r="F606"/>
  <c r="G606" s="1"/>
  <c r="J605"/>
  <c r="G605"/>
  <c r="F607" s="1"/>
  <c r="G607" s="1"/>
  <c r="J604"/>
  <c r="G604"/>
  <c r="J603"/>
  <c r="G603"/>
  <c r="J602"/>
  <c r="G602"/>
  <c r="J601"/>
  <c r="J600"/>
  <c r="F600"/>
  <c r="G600" s="1"/>
  <c r="J599"/>
  <c r="G599"/>
  <c r="F601" s="1"/>
  <c r="G601" s="1"/>
  <c r="J598"/>
  <c r="J597"/>
  <c r="J596"/>
  <c r="G596"/>
  <c r="F596"/>
  <c r="J595"/>
  <c r="J594"/>
  <c r="J593"/>
  <c r="F593"/>
  <c r="G593" s="1"/>
  <c r="J592"/>
  <c r="J591"/>
  <c r="J590"/>
  <c r="F590"/>
  <c r="G590" s="1"/>
  <c r="J589"/>
  <c r="J588"/>
  <c r="J587"/>
  <c r="G587"/>
  <c r="F587"/>
  <c r="J586"/>
  <c r="J585"/>
  <c r="J584"/>
  <c r="G584"/>
  <c r="F584"/>
  <c r="J583"/>
  <c r="J582"/>
  <c r="J581"/>
  <c r="F581"/>
  <c r="G581" s="1"/>
  <c r="J580"/>
  <c r="J579"/>
  <c r="J578"/>
  <c r="G578"/>
  <c r="F578"/>
  <c r="J577"/>
  <c r="J576"/>
  <c r="J575"/>
  <c r="F575"/>
  <c r="G575" s="1"/>
  <c r="J574"/>
  <c r="J573"/>
  <c r="J572"/>
  <c r="G572"/>
  <c r="F574" s="1"/>
  <c r="G574" s="1"/>
  <c r="F572"/>
  <c r="J571"/>
  <c r="J570"/>
  <c r="J569"/>
  <c r="F569"/>
  <c r="G569" s="1"/>
  <c r="F571" s="1"/>
  <c r="G571" s="1"/>
  <c r="J568"/>
  <c r="J567"/>
  <c r="J566"/>
  <c r="F566"/>
  <c r="G566" s="1"/>
  <c r="F568" s="1"/>
  <c r="G568" s="1"/>
  <c r="J565"/>
  <c r="J564"/>
  <c r="J563"/>
  <c r="G563"/>
  <c r="F565" s="1"/>
  <c r="G565" s="1"/>
  <c r="F563"/>
  <c r="J562"/>
  <c r="J561"/>
  <c r="J560"/>
  <c r="G560"/>
  <c r="F562" s="1"/>
  <c r="G562" s="1"/>
  <c r="F560"/>
  <c r="J559"/>
  <c r="J558"/>
  <c r="J557"/>
  <c r="F557"/>
  <c r="G557" s="1"/>
  <c r="F559" s="1"/>
  <c r="G559" s="1"/>
  <c r="C554"/>
  <c r="J547"/>
  <c r="J546"/>
  <c r="F546"/>
  <c r="G546" s="1"/>
  <c r="J545"/>
  <c r="G545"/>
  <c r="F547" s="1"/>
  <c r="G547" s="1"/>
  <c r="J544"/>
  <c r="G544"/>
  <c r="J543"/>
  <c r="G543"/>
  <c r="J542"/>
  <c r="G542"/>
  <c r="J541"/>
  <c r="J540"/>
  <c r="J539"/>
  <c r="G539"/>
  <c r="F541" s="1"/>
  <c r="G541" s="1"/>
  <c r="J538"/>
  <c r="J537"/>
  <c r="J536"/>
  <c r="F536"/>
  <c r="G536" s="1"/>
  <c r="F538" s="1"/>
  <c r="G538" s="1"/>
  <c r="J535"/>
  <c r="J534"/>
  <c r="J533"/>
  <c r="G533"/>
  <c r="F535" s="1"/>
  <c r="G535" s="1"/>
  <c r="F533"/>
  <c r="J532"/>
  <c r="J531"/>
  <c r="J530"/>
  <c r="F530"/>
  <c r="G530" s="1"/>
  <c r="F532" s="1"/>
  <c r="G532" s="1"/>
  <c r="J529"/>
  <c r="J528"/>
  <c r="J527"/>
  <c r="G527"/>
  <c r="F529" s="1"/>
  <c r="G529" s="1"/>
  <c r="F527"/>
  <c r="J526"/>
  <c r="J525"/>
  <c r="J524"/>
  <c r="F524"/>
  <c r="G524" s="1"/>
  <c r="F526" s="1"/>
  <c r="G526" s="1"/>
  <c r="J523"/>
  <c r="J522"/>
  <c r="J521"/>
  <c r="G521"/>
  <c r="F523" s="1"/>
  <c r="G523" s="1"/>
  <c r="F521"/>
  <c r="J520"/>
  <c r="J519"/>
  <c r="J518"/>
  <c r="F518"/>
  <c r="G518" s="1"/>
  <c r="F520" s="1"/>
  <c r="G520" s="1"/>
  <c r="J517"/>
  <c r="J516"/>
  <c r="J515"/>
  <c r="G515"/>
  <c r="F517" s="1"/>
  <c r="G517" s="1"/>
  <c r="F515"/>
  <c r="J514"/>
  <c r="J513"/>
  <c r="J512"/>
  <c r="G512"/>
  <c r="F514" s="1"/>
  <c r="G514" s="1"/>
  <c r="F512"/>
  <c r="J511"/>
  <c r="J510"/>
  <c r="J509"/>
  <c r="G509"/>
  <c r="F511" s="1"/>
  <c r="G511" s="1"/>
  <c r="F509"/>
  <c r="J508"/>
  <c r="J507"/>
  <c r="J506"/>
  <c r="F506"/>
  <c r="G506" s="1"/>
  <c r="F508" s="1"/>
  <c r="G508" s="1"/>
  <c r="J505"/>
  <c r="J504"/>
  <c r="J503"/>
  <c r="F503"/>
  <c r="G503" s="1"/>
  <c r="F505" s="1"/>
  <c r="G505" s="1"/>
  <c r="J502"/>
  <c r="J501"/>
  <c r="J500"/>
  <c r="G500"/>
  <c r="F502" s="1"/>
  <c r="G502" s="1"/>
  <c r="F500"/>
  <c r="J499"/>
  <c r="J498"/>
  <c r="J497"/>
  <c r="G497"/>
  <c r="F499" s="1"/>
  <c r="G499" s="1"/>
  <c r="F497"/>
  <c r="C494"/>
  <c r="J487"/>
  <c r="J486"/>
  <c r="F486"/>
  <c r="G486" s="1"/>
  <c r="J485"/>
  <c r="G485"/>
  <c r="F487" s="1"/>
  <c r="G487" s="1"/>
  <c r="J484"/>
  <c r="G484"/>
  <c r="J483"/>
  <c r="G483"/>
  <c r="J482"/>
  <c r="G482"/>
  <c r="J481"/>
  <c r="J480"/>
  <c r="F480"/>
  <c r="G480" s="1"/>
  <c r="J479"/>
  <c r="G479"/>
  <c r="F481" s="1"/>
  <c r="G481" s="1"/>
  <c r="J478"/>
  <c r="J477"/>
  <c r="J476"/>
  <c r="G476"/>
  <c r="F476"/>
  <c r="J475"/>
  <c r="J474"/>
  <c r="J473"/>
  <c r="F473"/>
  <c r="G473" s="1"/>
  <c r="J472"/>
  <c r="J471"/>
  <c r="J470"/>
  <c r="F470"/>
  <c r="G470" s="1"/>
  <c r="J469"/>
  <c r="J468"/>
  <c r="J467"/>
  <c r="F467"/>
  <c r="G467" s="1"/>
  <c r="J466"/>
  <c r="J465"/>
  <c r="J464"/>
  <c r="G464"/>
  <c r="F464"/>
  <c r="J463"/>
  <c r="J462"/>
  <c r="J461"/>
  <c r="F461"/>
  <c r="G461" s="1"/>
  <c r="J460"/>
  <c r="J459"/>
  <c r="J458"/>
  <c r="G458"/>
  <c r="F458"/>
  <c r="J457"/>
  <c r="J456"/>
  <c r="J455"/>
  <c r="F455"/>
  <c r="G455" s="1"/>
  <c r="J454"/>
  <c r="J453"/>
  <c r="J452"/>
  <c r="G452"/>
  <c r="F452"/>
  <c r="J451"/>
  <c r="J450"/>
  <c r="J449"/>
  <c r="F449"/>
  <c r="G449" s="1"/>
  <c r="J448"/>
  <c r="J447"/>
  <c r="J446"/>
  <c r="G446"/>
  <c r="F446"/>
  <c r="J445"/>
  <c r="J444"/>
  <c r="J443"/>
  <c r="G443"/>
  <c r="F443"/>
  <c r="J442"/>
  <c r="J441"/>
  <c r="J440"/>
  <c r="G440"/>
  <c r="F440"/>
  <c r="J439"/>
  <c r="J438"/>
  <c r="J437"/>
  <c r="F437"/>
  <c r="G437" s="1"/>
  <c r="C434"/>
  <c r="J427"/>
  <c r="J426"/>
  <c r="F426"/>
  <c r="G426" s="1"/>
  <c r="J425"/>
  <c r="G425"/>
  <c r="F427" s="1"/>
  <c r="G427" s="1"/>
  <c r="J424"/>
  <c r="G424"/>
  <c r="J423"/>
  <c r="G423"/>
  <c r="J422"/>
  <c r="G422"/>
  <c r="J421"/>
  <c r="J420"/>
  <c r="F420"/>
  <c r="G420" s="1"/>
  <c r="J419"/>
  <c r="G419"/>
  <c r="F421" s="1"/>
  <c r="G421" s="1"/>
  <c r="J418"/>
  <c r="J417"/>
  <c r="J416"/>
  <c r="G416"/>
  <c r="F416"/>
  <c r="J415"/>
  <c r="J414"/>
  <c r="J413"/>
  <c r="F413"/>
  <c r="G413" s="1"/>
  <c r="J412"/>
  <c r="J411"/>
  <c r="J410"/>
  <c r="F410"/>
  <c r="G410" s="1"/>
  <c r="J409"/>
  <c r="J408"/>
  <c r="J407"/>
  <c r="G407"/>
  <c r="F407"/>
  <c r="J406"/>
  <c r="J405"/>
  <c r="J404"/>
  <c r="G404"/>
  <c r="F404"/>
  <c r="J403"/>
  <c r="J402"/>
  <c r="J401"/>
  <c r="F401"/>
  <c r="G401" s="1"/>
  <c r="J400"/>
  <c r="J399"/>
  <c r="J398"/>
  <c r="F398"/>
  <c r="G398" s="1"/>
  <c r="J397"/>
  <c r="J396"/>
  <c r="J395"/>
  <c r="F395"/>
  <c r="G395" s="1"/>
  <c r="J394"/>
  <c r="J393"/>
  <c r="J392"/>
  <c r="G392"/>
  <c r="F392"/>
  <c r="J391"/>
  <c r="J390"/>
  <c r="J389"/>
  <c r="F389"/>
  <c r="G389" s="1"/>
  <c r="J388"/>
  <c r="J387"/>
  <c r="J386"/>
  <c r="G386"/>
  <c r="F386"/>
  <c r="J385"/>
  <c r="J384"/>
  <c r="J383"/>
  <c r="F383"/>
  <c r="G383" s="1"/>
  <c r="J382"/>
  <c r="J381"/>
  <c r="J380"/>
  <c r="G380"/>
  <c r="F380"/>
  <c r="J379"/>
  <c r="J378"/>
  <c r="J377"/>
  <c r="F377"/>
  <c r="G377" s="1"/>
  <c r="C374"/>
  <c r="J367"/>
  <c r="J366"/>
  <c r="F366"/>
  <c r="G366" s="1"/>
  <c r="J365"/>
  <c r="G365"/>
  <c r="F367" s="1"/>
  <c r="G367" s="1"/>
  <c r="J364"/>
  <c r="G364"/>
  <c r="J363"/>
  <c r="G363"/>
  <c r="J362"/>
  <c r="G362"/>
  <c r="J361"/>
  <c r="J360"/>
  <c r="F360"/>
  <c r="G360" s="1"/>
  <c r="J359"/>
  <c r="G359"/>
  <c r="F361" s="1"/>
  <c r="G361" s="1"/>
  <c r="J358"/>
  <c r="J357"/>
  <c r="J356"/>
  <c r="F356"/>
  <c r="G356" s="1"/>
  <c r="J355"/>
  <c r="J354"/>
  <c r="J353"/>
  <c r="G353"/>
  <c r="F353"/>
  <c r="J352"/>
  <c r="J351"/>
  <c r="J350"/>
  <c r="F350"/>
  <c r="G350" s="1"/>
  <c r="J349"/>
  <c r="J348"/>
  <c r="J347"/>
  <c r="G347"/>
  <c r="F347"/>
  <c r="J346"/>
  <c r="J345"/>
  <c r="J344"/>
  <c r="F344"/>
  <c r="G344" s="1"/>
  <c r="J343"/>
  <c r="J342"/>
  <c r="J341"/>
  <c r="G341"/>
  <c r="F341"/>
  <c r="J340"/>
  <c r="J339"/>
  <c r="J338"/>
  <c r="G338"/>
  <c r="F338"/>
  <c r="J337"/>
  <c r="J336"/>
  <c r="J335"/>
  <c r="G335"/>
  <c r="F335"/>
  <c r="J334"/>
  <c r="J333"/>
  <c r="J332"/>
  <c r="F332"/>
  <c r="G332" s="1"/>
  <c r="J331"/>
  <c r="J330"/>
  <c r="J329"/>
  <c r="F329"/>
  <c r="G329" s="1"/>
  <c r="J328"/>
  <c r="J327"/>
  <c r="J326"/>
  <c r="G326"/>
  <c r="F326"/>
  <c r="J325"/>
  <c r="J324"/>
  <c r="J323"/>
  <c r="G323"/>
  <c r="F323"/>
  <c r="J322"/>
  <c r="J321"/>
  <c r="J320"/>
  <c r="F320"/>
  <c r="G320" s="1"/>
  <c r="J319"/>
  <c r="J318"/>
  <c r="J317"/>
  <c r="F317"/>
  <c r="G317" s="1"/>
  <c r="C314"/>
  <c r="J307"/>
  <c r="J306"/>
  <c r="F306"/>
  <c r="G306" s="1"/>
  <c r="J305"/>
  <c r="G305"/>
  <c r="F307" s="1"/>
  <c r="G307" s="1"/>
  <c r="J304"/>
  <c r="G304"/>
  <c r="J303"/>
  <c r="G303"/>
  <c r="J302"/>
  <c r="G302"/>
  <c r="J301"/>
  <c r="J300"/>
  <c r="F300"/>
  <c r="G300" s="1"/>
  <c r="J299"/>
  <c r="G299"/>
  <c r="F301" s="1"/>
  <c r="G301" s="1"/>
  <c r="J298"/>
  <c r="J297"/>
  <c r="J296"/>
  <c r="F296"/>
  <c r="G296" s="1"/>
  <c r="J295"/>
  <c r="J294"/>
  <c r="J293"/>
  <c r="F293"/>
  <c r="G293" s="1"/>
  <c r="J292"/>
  <c r="J291"/>
  <c r="J290"/>
  <c r="G290"/>
  <c r="F290"/>
  <c r="J289"/>
  <c r="J288"/>
  <c r="J287"/>
  <c r="G287"/>
  <c r="F287"/>
  <c r="J286"/>
  <c r="J285"/>
  <c r="J284"/>
  <c r="F284"/>
  <c r="G284" s="1"/>
  <c r="J283"/>
  <c r="J282"/>
  <c r="J281"/>
  <c r="F281"/>
  <c r="G281" s="1"/>
  <c r="J280"/>
  <c r="J279"/>
  <c r="J278"/>
  <c r="F278"/>
  <c r="G278" s="1"/>
  <c r="J277"/>
  <c r="J276"/>
  <c r="J275"/>
  <c r="G275"/>
  <c r="F275"/>
  <c r="J274"/>
  <c r="J273"/>
  <c r="J272"/>
  <c r="F272"/>
  <c r="G272" s="1"/>
  <c r="J271"/>
  <c r="J270"/>
  <c r="J269"/>
  <c r="G269"/>
  <c r="F269"/>
  <c r="J268"/>
  <c r="J267"/>
  <c r="J266"/>
  <c r="F266"/>
  <c r="G266" s="1"/>
  <c r="J265"/>
  <c r="J264"/>
  <c r="J263"/>
  <c r="G263"/>
  <c r="F263"/>
  <c r="J262"/>
  <c r="J261"/>
  <c r="J260"/>
  <c r="F260"/>
  <c r="G260" s="1"/>
  <c r="J259"/>
  <c r="J258"/>
  <c r="J257"/>
  <c r="F257"/>
  <c r="G257" s="1"/>
  <c r="C254"/>
  <c r="J247"/>
  <c r="J246"/>
  <c r="F246"/>
  <c r="G246" s="1"/>
  <c r="J245"/>
  <c r="G245"/>
  <c r="F247" s="1"/>
  <c r="G247" s="1"/>
  <c r="J244"/>
  <c r="G244"/>
  <c r="J243"/>
  <c r="G243"/>
  <c r="J242"/>
  <c r="G242"/>
  <c r="J241"/>
  <c r="J240"/>
  <c r="F240"/>
  <c r="G240" s="1"/>
  <c r="J239"/>
  <c r="G239"/>
  <c r="F241" s="1"/>
  <c r="G241" s="1"/>
  <c r="J238"/>
  <c r="J237"/>
  <c r="J236"/>
  <c r="F236"/>
  <c r="G236" s="1"/>
  <c r="F238" s="1"/>
  <c r="G238" s="1"/>
  <c r="J235"/>
  <c r="J234"/>
  <c r="J233"/>
  <c r="F233"/>
  <c r="G233" s="1"/>
  <c r="F235" s="1"/>
  <c r="G235" s="1"/>
  <c r="J232"/>
  <c r="J231"/>
  <c r="J230"/>
  <c r="G230"/>
  <c r="F232" s="1"/>
  <c r="G232" s="1"/>
  <c r="F230"/>
  <c r="J229"/>
  <c r="J228"/>
  <c r="J227"/>
  <c r="G227"/>
  <c r="F229" s="1"/>
  <c r="G229" s="1"/>
  <c r="F227"/>
  <c r="J226"/>
  <c r="J225"/>
  <c r="J224"/>
  <c r="F224"/>
  <c r="G224" s="1"/>
  <c r="F226" s="1"/>
  <c r="G226" s="1"/>
  <c r="J223"/>
  <c r="J222"/>
  <c r="J221"/>
  <c r="F221"/>
  <c r="G221" s="1"/>
  <c r="F223" s="1"/>
  <c r="G223" s="1"/>
  <c r="J220"/>
  <c r="J219"/>
  <c r="J218"/>
  <c r="G218"/>
  <c r="F220" s="1"/>
  <c r="G220" s="1"/>
  <c r="F218"/>
  <c r="J217"/>
  <c r="J216"/>
  <c r="J215"/>
  <c r="G215"/>
  <c r="F217" s="1"/>
  <c r="G217" s="1"/>
  <c r="F215"/>
  <c r="J214"/>
  <c r="J213"/>
  <c r="J212"/>
  <c r="F212"/>
  <c r="G212" s="1"/>
  <c r="F214" s="1"/>
  <c r="G214" s="1"/>
  <c r="J211"/>
  <c r="J210"/>
  <c r="J209"/>
  <c r="F209"/>
  <c r="G209" s="1"/>
  <c r="F211" s="1"/>
  <c r="G211" s="1"/>
  <c r="J208"/>
  <c r="J207"/>
  <c r="J206"/>
  <c r="G206"/>
  <c r="F208" s="1"/>
  <c r="G208" s="1"/>
  <c r="F206"/>
  <c r="J205"/>
  <c r="J204"/>
  <c r="J203"/>
  <c r="G203"/>
  <c r="F205" s="1"/>
  <c r="G205" s="1"/>
  <c r="F203"/>
  <c r="J202"/>
  <c r="J201"/>
  <c r="J200"/>
  <c r="F200"/>
  <c r="G200" s="1"/>
  <c r="F202" s="1"/>
  <c r="G202" s="1"/>
  <c r="J199"/>
  <c r="J198"/>
  <c r="J197"/>
  <c r="F197"/>
  <c r="G197" s="1"/>
  <c r="C194"/>
  <c r="J187"/>
  <c r="J186"/>
  <c r="F186"/>
  <c r="G186" s="1"/>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G170"/>
  <c r="F172" s="1"/>
  <c r="G172" s="1"/>
  <c r="F170"/>
  <c r="J169"/>
  <c r="J168"/>
  <c r="J167"/>
  <c r="G167"/>
  <c r="F169" s="1"/>
  <c r="G169" s="1"/>
  <c r="F167"/>
  <c r="J166"/>
  <c r="J165"/>
  <c r="J164"/>
  <c r="F164"/>
  <c r="G164" s="1"/>
  <c r="F166" s="1"/>
  <c r="G166" s="1"/>
  <c r="J163"/>
  <c r="J162"/>
  <c r="J161"/>
  <c r="F161"/>
  <c r="G161" s="1"/>
  <c r="F163" s="1"/>
  <c r="G163" s="1"/>
  <c r="J160"/>
  <c r="J159"/>
  <c r="J158"/>
  <c r="G158"/>
  <c r="F160" s="1"/>
  <c r="G160" s="1"/>
  <c r="F158"/>
  <c r="J157"/>
  <c r="J156"/>
  <c r="J155"/>
  <c r="G155"/>
  <c r="F157" s="1"/>
  <c r="G157" s="1"/>
  <c r="F155"/>
  <c r="J154"/>
  <c r="J153"/>
  <c r="J152"/>
  <c r="F152"/>
  <c r="G152" s="1"/>
  <c r="F154" s="1"/>
  <c r="G154" s="1"/>
  <c r="J151"/>
  <c r="J150"/>
  <c r="J149"/>
  <c r="F149"/>
  <c r="G149" s="1"/>
  <c r="F151" s="1"/>
  <c r="G151" s="1"/>
  <c r="J148"/>
  <c r="J147"/>
  <c r="J146"/>
  <c r="G146"/>
  <c r="F148" s="1"/>
  <c r="G148" s="1"/>
  <c r="F146"/>
  <c r="J145"/>
  <c r="J144"/>
  <c r="J143"/>
  <c r="G143"/>
  <c r="F145" s="1"/>
  <c r="G145" s="1"/>
  <c r="F143"/>
  <c r="J142"/>
  <c r="J141"/>
  <c r="J140"/>
  <c r="F140"/>
  <c r="G140" s="1"/>
  <c r="F142" s="1"/>
  <c r="G142" s="1"/>
  <c r="J139"/>
  <c r="J138"/>
  <c r="J137"/>
  <c r="F137"/>
  <c r="G137" s="1"/>
  <c r="C134"/>
  <c r="J127"/>
  <c r="J126"/>
  <c r="F126"/>
  <c r="G126" s="1"/>
  <c r="J125"/>
  <c r="G125"/>
  <c r="F127" s="1"/>
  <c r="G127" s="1"/>
  <c r="J124"/>
  <c r="G124"/>
  <c r="J123"/>
  <c r="G123"/>
  <c r="J122"/>
  <c r="G122"/>
  <c r="J121"/>
  <c r="J120"/>
  <c r="J119"/>
  <c r="G119"/>
  <c r="F121" s="1"/>
  <c r="G121" s="1"/>
  <c r="J118"/>
  <c r="J117"/>
  <c r="J116"/>
  <c r="F116"/>
  <c r="G116" s="1"/>
  <c r="F118" s="1"/>
  <c r="G118" s="1"/>
  <c r="J115"/>
  <c r="J114"/>
  <c r="J113"/>
  <c r="F113"/>
  <c r="G113" s="1"/>
  <c r="F115" s="1"/>
  <c r="G115" s="1"/>
  <c r="J112"/>
  <c r="J111"/>
  <c r="J110"/>
  <c r="G110"/>
  <c r="F112" s="1"/>
  <c r="G112" s="1"/>
  <c r="F110"/>
  <c r="J109"/>
  <c r="J108"/>
  <c r="J107"/>
  <c r="G107"/>
  <c r="F109" s="1"/>
  <c r="G109" s="1"/>
  <c r="F107"/>
  <c r="J106"/>
  <c r="J105"/>
  <c r="J104"/>
  <c r="F104"/>
  <c r="G104" s="1"/>
  <c r="F106" s="1"/>
  <c r="G106" s="1"/>
  <c r="J103"/>
  <c r="J102"/>
  <c r="J101"/>
  <c r="F101"/>
  <c r="G101" s="1"/>
  <c r="F103" s="1"/>
  <c r="G103" s="1"/>
  <c r="J100"/>
  <c r="J99"/>
  <c r="J98"/>
  <c r="G98"/>
  <c r="F100" s="1"/>
  <c r="G100" s="1"/>
  <c r="F98"/>
  <c r="J97"/>
  <c r="J96"/>
  <c r="J95"/>
  <c r="G95"/>
  <c r="F97" s="1"/>
  <c r="G97" s="1"/>
  <c r="F95"/>
  <c r="J94"/>
  <c r="J93"/>
  <c r="J92"/>
  <c r="F92"/>
  <c r="G92" s="1"/>
  <c r="F94" s="1"/>
  <c r="G94" s="1"/>
  <c r="J91"/>
  <c r="J90"/>
  <c r="J89"/>
  <c r="F89"/>
  <c r="G89" s="1"/>
  <c r="F91" s="1"/>
  <c r="G91" s="1"/>
  <c r="J88"/>
  <c r="J87"/>
  <c r="J86"/>
  <c r="G86"/>
  <c r="F88" s="1"/>
  <c r="G88" s="1"/>
  <c r="F86"/>
  <c r="J85"/>
  <c r="J84"/>
  <c r="J83"/>
  <c r="G83"/>
  <c r="F85" s="1"/>
  <c r="G85" s="1"/>
  <c r="F83"/>
  <c r="J82"/>
  <c r="J81"/>
  <c r="J80"/>
  <c r="F80"/>
  <c r="G80" s="1"/>
  <c r="F82" s="1"/>
  <c r="G82" s="1"/>
  <c r="J79"/>
  <c r="J78"/>
  <c r="J77"/>
  <c r="F77"/>
  <c r="G77" s="1"/>
  <c r="C74"/>
  <c r="K238" i="7"/>
  <c r="K237"/>
  <c r="K236"/>
  <c r="K235"/>
  <c r="K234"/>
  <c r="K233"/>
  <c r="K232"/>
  <c r="K231"/>
  <c r="K230"/>
  <c r="K219"/>
  <c r="K218"/>
  <c r="K217"/>
  <c r="K216"/>
  <c r="K215"/>
  <c r="K214"/>
  <c r="K213"/>
  <c r="K212"/>
  <c r="K211"/>
  <c r="K200"/>
  <c r="K199"/>
  <c r="K198"/>
  <c r="K197"/>
  <c r="K196"/>
  <c r="K195"/>
  <c r="K194"/>
  <c r="K193"/>
  <c r="K192"/>
  <c r="K181"/>
  <c r="K180"/>
  <c r="K179"/>
  <c r="K178"/>
  <c r="K177"/>
  <c r="K176"/>
  <c r="K175"/>
  <c r="K174"/>
  <c r="K173"/>
  <c r="K162"/>
  <c r="K161"/>
  <c r="K160"/>
  <c r="K159"/>
  <c r="K158"/>
  <c r="K157"/>
  <c r="K156"/>
  <c r="K155"/>
  <c r="K154"/>
  <c r="K143"/>
  <c r="K142"/>
  <c r="K141"/>
  <c r="K140"/>
  <c r="K139"/>
  <c r="K138"/>
  <c r="K137"/>
  <c r="K136"/>
  <c r="K135"/>
  <c r="K124"/>
  <c r="K123"/>
  <c r="K122"/>
  <c r="K121"/>
  <c r="K120"/>
  <c r="K119"/>
  <c r="K118"/>
  <c r="K117"/>
  <c r="K116"/>
  <c r="K105"/>
  <c r="K104"/>
  <c r="K103"/>
  <c r="K102"/>
  <c r="K101"/>
  <c r="K100"/>
  <c r="K99"/>
  <c r="K98"/>
  <c r="K97"/>
  <c r="K84"/>
  <c r="K82"/>
  <c r="K81"/>
  <c r="K80"/>
  <c r="K79"/>
  <c r="K78"/>
  <c r="K77"/>
  <c r="K76"/>
  <c r="K75"/>
  <c r="K64"/>
  <c r="K63"/>
  <c r="K62"/>
  <c r="K61"/>
  <c r="K60"/>
  <c r="K59"/>
  <c r="K57"/>
  <c r="K56"/>
  <c r="K58"/>
  <c r="K45"/>
  <c r="K44"/>
  <c r="K43"/>
  <c r="K42"/>
  <c r="K41"/>
  <c r="K40"/>
  <c r="K39"/>
  <c r="K38"/>
  <c r="K37"/>
  <c r="J238"/>
  <c r="F238"/>
  <c r="G238" s="1"/>
  <c r="J237"/>
  <c r="G237"/>
  <c r="J236"/>
  <c r="E236"/>
  <c r="G236" s="1"/>
  <c r="J235"/>
  <c r="G235"/>
  <c r="E235"/>
  <c r="J234"/>
  <c r="E234"/>
  <c r="G234" s="1"/>
  <c r="J233"/>
  <c r="G233"/>
  <c r="J232"/>
  <c r="G232"/>
  <c r="J231"/>
  <c r="E231"/>
  <c r="G231" s="1"/>
  <c r="J230"/>
  <c r="E230"/>
  <c r="G230" s="1"/>
  <c r="J229"/>
  <c r="G229"/>
  <c r="C226"/>
  <c r="J219"/>
  <c r="G219"/>
  <c r="F219"/>
  <c r="J218"/>
  <c r="G218"/>
  <c r="J217"/>
  <c r="E217"/>
  <c r="G217" s="1"/>
  <c r="J216"/>
  <c r="E216"/>
  <c r="G216" s="1"/>
  <c r="J215"/>
  <c r="E215"/>
  <c r="G215" s="1"/>
  <c r="J214"/>
  <c r="G214"/>
  <c r="J213"/>
  <c r="G213"/>
  <c r="J212"/>
  <c r="E212"/>
  <c r="G212" s="1"/>
  <c r="J211"/>
  <c r="E211"/>
  <c r="G211" s="1"/>
  <c r="J210"/>
  <c r="G210"/>
  <c r="C207"/>
  <c r="J200"/>
  <c r="F200"/>
  <c r="G200" s="1"/>
  <c r="J199"/>
  <c r="G199"/>
  <c r="J198"/>
  <c r="E198"/>
  <c r="G198" s="1"/>
  <c r="J197"/>
  <c r="G197"/>
  <c r="E197"/>
  <c r="J196"/>
  <c r="E196"/>
  <c r="G196" s="1"/>
  <c r="J195"/>
  <c r="G195"/>
  <c r="J194"/>
  <c r="G194"/>
  <c r="J193"/>
  <c r="E193"/>
  <c r="G193" s="1"/>
  <c r="J192"/>
  <c r="E192"/>
  <c r="G192" s="1"/>
  <c r="J191"/>
  <c r="G191"/>
  <c r="C188"/>
  <c r="J181"/>
  <c r="F181"/>
  <c r="G181" s="1"/>
  <c r="J180"/>
  <c r="G180"/>
  <c r="J179"/>
  <c r="E179"/>
  <c r="G179" s="1"/>
  <c r="J178"/>
  <c r="E178"/>
  <c r="G178" s="1"/>
  <c r="J177"/>
  <c r="E177"/>
  <c r="G177" s="1"/>
  <c r="J176"/>
  <c r="G176"/>
  <c r="J175"/>
  <c r="G175"/>
  <c r="J174"/>
  <c r="E174"/>
  <c r="G174" s="1"/>
  <c r="J173"/>
  <c r="E173"/>
  <c r="G173" s="1"/>
  <c r="J172"/>
  <c r="G172"/>
  <c r="C169"/>
  <c r="J162"/>
  <c r="F162"/>
  <c r="G162" s="1"/>
  <c r="J161"/>
  <c r="G161"/>
  <c r="J160"/>
  <c r="E160"/>
  <c r="G160" s="1"/>
  <c r="J159"/>
  <c r="E159"/>
  <c r="G159" s="1"/>
  <c r="J158"/>
  <c r="E158"/>
  <c r="G158" s="1"/>
  <c r="J157"/>
  <c r="G157"/>
  <c r="J156"/>
  <c r="G156"/>
  <c r="J155"/>
  <c r="E155"/>
  <c r="G155" s="1"/>
  <c r="J154"/>
  <c r="E154"/>
  <c r="G154" s="1"/>
  <c r="J153"/>
  <c r="G153"/>
  <c r="C150"/>
  <c r="J143"/>
  <c r="F143"/>
  <c r="G143" s="1"/>
  <c r="J142"/>
  <c r="G142"/>
  <c r="J141"/>
  <c r="E141"/>
  <c r="G141" s="1"/>
  <c r="J140"/>
  <c r="E140"/>
  <c r="G140" s="1"/>
  <c r="J139"/>
  <c r="E139"/>
  <c r="G139" s="1"/>
  <c r="J138"/>
  <c r="G138"/>
  <c r="J137"/>
  <c r="G137"/>
  <c r="J136"/>
  <c r="E136"/>
  <c r="G136" s="1"/>
  <c r="J135"/>
  <c r="E135"/>
  <c r="G135" s="1"/>
  <c r="J134"/>
  <c r="G134"/>
  <c r="C131"/>
  <c r="J124"/>
  <c r="F124"/>
  <c r="G124" s="1"/>
  <c r="J123"/>
  <c r="G123"/>
  <c r="J122"/>
  <c r="E122"/>
  <c r="G122" s="1"/>
  <c r="J121"/>
  <c r="E121"/>
  <c r="G121" s="1"/>
  <c r="J120"/>
  <c r="G120"/>
  <c r="E120"/>
  <c r="J119"/>
  <c r="G119"/>
  <c r="J118"/>
  <c r="G118"/>
  <c r="J117"/>
  <c r="E117"/>
  <c r="G117" s="1"/>
  <c r="J116"/>
  <c r="E116"/>
  <c r="G116" s="1"/>
  <c r="J115"/>
  <c r="G115"/>
  <c r="C112"/>
  <c r="J105"/>
  <c r="F105"/>
  <c r="G105" s="1"/>
  <c r="J104"/>
  <c r="G104"/>
  <c r="J103"/>
  <c r="E103"/>
  <c r="G103" s="1"/>
  <c r="J102"/>
  <c r="E102"/>
  <c r="G102" s="1"/>
  <c r="J101"/>
  <c r="G101"/>
  <c r="E101"/>
  <c r="J100"/>
  <c r="G100"/>
  <c r="J99"/>
  <c r="G99"/>
  <c r="J98"/>
  <c r="E98"/>
  <c r="G98" s="1"/>
  <c r="J97"/>
  <c r="E97"/>
  <c r="G97" s="1"/>
  <c r="J96"/>
  <c r="G96"/>
  <c r="C93"/>
  <c r="J84"/>
  <c r="F84"/>
  <c r="G84" s="1"/>
  <c r="J82"/>
  <c r="G82"/>
  <c r="J81"/>
  <c r="E81"/>
  <c r="G81" s="1"/>
  <c r="J80"/>
  <c r="E80"/>
  <c r="G80" s="1"/>
  <c r="J79"/>
  <c r="E79"/>
  <c r="G79" s="1"/>
  <c r="J78"/>
  <c r="G78"/>
  <c r="J77"/>
  <c r="G77"/>
  <c r="J76"/>
  <c r="E76"/>
  <c r="G76" s="1"/>
  <c r="J75"/>
  <c r="E75"/>
  <c r="G75" s="1"/>
  <c r="J74"/>
  <c r="G74"/>
  <c r="C71"/>
  <c r="J64"/>
  <c r="F64"/>
  <c r="G64" s="1"/>
  <c r="J63"/>
  <c r="G63"/>
  <c r="J62"/>
  <c r="E62"/>
  <c r="G62" s="1"/>
  <c r="J61"/>
  <c r="E61"/>
  <c r="G61" s="1"/>
  <c r="J60"/>
  <c r="E60"/>
  <c r="G60" s="1"/>
  <c r="J59"/>
  <c r="G59"/>
  <c r="J58"/>
  <c r="G58"/>
  <c r="J57"/>
  <c r="E57"/>
  <c r="G57" s="1"/>
  <c r="J56"/>
  <c r="E56"/>
  <c r="G56" s="1"/>
  <c r="J55"/>
  <c r="G55"/>
  <c r="C52"/>
  <c r="J45"/>
  <c r="F45"/>
  <c r="G45" s="1"/>
  <c r="J44"/>
  <c r="G44"/>
  <c r="J43"/>
  <c r="E43"/>
  <c r="G43" s="1"/>
  <c r="J42"/>
  <c r="E42"/>
  <c r="G42" s="1"/>
  <c r="J41"/>
  <c r="E41"/>
  <c r="G41" s="1"/>
  <c r="J40"/>
  <c r="G40"/>
  <c r="J39"/>
  <c r="G39"/>
  <c r="J38"/>
  <c r="E38"/>
  <c r="G38" s="1"/>
  <c r="J37"/>
  <c r="E37"/>
  <c r="G37" s="1"/>
  <c r="J36"/>
  <c r="G36"/>
  <c r="C33"/>
  <c r="D67" l="1"/>
  <c r="F180" i="8"/>
  <c r="G180" s="1"/>
  <c r="F120"/>
  <c r="G120" s="1"/>
  <c r="D146" i="7"/>
  <c r="D203"/>
  <c r="F721" i="8"/>
  <c r="G721" s="1"/>
  <c r="F727"/>
  <c r="G727" s="1"/>
  <c r="F754"/>
  <c r="G754" s="1"/>
  <c r="D48" i="7"/>
  <c r="P24" i="22" s="1"/>
  <c r="N24" s="1"/>
  <c r="D108" i="7"/>
  <c r="D165"/>
  <c r="F745" i="8"/>
  <c r="G745" s="1"/>
  <c r="F777"/>
  <c r="G777" s="1"/>
  <c r="F907"/>
  <c r="G907" s="1"/>
  <c r="F961"/>
  <c r="G961" s="1"/>
  <c r="D29" i="9"/>
  <c r="D89" i="7"/>
  <c r="D222"/>
  <c r="F762" i="8"/>
  <c r="G762" s="1"/>
  <c r="D105" i="9"/>
  <c r="D56" i="10"/>
  <c r="F661" i="8"/>
  <c r="G661" s="1"/>
  <c r="F775"/>
  <c r="G775" s="1"/>
  <c r="F774"/>
  <c r="G774" s="1"/>
  <c r="F841"/>
  <c r="G841" s="1"/>
  <c r="D181" i="9"/>
  <c r="D263" i="10"/>
  <c r="D41" i="40"/>
  <c r="D54" i="43"/>
  <c r="D48" i="9"/>
  <c r="D143"/>
  <c r="D219"/>
  <c r="D33" i="10"/>
  <c r="D54" i="12"/>
  <c r="D130" i="42"/>
  <c r="P152" i="43"/>
  <c r="P153"/>
  <c r="P160"/>
  <c r="P161"/>
  <c r="P168"/>
  <c r="P169"/>
  <c r="P176"/>
  <c r="P177"/>
  <c r="D102" i="10"/>
  <c r="D148"/>
  <c r="D194"/>
  <c r="D240"/>
  <c r="D495" i="12"/>
  <c r="D715"/>
  <c r="D100" i="42"/>
  <c r="D29" i="7"/>
  <c r="P105" i="43"/>
  <c r="P107"/>
  <c r="P109"/>
  <c r="P111"/>
  <c r="P113"/>
  <c r="P115"/>
  <c r="P117"/>
  <c r="P119"/>
  <c r="P121"/>
  <c r="P123"/>
  <c r="P125"/>
  <c r="P127"/>
  <c r="P129"/>
  <c r="P131"/>
  <c r="P133"/>
  <c r="P135"/>
  <c r="P137"/>
  <c r="P139"/>
  <c r="P95"/>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D130"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4" i="7"/>
  <c r="D127"/>
  <c r="G52" i="46"/>
  <c r="H52"/>
  <c r="I52"/>
  <c r="J52"/>
  <c r="K52"/>
  <c r="L52"/>
  <c r="M52"/>
  <c r="N52"/>
  <c r="O52"/>
  <c r="P52"/>
  <c r="I21" i="27" s="1"/>
  <c r="G33" i="45"/>
  <c r="H33"/>
  <c r="I33"/>
  <c r="J33"/>
  <c r="K33"/>
  <c r="L33"/>
  <c r="M33"/>
  <c r="N33"/>
  <c r="O33"/>
  <c r="P33"/>
  <c r="I10" i="27" s="1"/>
  <c r="G44" i="21"/>
  <c r="H44"/>
  <c r="I44"/>
  <c r="J44"/>
  <c r="K44"/>
  <c r="L44"/>
  <c r="M44"/>
  <c r="O44"/>
  <c r="H74" i="22"/>
  <c r="I74"/>
  <c r="K74"/>
  <c r="M74"/>
  <c r="O74"/>
  <c r="G74"/>
  <c r="D850" i="8" l="1"/>
  <c r="D190"/>
  <c r="D430"/>
  <c r="D370"/>
  <c r="D490"/>
  <c r="D550"/>
  <c r="D910"/>
  <c r="D790"/>
  <c r="D70"/>
  <c r="D250"/>
  <c r="D730"/>
  <c r="D670"/>
  <c r="D610"/>
  <c r="D310"/>
  <c r="C14" i="43"/>
  <c r="C13" i="42"/>
  <c r="C14" i="40"/>
  <c r="C14" i="12"/>
  <c r="C14" i="10"/>
  <c r="C14" i="9"/>
  <c r="C14" i="8"/>
  <c r="C14" i="7"/>
  <c r="J36" i="42" l="1"/>
  <c r="J35"/>
  <c r="J34"/>
  <c r="J33"/>
  <c r="J32"/>
  <c r="J31"/>
  <c r="J30"/>
  <c r="J29"/>
  <c r="J28"/>
  <c r="J27"/>
  <c r="J26"/>
  <c r="J25"/>
  <c r="J24"/>
  <c r="J23"/>
  <c r="J22"/>
  <c r="J21"/>
  <c r="J20"/>
  <c r="J19"/>
  <c r="J18"/>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2" i="48"/>
  <c r="I13" i="27" s="1"/>
  <c r="O42" i="48"/>
  <c r="N42"/>
  <c r="M42"/>
  <c r="L42"/>
  <c r="K42"/>
  <c r="J42"/>
  <c r="I42"/>
  <c r="H42"/>
  <c r="G42"/>
  <c r="P19" i="47" l="1"/>
  <c r="I12" i="27" s="1"/>
  <c r="O19" i="47"/>
  <c r="N19"/>
  <c r="M19"/>
  <c r="L19"/>
  <c r="K19"/>
  <c r="J19"/>
  <c r="I19"/>
  <c r="H19"/>
  <c r="G19"/>
  <c r="D341" i="38"/>
  <c r="E341"/>
  <c r="Z341"/>
  <c r="AA341"/>
  <c r="AB341"/>
  <c r="AD341"/>
  <c r="AE341"/>
  <c r="AF341"/>
  <c r="AH341"/>
  <c r="AI341"/>
  <c r="AJ341"/>
  <c r="AL341"/>
  <c r="AM341"/>
  <c r="AN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E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15" i="44"/>
  <c r="P15"/>
  <c r="I19" i="27" s="1"/>
  <c r="O26" i="23"/>
  <c r="P26"/>
  <c r="I9" i="27" s="1"/>
  <c r="O35" i="33"/>
  <c r="P35"/>
  <c r="I11" i="27" s="1"/>
  <c r="O21" i="31"/>
  <c r="P21"/>
  <c r="I20" i="27" s="1"/>
  <c r="O39" i="24"/>
  <c r="P39"/>
  <c r="I18" i="27" s="1"/>
  <c r="O42" i="30"/>
  <c r="P42"/>
  <c r="I8" i="27" s="1"/>
  <c r="O20" i="29"/>
  <c r="P20"/>
  <c r="I7" i="27" s="1"/>
  <c r="O27" i="28"/>
  <c r="AP341" i="38" l="1"/>
  <c r="H341"/>
  <c r="J38" i="40"/>
  <c r="K67" i="8"/>
  <c r="N39" i="24" l="1"/>
  <c r="M39"/>
  <c r="L39"/>
  <c r="K39"/>
  <c r="J39"/>
  <c r="I39"/>
  <c r="H39"/>
  <c r="G39"/>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E350"/>
  <c r="D350"/>
  <c r="AN349"/>
  <c r="AM349"/>
  <c r="AL349"/>
  <c r="AJ349"/>
  <c r="AI349"/>
  <c r="AH349"/>
  <c r="AF349"/>
  <c r="AE349"/>
  <c r="AD349"/>
  <c r="AA349"/>
  <c r="Z349"/>
  <c r="E349"/>
  <c r="D349"/>
  <c r="AM348"/>
  <c r="AL348"/>
  <c r="AJ348"/>
  <c r="AI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L171"/>
  <c r="AJ171"/>
  <c r="AI171"/>
  <c r="AH171"/>
  <c r="AF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F357"/>
  <c r="J357" s="1"/>
  <c r="AK358"/>
  <c r="AO359"/>
  <c r="F361"/>
  <c r="J361" s="1"/>
  <c r="AC378"/>
  <c r="F347"/>
  <c r="J347" s="1"/>
  <c r="AG347"/>
  <c r="AK349"/>
  <c r="AK351"/>
  <c r="AG354"/>
  <c r="AK355"/>
  <c r="AO356"/>
  <c r="AK376"/>
  <c r="AG349"/>
  <c r="F350"/>
  <c r="J350" s="1"/>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F317"/>
  <c r="J317" s="1"/>
  <c r="AG317"/>
  <c r="AO319"/>
  <c r="F316"/>
  <c r="J316" s="1"/>
  <c r="AG316"/>
  <c r="AO318"/>
  <c r="F320"/>
  <c r="H320" s="1"/>
  <c r="AK321"/>
  <c r="F314"/>
  <c r="J314" s="1"/>
  <c r="AK319"/>
  <c r="AO317"/>
  <c r="AC321"/>
  <c r="F322"/>
  <c r="J322" s="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F172"/>
  <c r="H172" s="1"/>
  <c r="AO172"/>
  <c r="AO173"/>
  <c r="AO179"/>
  <c r="AK179"/>
  <c r="AG175"/>
  <c r="F177"/>
  <c r="J177" s="1"/>
  <c r="F175"/>
  <c r="J175" s="1"/>
  <c r="AG179"/>
  <c r="AC175"/>
  <c r="AK176"/>
  <c r="AK177"/>
  <c r="AK178"/>
  <c r="AO175"/>
  <c r="AG176"/>
  <c r="AG178"/>
  <c r="AK175"/>
  <c r="AC176"/>
  <c r="AC177"/>
  <c r="AC178"/>
  <c r="F179"/>
  <c r="H179" s="1"/>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F29"/>
  <c r="J29" s="1"/>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5"/>
  <c r="J15" s="1"/>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H174" l="1"/>
  <c r="D328"/>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AP386"/>
  <c r="AP372"/>
  <c r="H368"/>
  <c r="H316"/>
  <c r="H378"/>
  <c r="H362"/>
  <c r="H322"/>
  <c r="AP387"/>
  <c r="H351"/>
  <c r="AP356"/>
  <c r="AP365"/>
  <c r="H374"/>
  <c r="J371"/>
  <c r="H364"/>
  <c r="AP378"/>
  <c r="H357"/>
  <c r="H358"/>
  <c r="AP368"/>
  <c r="AP379"/>
  <c r="AP371"/>
  <c r="AP369"/>
  <c r="AP362"/>
  <c r="AP355"/>
  <c r="AP377"/>
  <c r="AP364"/>
  <c r="H279"/>
  <c r="AP367"/>
  <c r="AP353"/>
  <c r="AP360"/>
  <c r="H311"/>
  <c r="H288"/>
  <c r="H353"/>
  <c r="H352"/>
  <c r="H350"/>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H29"/>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H15"/>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E312"/>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N149"/>
  <c r="AJ149"/>
  <c r="AF149"/>
  <c r="AB149"/>
  <c r="AL149"/>
  <c r="AH149"/>
  <c r="AN133"/>
  <c r="AC134"/>
  <c r="AG134"/>
  <c r="F148"/>
  <c r="AN118"/>
  <c r="AC131"/>
  <c r="AG131"/>
  <c r="F117"/>
  <c r="AK117"/>
  <c r="AG36"/>
  <c r="AF96"/>
  <c r="AK103"/>
  <c r="AO103"/>
  <c r="AC90"/>
  <c r="AG90"/>
  <c r="AK90"/>
  <c r="AO90"/>
  <c r="F51"/>
  <c r="AG62"/>
  <c r="D500"/>
  <c r="E149"/>
  <c r="AC541"/>
  <c r="AH526"/>
  <c r="AL499"/>
  <c r="AC383"/>
  <c r="D267"/>
  <c r="AO235"/>
  <c r="D527"/>
  <c r="D389"/>
  <c r="AC235"/>
  <c r="AJ13"/>
  <c r="F467"/>
  <c r="D133"/>
  <c r="F489"/>
  <c r="AG383"/>
  <c r="G327"/>
  <c r="AD526"/>
  <c r="AH499"/>
  <c r="Z499"/>
  <c r="F485"/>
  <c r="AO459"/>
  <c r="AK459"/>
  <c r="AG459"/>
  <c r="AC459"/>
  <c r="G222"/>
  <c r="D118"/>
  <c r="D96"/>
  <c r="I327"/>
  <c r="AG235"/>
  <c r="F207"/>
  <c r="AF13"/>
  <c r="E267"/>
  <c r="AK235"/>
  <c r="D199"/>
  <c r="D190" s="1"/>
  <c r="AO107"/>
  <c r="G106"/>
  <c r="I106"/>
  <c r="AK107"/>
  <c r="AM13"/>
  <c r="AH13"/>
  <c r="AK14"/>
  <c r="AL13"/>
  <c r="AO14"/>
  <c r="AD13"/>
  <c r="AG14"/>
  <c r="I12"/>
  <c r="F56" i="8"/>
  <c r="F53"/>
  <c r="G53" s="1"/>
  <c r="F50"/>
  <c r="F47"/>
  <c r="F44"/>
  <c r="F41"/>
  <c r="F38"/>
  <c r="F35"/>
  <c r="F32"/>
  <c r="F29"/>
  <c r="F26"/>
  <c r="F23"/>
  <c r="F20"/>
  <c r="F17"/>
  <c r="J55"/>
  <c r="J54"/>
  <c r="J53"/>
  <c r="I566" i="38" l="1"/>
  <c r="G566"/>
  <c r="E328"/>
  <c r="F328" s="1"/>
  <c r="AA328"/>
  <c r="AC328" s="1"/>
  <c r="AE328"/>
  <c r="AE327" s="1"/>
  <c r="D345"/>
  <c r="AD190"/>
  <c r="AG190" s="1"/>
  <c r="AH190"/>
  <c r="AK190" s="1"/>
  <c r="Z190"/>
  <c r="AC190" s="1"/>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G328"/>
  <c r="AO389"/>
  <c r="J90"/>
  <c r="AP117"/>
  <c r="AL327"/>
  <c r="H466"/>
  <c r="J528"/>
  <c r="AM12"/>
  <c r="AJ12"/>
  <c r="H163"/>
  <c r="H338"/>
  <c r="AK267"/>
  <c r="AG199"/>
  <c r="AP191"/>
  <c r="AN222"/>
  <c r="AP224"/>
  <c r="AC527"/>
  <c r="AK527"/>
  <c r="H165"/>
  <c r="AG312"/>
  <c r="AP338"/>
  <c r="AM222"/>
  <c r="AP206"/>
  <c r="AO96"/>
  <c r="AC96"/>
  <c r="AD327"/>
  <c r="AI12"/>
  <c r="AK133"/>
  <c r="AP260"/>
  <c r="AI327"/>
  <c r="AO118"/>
  <c r="AG509"/>
  <c r="AP509" s="1"/>
  <c r="AP119"/>
  <c r="AP207"/>
  <c r="AO83"/>
  <c r="AO223"/>
  <c r="AG345"/>
  <c r="AC199"/>
  <c r="H191"/>
  <c r="F389"/>
  <c r="J389" s="1"/>
  <c r="AO243"/>
  <c r="AI222"/>
  <c r="AO190"/>
  <c r="AG389"/>
  <c r="AG398"/>
  <c r="AE499"/>
  <c r="AG499" s="1"/>
  <c r="AK243"/>
  <c r="AK199"/>
  <c r="F190"/>
  <c r="J190" s="1"/>
  <c r="H44"/>
  <c r="AF106"/>
  <c r="AP488"/>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J222"/>
  <c r="AM397"/>
  <c r="AO149"/>
  <c r="AP85"/>
  <c r="AC267"/>
  <c r="AO398"/>
  <c r="AP489"/>
  <c r="AP88"/>
  <c r="AJ106"/>
  <c r="AK164"/>
  <c r="AP330"/>
  <c r="AG243"/>
  <c r="AP165"/>
  <c r="AK149"/>
  <c r="AB106"/>
  <c r="F118"/>
  <c r="J118" s="1"/>
  <c r="F383"/>
  <c r="J383"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E222"/>
  <c r="AP244"/>
  <c r="H244"/>
  <c r="J244"/>
  <c r="H235"/>
  <c r="AK223"/>
  <c r="J206"/>
  <c r="H206"/>
  <c r="AP200"/>
  <c r="J213"/>
  <c r="H213"/>
  <c r="AN106"/>
  <c r="E106"/>
  <c r="AL106"/>
  <c r="AP134"/>
  <c r="J148"/>
  <c r="H148"/>
  <c r="AG107"/>
  <c r="AP107" s="1"/>
  <c r="J117"/>
  <c r="H117"/>
  <c r="AF12"/>
  <c r="AP90"/>
  <c r="H51"/>
  <c r="J51"/>
  <c r="J207"/>
  <c r="H207"/>
  <c r="J485"/>
  <c r="H485"/>
  <c r="J467"/>
  <c r="H467"/>
  <c r="D499"/>
  <c r="F499" s="1"/>
  <c r="F500"/>
  <c r="J489"/>
  <c r="H489"/>
  <c r="F267"/>
  <c r="AL12"/>
  <c r="F107"/>
  <c r="F199"/>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566" i="38" l="1"/>
  <c r="AF566"/>
  <c r="AL566"/>
  <c r="D327"/>
  <c r="AH106"/>
  <c r="AK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99"/>
  <c r="AP118"/>
  <c r="AG327"/>
  <c r="AP267"/>
  <c r="AP527"/>
  <c r="AP500"/>
  <c r="J133"/>
  <c r="AK222"/>
  <c r="AP89"/>
  <c r="AP133"/>
  <c r="AP190"/>
  <c r="AP83"/>
  <c r="H389"/>
  <c r="H190"/>
  <c r="AP389"/>
  <c r="AO397"/>
  <c r="H118"/>
  <c r="AP328"/>
  <c r="AP96"/>
  <c r="AP526"/>
  <c r="J541"/>
  <c r="AP499"/>
  <c r="AG12"/>
  <c r="J328"/>
  <c r="H328"/>
  <c r="H499"/>
  <c r="J499"/>
  <c r="H527"/>
  <c r="J527"/>
  <c r="J267"/>
  <c r="H267"/>
  <c r="J199"/>
  <c r="H199"/>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15" i="44"/>
  <c r="M15"/>
  <c r="L15"/>
  <c r="K15"/>
  <c r="J15"/>
  <c r="I15"/>
  <c r="H15"/>
  <c r="G15"/>
  <c r="G26" i="23"/>
  <c r="H26"/>
  <c r="I26"/>
  <c r="J26"/>
  <c r="K26"/>
  <c r="L26"/>
  <c r="M26"/>
  <c r="N26"/>
  <c r="N35" i="33"/>
  <c r="M35"/>
  <c r="L35"/>
  <c r="K35"/>
  <c r="J35"/>
  <c r="I35"/>
  <c r="H35"/>
  <c r="G35"/>
  <c r="N42" i="30"/>
  <c r="M42"/>
  <c r="L42"/>
  <c r="K42"/>
  <c r="J42"/>
  <c r="I42"/>
  <c r="H42"/>
  <c r="G42"/>
  <c r="N20" i="29"/>
  <c r="M20"/>
  <c r="L20"/>
  <c r="K20"/>
  <c r="J20"/>
  <c r="I20"/>
  <c r="H20"/>
  <c r="G20"/>
  <c r="N27" i="28"/>
  <c r="M27"/>
  <c r="L27"/>
  <c r="K27"/>
  <c r="J27"/>
  <c r="I27"/>
  <c r="H27"/>
  <c r="G27"/>
  <c r="D77" i="27" l="1"/>
  <c r="G17" i="8"/>
  <c r="G59"/>
  <c r="G56"/>
  <c r="G65"/>
  <c r="D54" i="27" s="1"/>
  <c r="G62" i="8"/>
  <c r="Z15" i="38" l="1"/>
  <c r="D53" i="27"/>
  <c r="D52"/>
  <c r="AB64" i="38"/>
  <c r="AB47" s="1"/>
  <c r="D51" i="27"/>
  <c r="AB15" i="38"/>
  <c r="F60" i="8"/>
  <c r="F61"/>
  <c r="D14" i="38"/>
  <c r="Z14"/>
  <c r="K26" i="7"/>
  <c r="AC15" i="38" l="1"/>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D404" i="38" l="1"/>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30" i="10"/>
  <c r="J26" i="9"/>
  <c r="J18"/>
  <c r="AJ397" i="38" l="1"/>
  <c r="AJ566" s="1"/>
  <c r="AK398"/>
  <c r="AC404"/>
  <c r="AP404" s="1"/>
  <c r="Z398"/>
  <c r="F404"/>
  <c r="D398"/>
  <c r="D5" i="43"/>
  <c r="C11" i="27" s="1"/>
  <c r="H32" i="38"/>
  <c r="J32"/>
  <c r="K18" i="8"/>
  <c r="F26" i="7"/>
  <c r="Z397" i="38" l="1"/>
  <c r="AC397" s="1"/>
  <c r="AC398"/>
  <c r="AP398" s="1"/>
  <c r="F398"/>
  <c r="D397"/>
  <c r="F397" s="1"/>
  <c r="H404"/>
  <c r="J404"/>
  <c r="AK397"/>
  <c r="P27" i="28"/>
  <c r="I4" i="27" s="1"/>
  <c r="G26" i="7"/>
  <c r="H397" i="38" l="1"/>
  <c r="J397"/>
  <c r="H398"/>
  <c r="J398"/>
  <c r="AP397"/>
  <c r="J25" i="7"/>
  <c r="G25"/>
  <c r="I30" i="10" l="1"/>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G17" i="7"/>
  <c r="AD158" i="38" s="1"/>
  <c r="E18" i="7"/>
  <c r="G18" s="1"/>
  <c r="AE171" i="38" s="1"/>
  <c r="J18" i="7"/>
  <c r="E19"/>
  <c r="G19" s="1"/>
  <c r="D225" i="38" s="1"/>
  <c r="J19" i="7"/>
  <c r="G20"/>
  <c r="J20"/>
  <c r="G21"/>
  <c r="J21"/>
  <c r="E22"/>
  <c r="G22" s="1"/>
  <c r="D248" i="38" s="1"/>
  <c r="J22" i="7"/>
  <c r="E23"/>
  <c r="G23" s="1"/>
  <c r="J23"/>
  <c r="E24"/>
  <c r="G24" s="1"/>
  <c r="J24"/>
  <c r="J26"/>
  <c r="F248" i="38" l="1"/>
  <c r="D243"/>
  <c r="F243" s="1"/>
  <c r="AG171"/>
  <c r="AE164"/>
  <c r="F225"/>
  <c r="D223"/>
  <c r="AG158"/>
  <c r="AD149"/>
  <c r="D315"/>
  <c r="AA248"/>
  <c r="AC248" s="1"/>
  <c r="AP248" s="1"/>
  <c r="AA171"/>
  <c r="AC171" s="1"/>
  <c r="Z158"/>
  <c r="AC158" s="1"/>
  <c r="AP158" s="1"/>
  <c r="D158"/>
  <c r="AA315"/>
  <c r="AD565"/>
  <c r="AG565" s="1"/>
  <c r="AD225"/>
  <c r="E561"/>
  <c r="E560" s="1"/>
  <c r="Z69"/>
  <c r="Z561"/>
  <c r="D561"/>
  <c r="D560" s="1"/>
  <c r="AA565"/>
  <c r="C101" i="27"/>
  <c r="F58" i="8"/>
  <c r="G58" s="1"/>
  <c r="C55" i="27"/>
  <c r="D10" i="7"/>
  <c r="D5" l="1"/>
  <c r="C4" i="27" s="1"/>
  <c r="P23" i="22"/>
  <c r="AG149" i="38"/>
  <c r="AD106"/>
  <c r="AE106"/>
  <c r="AE566" s="1"/>
  <c r="AG164"/>
  <c r="F223"/>
  <c r="J243"/>
  <c r="H243"/>
  <c r="F315"/>
  <c r="D312"/>
  <c r="F312" s="1"/>
  <c r="J225"/>
  <c r="H225"/>
  <c r="J248"/>
  <c r="H248"/>
  <c r="AD560"/>
  <c r="AA164"/>
  <c r="AC164" s="1"/>
  <c r="AA243"/>
  <c r="AC243" s="1"/>
  <c r="AP243" s="1"/>
  <c r="F158"/>
  <c r="D149"/>
  <c r="AG225"/>
  <c r="AP225" s="1"/>
  <c r="AD223"/>
  <c r="AC315"/>
  <c r="AP315" s="1"/>
  <c r="AA312"/>
  <c r="F69"/>
  <c r="E47"/>
  <c r="F47" s="1"/>
  <c r="H47" s="1"/>
  <c r="AC69"/>
  <c r="AP69" s="1"/>
  <c r="F561"/>
  <c r="AC561"/>
  <c r="AP561" s="1"/>
  <c r="Z560"/>
  <c r="AA560"/>
  <c r="AC565"/>
  <c r="AP565" s="1"/>
  <c r="N28" i="34"/>
  <c r="M28"/>
  <c r="L28"/>
  <c r="K28"/>
  <c r="J28"/>
  <c r="I28"/>
  <c r="H28"/>
  <c r="G28"/>
  <c r="P28"/>
  <c r="I22" i="27" s="1"/>
  <c r="I23" s="1"/>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98" i="27" s="1"/>
  <c r="F27" i="10"/>
  <c r="AB317" i="38" s="1"/>
  <c r="F26" i="10"/>
  <c r="D96" i="27" s="1"/>
  <c r="F25" i="10"/>
  <c r="F24"/>
  <c r="F23"/>
  <c r="D93" i="27" s="1"/>
  <c r="F22" i="10"/>
  <c r="F21"/>
  <c r="D91" i="27" s="1"/>
  <c r="F20" i="10"/>
  <c r="F19"/>
  <c r="F18"/>
  <c r="F17"/>
  <c r="E366" i="38" s="1"/>
  <c r="F26" i="9"/>
  <c r="F25"/>
  <c r="F24"/>
  <c r="F23"/>
  <c r="F22"/>
  <c r="D72" i="27" s="1"/>
  <c r="F21" i="9"/>
  <c r="D71" i="27" s="1"/>
  <c r="F20" i="9"/>
  <c r="F19"/>
  <c r="F18"/>
  <c r="F17"/>
  <c r="F66" i="8"/>
  <c r="G66" s="1"/>
  <c r="Z28" i="38" s="1"/>
  <c r="G64" i="8"/>
  <c r="G63"/>
  <c r="G61"/>
  <c r="AH64" i="38" s="1"/>
  <c r="T10" i="4"/>
  <c r="T31" s="1"/>
  <c r="H312" i="38" l="1"/>
  <c r="J312"/>
  <c r="H223"/>
  <c r="J223"/>
  <c r="AG106"/>
  <c r="J315"/>
  <c r="H315"/>
  <c r="D222"/>
  <c r="F222" s="1"/>
  <c r="J23" i="22"/>
  <c r="J74" s="1"/>
  <c r="L23"/>
  <c r="L74" s="1"/>
  <c r="N23"/>
  <c r="N74" s="1"/>
  <c r="P74"/>
  <c r="I6" i="27" s="1"/>
  <c r="D171" i="38"/>
  <c r="AM171"/>
  <c r="AN348"/>
  <c r="AO348" s="1"/>
  <c r="E348"/>
  <c r="F348" s="1"/>
  <c r="F366"/>
  <c r="Z366"/>
  <c r="AA106"/>
  <c r="O28" i="34"/>
  <c r="F149" i="38"/>
  <c r="H15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D566" s="1"/>
  <c r="AG223"/>
  <c r="AP223" s="1"/>
  <c r="J69"/>
  <c r="J47" s="1"/>
  <c r="H69"/>
  <c r="J561"/>
  <c r="H561"/>
  <c r="D67" i="27"/>
  <c r="AN45" i="38"/>
  <c r="F45"/>
  <c r="D70" i="27"/>
  <c r="AB14" i="38"/>
  <c r="E14"/>
  <c r="F14" s="1"/>
  <c r="D87" i="27"/>
  <c r="Z27" i="38"/>
  <c r="AC27" s="1"/>
  <c r="AP27" s="1"/>
  <c r="F27"/>
  <c r="Z21"/>
  <c r="D13"/>
  <c r="D10" i="12"/>
  <c r="D10" i="9"/>
  <c r="G60" i="8"/>
  <c r="Z64" i="38" s="1"/>
  <c r="F67" i="8"/>
  <c r="G67" s="1"/>
  <c r="Z29" i="38" s="1"/>
  <c r="D10" i="10"/>
  <c r="D5" s="1"/>
  <c r="C7" i="27" s="1"/>
  <c r="J222" i="38" l="1"/>
  <c r="H222"/>
  <c r="F171"/>
  <c r="D164"/>
  <c r="D5" i="12"/>
  <c r="C8" i="27" s="1"/>
  <c r="P13" i="21"/>
  <c r="AO171" i="38"/>
  <c r="AP171" s="1"/>
  <c r="AM164"/>
  <c r="AN345"/>
  <c r="AN327" s="1"/>
  <c r="E345"/>
  <c r="E327" s="1"/>
  <c r="F327" s="1"/>
  <c r="J348"/>
  <c r="H348"/>
  <c r="J366"/>
  <c r="H366"/>
  <c r="D12"/>
  <c r="H149"/>
  <c r="J149"/>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C64"/>
  <c r="AP64" s="1"/>
  <c r="Z47"/>
  <c r="AC47" s="1"/>
  <c r="AG222"/>
  <c r="D78" i="27"/>
  <c r="H14" i="38"/>
  <c r="J14"/>
  <c r="AC14"/>
  <c r="AP14" s="1"/>
  <c r="J45"/>
  <c r="H45"/>
  <c r="AO45"/>
  <c r="AP45" s="1"/>
  <c r="AN13"/>
  <c r="Z13"/>
  <c r="J27"/>
  <c r="H27"/>
  <c r="P44" i="21" l="1"/>
  <c r="I5" i="27" s="1"/>
  <c r="I14" s="1"/>
  <c r="I25" s="1"/>
  <c r="N13" i="21"/>
  <c r="N44" s="1"/>
  <c r="AM106" i="38"/>
  <c r="AO106" s="1"/>
  <c r="AO164"/>
  <c r="AP164" s="1"/>
  <c r="F164"/>
  <c r="D106"/>
  <c r="F106" s="1"/>
  <c r="J171"/>
  <c r="H171"/>
  <c r="F345"/>
  <c r="J345" s="1"/>
  <c r="H327"/>
  <c r="J327"/>
  <c r="AC327"/>
  <c r="Z222"/>
  <c r="AC222" s="1"/>
  <c r="AP222" s="1"/>
  <c r="AC312"/>
  <c r="AP312" s="1"/>
  <c r="AM327"/>
  <c r="AM566" s="1"/>
  <c r="AO345"/>
  <c r="AK345"/>
  <c r="AH327"/>
  <c r="AK327" s="1"/>
  <c r="AC345"/>
  <c r="AP350"/>
  <c r="AP47"/>
  <c r="Z106"/>
  <c r="AC106" s="1"/>
  <c r="Z12"/>
  <c r="AK12"/>
  <c r="AN12"/>
  <c r="AN566" s="1"/>
  <c r="AO13"/>
  <c r="AP106" l="1"/>
  <c r="D566"/>
  <c r="F8" i="27" s="1"/>
  <c r="J106" i="38"/>
  <c r="H106"/>
  <c r="J164"/>
  <c r="H164"/>
  <c r="H345"/>
  <c r="Z566"/>
  <c r="AH566"/>
  <c r="AP345"/>
  <c r="AO327"/>
  <c r="AP327" s="1"/>
  <c r="AO12"/>
  <c r="D5" i="9"/>
  <c r="C6" i="27" s="1"/>
  <c r="C78"/>
  <c r="D38" l="1"/>
  <c r="D55" s="1"/>
  <c r="F19" i="8"/>
  <c r="G19" s="1"/>
  <c r="AB29" i="38" s="1"/>
  <c r="F18" i="8"/>
  <c r="G18" s="1"/>
  <c r="AA28" i="38" l="1"/>
  <c r="AC28" s="1"/>
  <c r="AP28" s="1"/>
  <c r="E28"/>
  <c r="F28" s="1"/>
  <c r="AC29"/>
  <c r="AP29" s="1"/>
  <c r="AB13"/>
  <c r="AB12" s="1"/>
  <c r="AB566" s="1"/>
  <c r="AA21"/>
  <c r="D10" i="8"/>
  <c r="D5" s="1"/>
  <c r="C5" i="27" s="1"/>
  <c r="C15" s="1"/>
  <c r="J28" i="38" l="1"/>
  <c r="H28"/>
  <c r="F21"/>
  <c r="E13"/>
  <c r="AC21"/>
  <c r="AP21" s="1"/>
  <c r="AA13"/>
  <c r="F560"/>
  <c r="AA12" l="1"/>
  <c r="AA566" s="1"/>
  <c r="AC13"/>
  <c r="AP13" s="1"/>
  <c r="E12"/>
  <c r="E566" s="1"/>
  <c r="F9" i="27" s="1"/>
  <c r="F13" i="38"/>
  <c r="J21"/>
  <c r="H21"/>
  <c r="H560"/>
  <c r="AC12" l="1"/>
  <c r="AP12" s="1"/>
  <c r="F12"/>
  <c r="J12" s="1"/>
  <c r="F566"/>
  <c r="F10" i="27" s="1"/>
  <c r="J13" i="38"/>
  <c r="H13"/>
  <c r="J560"/>
  <c r="H12" l="1"/>
  <c r="H566"/>
  <c r="J566"/>
  <c r="AC560" l="1"/>
  <c r="AC566" l="1"/>
  <c r="AG560" l="1"/>
  <c r="AG566" l="1"/>
  <c r="AK560" l="1"/>
  <c r="AK566" l="1"/>
  <c r="AO560" l="1"/>
  <c r="AP560" s="1"/>
  <c r="AO566" l="1"/>
  <c r="AP566" s="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Y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Y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Y23"/>
  <c r="K21"/>
  <c r="N23"/>
  <c r="T411"/>
  <c r="T79"/>
  <c r="T324"/>
  <c r="T424"/>
  <c r="Y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Y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Y22"/>
  <c r="P488"/>
  <c r="T405"/>
  <c r="T294"/>
  <c r="T474"/>
  <c r="P508"/>
  <c r="Q539"/>
  <c r="P481"/>
  <c r="Q431"/>
  <c r="Q373"/>
  <c r="Q330"/>
  <c r="Q283"/>
  <c r="Q234"/>
  <c r="R23"/>
  <c r="P483"/>
  <c r="Q430"/>
  <c r="Q385"/>
  <c r="Q341"/>
  <c r="T297"/>
  <c r="T151"/>
  <c r="Y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Y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Y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Y360"/>
  <c r="R543"/>
  <c r="P233"/>
  <c r="W219"/>
  <c r="P56"/>
  <c r="W375"/>
  <c r="W252"/>
  <c r="W123"/>
  <c r="W27"/>
  <c r="P209"/>
  <c r="P26"/>
  <c r="W395"/>
  <c r="W274"/>
  <c r="W112"/>
  <c r="T64"/>
  <c r="M15"/>
  <c r="P322"/>
  <c r="K341"/>
  <c r="O552"/>
  <c r="R558"/>
  <c r="X531"/>
  <c r="K537"/>
  <c r="U537"/>
  <c r="Y519"/>
  <c r="S520"/>
  <c r="L516"/>
  <c r="X492"/>
  <c r="L508"/>
  <c r="U470"/>
  <c r="O472"/>
  <c r="U497"/>
  <c r="X495"/>
  <c r="V464"/>
  <c r="K416"/>
  <c r="O423"/>
  <c r="Y428"/>
  <c r="X428"/>
  <c r="S452"/>
  <c r="N359"/>
  <c r="X547"/>
  <c r="Y553"/>
  <c r="K562"/>
  <c r="N540"/>
  <c r="Q532"/>
  <c r="W314"/>
  <c r="P161"/>
  <c r="W400"/>
  <c r="W275"/>
  <c r="W115"/>
  <c r="P416"/>
  <c r="P124"/>
  <c r="W511"/>
  <c r="W388"/>
  <c r="W266"/>
  <c r="W104"/>
  <c r="T15"/>
  <c r="W162"/>
  <c r="Q322"/>
  <c r="Y341"/>
  <c r="L551"/>
  <c r="M557"/>
  <c r="S530"/>
  <c r="Y535"/>
  <c r="M547"/>
  <c r="N512"/>
  <c r="V521"/>
  <c r="U514"/>
  <c r="X515"/>
  <c r="V492"/>
  <c r="S484"/>
  <c r="L494"/>
  <c r="K456"/>
  <c r="N484"/>
  <c r="O420"/>
  <c r="V427"/>
  <c r="U404"/>
  <c r="X409"/>
  <c r="Y432"/>
  <c r="R388"/>
  <c r="K552"/>
  <c r="L558"/>
  <c r="R531"/>
  <c r="P145"/>
  <c r="W155"/>
  <c r="W520"/>
  <c r="W331"/>
  <c r="W201"/>
  <c r="W74"/>
  <c r="P380"/>
  <c r="P115"/>
  <c r="W503"/>
  <c r="W380"/>
  <c r="W257"/>
  <c r="W67"/>
  <c r="P29"/>
  <c r="Q15"/>
  <c r="W225"/>
  <c r="S341"/>
  <c r="X543"/>
  <c r="Y549"/>
  <c r="Y556"/>
  <c r="R564"/>
  <c r="M538"/>
  <c r="X523"/>
  <c r="R519"/>
  <c r="K513"/>
  <c r="O529"/>
  <c r="L503"/>
  <c r="R475"/>
  <c r="S477"/>
  <c r="R473"/>
  <c r="Y401"/>
  <c r="R407"/>
  <c r="X414"/>
  <c r="M420"/>
  <c r="V442"/>
  <c r="U454"/>
  <c r="L563"/>
  <c r="M539"/>
  <c r="M545"/>
  <c r="M552"/>
  <c r="O543"/>
  <c r="M551"/>
  <c r="X514"/>
  <c r="R517"/>
  <c r="X493"/>
  <c r="K508"/>
  <c r="M507"/>
  <c r="V483"/>
  <c r="K465"/>
  <c r="V484"/>
  <c r="U471"/>
  <c r="V428"/>
  <c r="U405"/>
  <c r="M413"/>
  <c r="K418"/>
  <c r="L441"/>
  <c r="X394"/>
  <c r="O544"/>
  <c r="P70"/>
  <c r="W61"/>
  <c r="W248"/>
  <c r="X559"/>
  <c r="O533"/>
  <c r="R537"/>
  <c r="R549"/>
  <c r="Y555"/>
  <c r="R530"/>
  <c r="O503"/>
  <c r="K494"/>
  <c r="N494"/>
  <c r="U506"/>
  <c r="L472"/>
  <c r="M474"/>
  <c r="V475"/>
  <c r="X477"/>
  <c r="O453"/>
  <c r="X411"/>
  <c r="K419"/>
  <c r="S424"/>
  <c r="K409"/>
  <c r="M448"/>
  <c r="V354"/>
  <c r="R540"/>
  <c r="P74"/>
  <c r="W92"/>
  <c r="W488"/>
  <c r="W344"/>
  <c r="W218"/>
  <c r="W91"/>
  <c r="P448"/>
  <c r="P168"/>
  <c r="W519"/>
  <c r="W365"/>
  <c r="W242"/>
  <c r="W79"/>
  <c r="V15"/>
  <c r="W15"/>
  <c r="W28"/>
  <c r="N341"/>
  <c r="Y546"/>
  <c r="U552"/>
  <c r="U559"/>
  <c r="S533"/>
  <c r="V540"/>
  <c r="X505"/>
  <c r="O523"/>
  <c r="R520"/>
  <c r="N517"/>
  <c r="S494"/>
  <c r="X482"/>
  <c r="Y478"/>
  <c r="R474"/>
  <c r="S476"/>
  <c r="L402"/>
  <c r="S410"/>
  <c r="Y417"/>
  <c r="V422"/>
  <c r="X405"/>
  <c r="O446"/>
  <c r="Y427"/>
  <c r="M537"/>
  <c r="V547"/>
  <c r="V554"/>
  <c r="U562"/>
  <c r="P181"/>
  <c r="W186"/>
  <c r="W557"/>
  <c r="W367"/>
  <c r="W210"/>
  <c r="W81"/>
  <c r="P331"/>
  <c r="P87"/>
  <c r="W478"/>
  <c r="W359"/>
  <c r="W233"/>
  <c r="W73"/>
  <c r="Q162"/>
  <c r="L15"/>
  <c r="Q28"/>
  <c r="V341"/>
  <c r="N545"/>
  <c r="K551"/>
  <c r="K558"/>
  <c r="V531"/>
  <c r="K536"/>
  <c r="N507"/>
  <c r="L525"/>
  <c r="M522"/>
  <c r="K520"/>
  <c r="R497"/>
  <c r="V476"/>
  <c r="M473"/>
  <c r="S497"/>
  <c r="R463"/>
  <c r="Y414"/>
  <c r="L422"/>
  <c r="N427"/>
  <c r="L420"/>
  <c r="V450"/>
  <c r="X357"/>
  <c r="S546"/>
  <c r="N552"/>
  <c r="N559"/>
  <c r="W532"/>
  <c r="W46"/>
  <c r="W473"/>
  <c r="W297"/>
  <c r="W169"/>
  <c r="W54"/>
  <c r="P310"/>
  <c r="P78"/>
  <c r="W471"/>
  <c r="W351"/>
  <c r="W226"/>
  <c r="W40"/>
  <c r="U15"/>
  <c r="Q225"/>
  <c r="T315"/>
  <c r="M562"/>
  <c r="L540"/>
  <c r="V543"/>
  <c r="V550"/>
  <c r="K557"/>
  <c r="N531"/>
  <c r="Y508"/>
  <c r="L506"/>
  <c r="O519"/>
  <c r="S514"/>
  <c r="O473"/>
  <c r="U481"/>
  <c r="O471"/>
  <c r="U479"/>
  <c r="V424"/>
  <c r="O463"/>
  <c r="M409"/>
  <c r="K414"/>
  <c r="L437"/>
  <c r="U385"/>
  <c r="O556"/>
  <c r="K563"/>
  <c r="V538"/>
  <c r="K546"/>
  <c r="O550"/>
  <c r="Y543"/>
  <c r="X521"/>
  <c r="U511"/>
  <c r="K517"/>
  <c r="V493"/>
  <c r="R491"/>
  <c r="R461"/>
  <c r="Y495"/>
  <c r="Y463"/>
  <c r="X483"/>
  <c r="L423"/>
  <c r="R401"/>
  <c r="K407"/>
  <c r="S412"/>
  <c r="N435"/>
  <c r="Y562"/>
  <c r="S539"/>
  <c r="U544"/>
  <c r="U551"/>
  <c r="V557"/>
  <c r="M532"/>
  <c r="M508"/>
  <c r="S505"/>
  <c r="N521"/>
  <c r="W433"/>
  <c r="P64"/>
  <c r="L341"/>
  <c r="M554"/>
  <c r="V559"/>
  <c r="N533"/>
  <c r="U543"/>
  <c r="V549"/>
  <c r="K515"/>
  <c r="X517"/>
  <c r="O517"/>
  <c r="Y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Y504"/>
  <c r="U523"/>
  <c r="R511"/>
  <c r="V495"/>
  <c r="R494"/>
  <c r="V461"/>
  <c r="U480"/>
  <c r="O470"/>
  <c r="X427"/>
  <c r="O404"/>
  <c r="V411"/>
  <c r="L417"/>
  <c r="M440"/>
  <c r="Y393"/>
  <c r="R559"/>
  <c r="K533"/>
  <c r="L537"/>
  <c r="L549"/>
  <c r="S555"/>
  <c r="P40"/>
  <c r="W65"/>
  <c r="W479"/>
  <c r="W338"/>
  <c r="W177"/>
  <c r="W58"/>
  <c r="Q196"/>
  <c r="P53"/>
  <c r="W448"/>
  <c r="W326"/>
  <c r="W168"/>
  <c r="W49"/>
  <c r="S15"/>
  <c r="P248"/>
  <c r="W315"/>
  <c r="R563"/>
  <c r="U538"/>
  <c r="S545"/>
  <c r="S552"/>
  <c r="U558"/>
  <c r="Y532"/>
  <c r="S529"/>
  <c r="N503"/>
  <c r="K525"/>
  <c r="S523"/>
  <c r="M475"/>
  <c r="L471"/>
  <c r="K479"/>
  <c r="V474"/>
  <c r="M456"/>
  <c r="V408"/>
  <c r="N416"/>
  <c r="R421"/>
  <c r="Y444"/>
  <c r="L445"/>
  <c r="O564"/>
  <c r="O535"/>
  <c r="R546"/>
  <c r="R553"/>
  <c r="W408"/>
  <c r="P337"/>
  <c r="W428"/>
  <c r="W269"/>
  <c r="W138"/>
  <c r="W37"/>
  <c r="P242"/>
  <c r="P44"/>
  <c r="W440"/>
  <c r="W319"/>
  <c r="W158"/>
  <c r="W31"/>
  <c r="R15"/>
  <c r="Q315"/>
  <c r="U341"/>
  <c r="R555"/>
  <c r="L562"/>
  <c r="M540"/>
  <c r="L545"/>
  <c r="S551"/>
  <c r="U516"/>
  <c r="X534"/>
  <c r="U491"/>
  <c r="S506"/>
  <c r="Y521"/>
  <c r="Y479"/>
  <c r="X484"/>
  <c r="Y483"/>
  <c r="X462"/>
  <c r="L419"/>
  <c r="R426"/>
  <c r="Y456"/>
  <c r="S408"/>
  <c r="N431"/>
  <c r="K362"/>
  <c r="Y550"/>
  <c r="U556"/>
  <c r="M530"/>
  <c r="S535"/>
  <c r="X538"/>
  <c r="X539"/>
  <c r="M525"/>
  <c r="U524"/>
  <c r="S511"/>
  <c r="S518"/>
  <c r="O477"/>
  <c r="U473"/>
  <c r="O475"/>
  <c r="V496"/>
  <c r="M461"/>
  <c r="N417"/>
  <c r="U424"/>
  <c r="X400"/>
  <c r="N402"/>
  <c r="R429"/>
  <c r="K556"/>
  <c r="X562"/>
  <c r="N539"/>
  <c r="X545"/>
  <c r="L552"/>
  <c r="S517"/>
  <c r="L534"/>
  <c r="O502"/>
  <c r="U505"/>
  <c r="R522"/>
  <c r="W310"/>
  <c r="Y15"/>
  <c r="X341"/>
  <c r="K548"/>
  <c r="L554"/>
  <c r="O562"/>
  <c r="V539"/>
  <c r="L544"/>
  <c r="K522"/>
  <c r="M512"/>
  <c r="Y511"/>
  <c r="V512"/>
  <c r="S492"/>
  <c r="X461"/>
  <c r="O465"/>
  <c r="N482"/>
  <c r="K478"/>
  <c r="R423"/>
  <c r="X401"/>
  <c r="O407"/>
  <c r="Y412"/>
  <c r="U435"/>
  <c r="K386"/>
  <c r="N549"/>
  <c r="S549"/>
  <c r="W348"/>
  <c r="Q201"/>
  <c r="W413"/>
  <c r="W283"/>
  <c r="W153"/>
  <c r="W45"/>
  <c r="P278"/>
  <c r="P61"/>
  <c r="W427"/>
  <c r="W302"/>
  <c r="W144"/>
  <c r="W26"/>
  <c r="W29"/>
  <c r="Q248"/>
  <c r="S558"/>
  <c r="L532"/>
  <c r="M536"/>
  <c r="M548"/>
  <c r="R548"/>
  <c r="Y513"/>
  <c r="S516"/>
  <c r="S531"/>
  <c r="X504"/>
  <c r="X524"/>
  <c r="R476"/>
  <c r="O487"/>
  <c r="L456"/>
  <c r="U465"/>
  <c r="Y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Y534"/>
  <c r="Y491"/>
  <c r="K505"/>
  <c r="U495"/>
  <c r="M464"/>
  <c r="Y402"/>
  <c r="M465"/>
  <c r="N413"/>
  <c r="U420"/>
  <c r="X425"/>
  <c r="M415"/>
  <c r="R449"/>
  <c r="S356"/>
  <c r="V544"/>
  <c r="X550"/>
  <c r="X557"/>
  <c r="O531"/>
  <c r="N558"/>
  <c r="U529"/>
  <c r="K503"/>
  <c r="V507"/>
  <c r="Y524"/>
  <c r="O512"/>
  <c r="Y471"/>
  <c r="X479"/>
  <c r="Y481"/>
  <c r="R477"/>
  <c r="K453"/>
  <c r="R411"/>
  <c r="X418"/>
  <c r="M424"/>
  <c r="R408"/>
  <c r="U447"/>
  <c r="S550"/>
  <c r="N556"/>
  <c r="Y564"/>
  <c r="M535"/>
  <c r="N546"/>
  <c r="O511"/>
  <c r="R550"/>
  <c r="O524"/>
  <c r="V513"/>
  <c r="U525"/>
  <c r="R480"/>
  <c r="O482"/>
  <c r="N472"/>
  <c r="K474"/>
  <c r="U425"/>
  <c r="K427"/>
  <c r="K463"/>
  <c r="L409"/>
  <c r="M432"/>
  <c r="Y558"/>
  <c r="R532"/>
  <c r="S536"/>
  <c r="O537"/>
  <c r="U547"/>
  <c r="N537"/>
  <c r="S519"/>
  <c r="M520"/>
  <c r="Y515"/>
  <c r="R492"/>
  <c r="R508"/>
  <c r="N470"/>
  <c r="K472"/>
  <c r="N497"/>
  <c r="R495"/>
  <c r="O464"/>
  <c r="M410"/>
  <c r="S417"/>
  <c r="O422"/>
  <c r="L405"/>
  <c r="K446"/>
  <c r="V548"/>
  <c r="M549"/>
  <c r="M556"/>
  <c r="Y563"/>
  <c r="Y538"/>
  <c r="L523"/>
  <c r="X506"/>
  <c r="L507"/>
  <c r="M521"/>
  <c r="R487"/>
  <c r="V497"/>
  <c r="N463"/>
  <c r="M483"/>
  <c r="Y472"/>
  <c r="M401"/>
  <c r="Y406"/>
  <c r="L414"/>
  <c r="N419"/>
  <c r="K442"/>
  <c r="V396"/>
  <c r="U545"/>
  <c r="O551"/>
  <c r="O558"/>
  <c r="N532"/>
  <c r="U563"/>
  <c r="U546"/>
  <c r="V511"/>
  <c r="O514"/>
  <c r="L529"/>
  <c r="M503"/>
  <c r="M523"/>
  <c r="U474"/>
  <c r="O476"/>
  <c r="U487"/>
  <c r="X453"/>
  <c r="L463"/>
  <c r="S414"/>
  <c r="Y421"/>
  <c r="V426"/>
  <c r="S419"/>
  <c r="O450"/>
  <c r="L559"/>
  <c r="X532"/>
  <c r="Y536"/>
  <c r="V537"/>
  <c r="K549"/>
  <c r="R514"/>
  <c r="L517"/>
  <c r="R493"/>
  <c r="O508"/>
  <c r="S507"/>
  <c r="S471"/>
  <c r="R479"/>
  <c r="K475"/>
  <c r="O496"/>
  <c r="X402"/>
  <c r="L411"/>
  <c r="R418"/>
  <c r="U423"/>
  <c r="Y407"/>
  <c r="N447"/>
  <c r="M550"/>
  <c r="V555"/>
  <c r="S556"/>
  <c r="K545"/>
  <c r="N520"/>
  <c r="L513"/>
  <c r="U518"/>
  <c r="S491"/>
  <c r="O505"/>
  <c r="S479"/>
  <c r="N481"/>
  <c r="K471"/>
  <c r="L473"/>
  <c r="S401"/>
  <c r="L407"/>
  <c r="R414"/>
  <c r="U419"/>
  <c r="O442"/>
  <c r="N454"/>
  <c r="X551"/>
  <c r="Y557"/>
  <c r="L531"/>
  <c r="R536"/>
  <c r="Y547"/>
  <c r="M513"/>
  <c r="U515"/>
  <c r="L530"/>
  <c r="L504"/>
  <c r="L524"/>
  <c r="Y475"/>
  <c r="U477"/>
  <c r="S453"/>
  <c r="V456"/>
  <c r="M482"/>
  <c r="N421"/>
  <c r="U428"/>
  <c r="S405"/>
  <c r="O410"/>
  <c r="R433"/>
  <c r="S554"/>
  <c r="R554"/>
  <c r="V562"/>
  <c r="O539"/>
  <c r="S564"/>
  <c r="L533"/>
  <c r="Y529"/>
  <c r="U503"/>
  <c r="O525"/>
  <c r="Y523"/>
  <c r="S475"/>
  <c r="R471"/>
  <c r="O479"/>
  <c r="N475"/>
  <c r="V463"/>
  <c r="N409"/>
  <c r="U416"/>
  <c r="X421"/>
  <c r="M404"/>
  <c r="R445"/>
  <c r="R428"/>
  <c r="L452"/>
  <c r="N358"/>
  <c r="K436"/>
  <c r="L385"/>
  <c r="R420"/>
  <c r="L450"/>
  <c r="S357"/>
  <c r="O369"/>
  <c r="K316"/>
  <c r="U373"/>
  <c r="S333"/>
  <c r="L292"/>
  <c r="K314"/>
  <c r="V349"/>
  <c r="R557"/>
  <c r="K514"/>
  <c r="U502"/>
  <c r="X503"/>
  <c r="S496"/>
  <c r="Y464"/>
  <c r="R478"/>
  <c r="S480"/>
  <c r="X419"/>
  <c r="S421"/>
  <c r="O426"/>
  <c r="U418"/>
  <c r="K450"/>
  <c r="V552"/>
  <c r="X558"/>
  <c r="K532"/>
  <c r="Y533"/>
  <c r="M533"/>
  <c r="X533"/>
  <c r="K506"/>
  <c r="K523"/>
  <c r="L520"/>
  <c r="V516"/>
  <c r="M494"/>
  <c r="R482"/>
  <c r="S478"/>
  <c r="L474"/>
  <c r="M476"/>
  <c r="R427"/>
  <c r="K404"/>
  <c r="O411"/>
  <c r="Y416"/>
  <c r="U439"/>
  <c r="S393"/>
  <c r="L543"/>
  <c r="K543"/>
  <c r="K550"/>
  <c r="R556"/>
  <c r="O530"/>
  <c r="N504"/>
  <c r="V494"/>
  <c r="M491"/>
  <c r="V505"/>
  <c r="X472"/>
  <c r="Y474"/>
  <c r="X496"/>
  <c r="X464"/>
  <c r="V478"/>
  <c r="K424"/>
  <c r="S402"/>
  <c r="N408"/>
  <c r="R413"/>
  <c r="S436"/>
  <c r="X563"/>
  <c r="N538"/>
  <c r="Y545"/>
  <c r="Y552"/>
  <c r="M559"/>
  <c r="Y544"/>
  <c r="X535"/>
  <c r="V524"/>
  <c r="O521"/>
  <c r="N514"/>
  <c r="M531"/>
  <c r="K504"/>
  <c r="X480"/>
  <c r="Y470"/>
  <c r="U472"/>
  <c r="M497"/>
  <c r="N453"/>
  <c r="O408"/>
  <c r="V415"/>
  <c r="L421"/>
  <c r="O444"/>
  <c r="Y455"/>
  <c r="N553"/>
  <c r="K559"/>
  <c r="O532"/>
  <c r="U540"/>
  <c r="S543"/>
  <c r="R521"/>
  <c r="N511"/>
  <c r="X516"/>
  <c r="O493"/>
  <c r="L491"/>
  <c r="O483"/>
  <c r="U462"/>
  <c r="S481"/>
  <c r="L477"/>
  <c r="O428"/>
  <c r="N405"/>
  <c r="U412"/>
  <c r="X417"/>
  <c r="Y440"/>
  <c r="R394"/>
  <c r="K544"/>
  <c r="L550"/>
  <c r="X536"/>
  <c r="S538"/>
  <c r="R523"/>
  <c r="L519"/>
  <c r="X512"/>
  <c r="K529"/>
  <c r="Y502"/>
  <c r="V462"/>
  <c r="R484"/>
  <c r="S483"/>
  <c r="N479"/>
  <c r="O424"/>
  <c r="X465"/>
  <c r="U408"/>
  <c r="X413"/>
  <c r="Y436"/>
  <c r="N385"/>
  <c r="M546"/>
  <c r="V551"/>
  <c r="V558"/>
  <c r="U532"/>
  <c r="V536"/>
  <c r="M519"/>
  <c r="U522"/>
  <c r="S515"/>
  <c r="L492"/>
  <c r="X508"/>
  <c r="V481"/>
  <c r="X471"/>
  <c r="Y473"/>
  <c r="L495"/>
  <c r="K464"/>
  <c r="R415"/>
  <c r="X422"/>
  <c r="M428"/>
  <c r="R424"/>
  <c r="U451"/>
  <c r="O548"/>
  <c r="U548"/>
  <c r="U555"/>
  <c r="S563"/>
  <c r="L538"/>
  <c r="R518"/>
  <c r="N515"/>
  <c r="X529"/>
  <c r="Y503"/>
  <c r="V504"/>
  <c r="O481"/>
  <c r="U483"/>
  <c r="S462"/>
  <c r="R481"/>
  <c r="Y426"/>
  <c r="R444"/>
  <c r="X410"/>
  <c r="M416"/>
  <c r="V438"/>
  <c r="U392"/>
  <c r="V405"/>
  <c r="N446"/>
  <c r="R352"/>
  <c r="S430"/>
  <c r="V360"/>
  <c r="O443"/>
  <c r="N455"/>
  <c r="O351"/>
  <c r="Y363"/>
  <c r="S320"/>
  <c r="X367"/>
  <c r="O315"/>
  <c r="N286"/>
  <c r="M381"/>
  <c r="S324"/>
  <c r="O374"/>
  <c r="X332"/>
  <c r="K531"/>
  <c r="K521"/>
  <c r="U530"/>
  <c r="K492"/>
  <c r="K476"/>
  <c r="Y492"/>
  <c r="N461"/>
  <c r="Y465"/>
  <c r="M414"/>
  <c r="O415"/>
  <c r="Y420"/>
  <c r="U443"/>
  <c r="S455"/>
  <c r="L547"/>
  <c r="M553"/>
  <c r="K554"/>
  <c r="U554"/>
  <c r="X556"/>
  <c r="V534"/>
  <c r="Y531"/>
  <c r="S504"/>
  <c r="N523"/>
  <c r="L511"/>
  <c r="O495"/>
  <c r="Y493"/>
  <c r="O461"/>
  <c r="N480"/>
  <c r="K470"/>
  <c r="U421"/>
  <c r="M400"/>
  <c r="Y405"/>
  <c r="V410"/>
  <c r="X433"/>
  <c r="S387"/>
  <c r="X540"/>
  <c r="Y540"/>
  <c r="S544"/>
  <c r="U550"/>
  <c r="V515"/>
  <c r="O518"/>
  <c r="N518"/>
  <c r="N534"/>
  <c r="S502"/>
  <c r="M479"/>
  <c r="V480"/>
  <c r="U476"/>
  <c r="M493"/>
  <c r="L462"/>
  <c r="S418"/>
  <c r="Y425"/>
  <c r="V401"/>
  <c r="U407"/>
  <c r="O430"/>
  <c r="N557"/>
  <c r="V563"/>
  <c r="K538"/>
  <c r="V546"/>
  <c r="K553"/>
  <c r="L564"/>
  <c r="S532"/>
  <c r="U507"/>
  <c r="M505"/>
  <c r="U521"/>
  <c r="R515"/>
  <c r="O492"/>
  <c r="M484"/>
  <c r="V482"/>
  <c r="X478"/>
  <c r="O474"/>
  <c r="M426"/>
  <c r="Y443"/>
  <c r="L410"/>
  <c r="N415"/>
  <c r="K438"/>
  <c r="V391"/>
  <c r="R547"/>
  <c r="S553"/>
  <c r="O554"/>
  <c r="N562"/>
  <c r="K540"/>
  <c r="L505"/>
  <c r="N524"/>
  <c r="M511"/>
  <c r="M518"/>
  <c r="U496"/>
  <c r="L461"/>
  <c r="X456"/>
  <c r="O484"/>
  <c r="N471"/>
  <c r="Y422"/>
  <c r="L401"/>
  <c r="X406"/>
  <c r="M412"/>
  <c r="V434"/>
  <c r="S562"/>
  <c r="Y539"/>
  <c r="N544"/>
  <c r="Y559"/>
  <c r="V530"/>
  <c r="U504"/>
  <c r="R506"/>
  <c r="K519"/>
  <c r="M514"/>
  <c r="X487"/>
  <c r="N495"/>
  <c r="U463"/>
  <c r="V491"/>
  <c r="R462"/>
  <c r="Y418"/>
  <c r="L426"/>
  <c r="O402"/>
  <c r="M408"/>
  <c r="V430"/>
  <c r="K564"/>
  <c r="K535"/>
  <c r="L546"/>
  <c r="L553"/>
  <c r="S559"/>
  <c r="R533"/>
  <c r="O506"/>
  <c r="X525"/>
  <c r="Y522"/>
  <c r="O516"/>
  <c r="U493"/>
  <c r="L482"/>
  <c r="M478"/>
  <c r="V479"/>
  <c r="U475"/>
  <c r="U464"/>
  <c r="U409"/>
  <c r="M417"/>
  <c r="K422"/>
  <c r="Y404"/>
  <c r="X445"/>
  <c r="Y537"/>
  <c r="X537"/>
  <c r="X549"/>
  <c r="L556"/>
  <c r="X548"/>
  <c r="U512"/>
  <c r="N522"/>
  <c r="M515"/>
  <c r="K516"/>
  <c r="N493"/>
  <c r="Y484"/>
  <c r="M453"/>
  <c r="O456"/>
  <c r="U484"/>
  <c r="V420"/>
  <c r="N428"/>
  <c r="M405"/>
  <c r="K410"/>
  <c r="L433"/>
  <c r="L388"/>
  <c r="Y439"/>
  <c r="R393"/>
  <c r="Y415"/>
  <c r="O448"/>
  <c r="L355"/>
  <c r="Y437"/>
  <c r="R391"/>
  <c r="Y377"/>
  <c r="L342"/>
  <c r="O298"/>
  <c r="R535"/>
  <c r="M534"/>
  <c r="L515"/>
  <c r="N474"/>
  <c r="S470"/>
  <c r="N487"/>
  <c r="R453"/>
  <c r="U402"/>
  <c r="K408"/>
  <c r="Y409"/>
  <c r="V414"/>
  <c r="X437"/>
  <c r="O391"/>
  <c r="N536"/>
  <c r="K547"/>
  <c r="S548"/>
  <c r="S540"/>
  <c r="L548"/>
  <c r="S513"/>
  <c r="M516"/>
  <c r="X530"/>
  <c r="R504"/>
  <c r="R524"/>
  <c r="L476"/>
  <c r="K487"/>
  <c r="Y453"/>
  <c r="N465"/>
  <c r="S482"/>
  <c r="X415"/>
  <c r="K423"/>
  <c r="S428"/>
  <c r="K425"/>
  <c r="M452"/>
  <c r="Y554"/>
  <c r="X554"/>
  <c r="N563"/>
  <c r="K539"/>
  <c r="X544"/>
  <c r="V522"/>
  <c r="Y512"/>
  <c r="R512"/>
  <c r="U513"/>
  <c r="O491"/>
  <c r="O462"/>
  <c r="L484"/>
  <c r="X470"/>
  <c r="S487"/>
  <c r="N456"/>
  <c r="O412"/>
  <c r="V419"/>
  <c r="L425"/>
  <c r="O413"/>
  <c r="Y448"/>
  <c r="R551"/>
  <c r="S557"/>
  <c r="Y530"/>
  <c r="L536"/>
  <c r="S547"/>
  <c r="V553"/>
  <c r="Y517"/>
  <c r="M529"/>
  <c r="V502"/>
  <c r="N505"/>
  <c r="X522"/>
  <c r="L497"/>
  <c r="Y496"/>
  <c r="S493"/>
  <c r="U461"/>
  <c r="Y480"/>
  <c r="K420"/>
  <c r="O427"/>
  <c r="N404"/>
  <c r="R409"/>
  <c r="S432"/>
  <c r="X388"/>
  <c r="U536"/>
  <c r="O547"/>
  <c r="Y548"/>
  <c r="M555"/>
  <c r="N529"/>
  <c r="X502"/>
  <c r="N508"/>
  <c r="S524"/>
  <c r="K512"/>
  <c r="K477"/>
  <c r="N473"/>
  <c r="S495"/>
  <c r="S463"/>
  <c r="R483"/>
  <c r="V416"/>
  <c r="N424"/>
  <c r="R400"/>
  <c r="N401"/>
  <c r="L429"/>
  <c r="X555"/>
  <c r="R562"/>
  <c r="U539"/>
  <c r="R552"/>
  <c r="N516"/>
  <c r="V518"/>
  <c r="N491"/>
  <c r="Y506"/>
  <c r="S521"/>
  <c r="K473"/>
  <c r="L475"/>
  <c r="M477"/>
  <c r="Y487"/>
  <c r="U456"/>
  <c r="V412"/>
  <c r="N420"/>
  <c r="R425"/>
  <c r="N414"/>
  <c r="L449"/>
  <c r="U557"/>
  <c r="N564"/>
  <c r="N535"/>
  <c r="N547"/>
  <c r="O553"/>
  <c r="X518"/>
  <c r="N530"/>
  <c r="M504"/>
  <c r="V525"/>
  <c r="V520"/>
  <c r="K495"/>
  <c r="N492"/>
  <c r="K461"/>
  <c r="Y462"/>
  <c r="X481"/>
  <c r="L427"/>
  <c r="X444"/>
  <c r="K411"/>
  <c r="S416"/>
  <c r="N439"/>
  <c r="M393"/>
  <c r="V533"/>
  <c r="U533"/>
  <c r="M544"/>
  <c r="N550"/>
  <c r="O536"/>
  <c r="V506"/>
  <c r="R525"/>
  <c r="S522"/>
  <c r="O520"/>
  <c r="X497"/>
  <c r="N477"/>
  <c r="S473"/>
  <c r="Y497"/>
  <c r="X463"/>
  <c r="L415"/>
  <c r="R422"/>
  <c r="U427"/>
  <c r="Y423"/>
  <c r="N451"/>
  <c r="X361"/>
  <c r="V433"/>
  <c r="U387"/>
  <c r="M442"/>
  <c r="Y396"/>
  <c r="N349"/>
  <c r="V431"/>
  <c r="V388"/>
  <c r="S375"/>
  <c r="M331"/>
  <c r="O349"/>
  <c r="O340"/>
  <c r="V297"/>
  <c r="U372"/>
  <c r="M332"/>
  <c r="Y290"/>
  <c r="M382"/>
  <c r="O296"/>
  <c r="M315"/>
  <c r="Y285"/>
  <c r="Y307"/>
  <c r="L246"/>
  <c r="S456"/>
  <c r="X452"/>
  <c r="K353"/>
  <c r="L431"/>
  <c r="U361"/>
  <c r="K444"/>
  <c r="M445"/>
  <c r="N352"/>
  <c r="R364"/>
  <c r="O322"/>
  <c r="M370"/>
  <c r="N316"/>
  <c r="M287"/>
  <c r="Y381"/>
  <c r="U326"/>
  <c r="X373"/>
  <c r="O333"/>
  <c r="N292"/>
  <c r="N271"/>
  <c r="U252"/>
  <c r="L276"/>
  <c r="L404"/>
  <c r="K445"/>
  <c r="S351"/>
  <c r="N429"/>
  <c r="X359"/>
  <c r="R442"/>
  <c r="K454"/>
  <c r="R350"/>
  <c r="U382"/>
  <c r="N325"/>
  <c r="M323"/>
  <c r="K354"/>
  <c r="N342"/>
  <c r="S298"/>
  <c r="O370"/>
  <c r="X316"/>
  <c r="O287"/>
  <c r="O309"/>
  <c r="V247"/>
  <c r="K429"/>
  <c r="O425"/>
  <c r="Y318"/>
  <c r="S369"/>
  <c r="S326"/>
  <c r="N278"/>
  <c r="L557"/>
  <c r="U531"/>
  <c r="S508"/>
  <c r="Y505"/>
  <c r="V519"/>
  <c r="Y514"/>
  <c r="V473"/>
  <c r="M470"/>
  <c r="Y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Y324"/>
  <c r="V374"/>
  <c r="K333"/>
  <c r="V291"/>
  <c r="V270"/>
  <c r="N252"/>
  <c r="S407"/>
  <c r="M362"/>
  <c r="X364"/>
  <c r="X288"/>
  <c r="X336"/>
  <c r="O286"/>
  <c r="N262"/>
  <c r="L539"/>
  <c r="Y525"/>
  <c r="K507"/>
  <c r="R507"/>
  <c r="U519"/>
  <c r="L487"/>
  <c r="O497"/>
  <c r="R496"/>
  <c r="R464"/>
  <c r="O478"/>
  <c r="X423"/>
  <c r="K402"/>
  <c r="V407"/>
  <c r="L413"/>
  <c r="M436"/>
  <c r="O386"/>
  <c r="U442"/>
  <c r="S454"/>
  <c r="U426"/>
  <c r="R451"/>
  <c r="M358"/>
  <c r="U440"/>
  <c r="S394"/>
  <c r="K378"/>
  <c r="V336"/>
  <c r="U295"/>
  <c r="L379"/>
  <c r="X300"/>
  <c r="O375"/>
  <c r="V331"/>
  <c r="Y325"/>
  <c r="Y368"/>
  <c r="K325"/>
  <c r="K282"/>
  <c r="V301"/>
  <c r="N255"/>
  <c r="V406"/>
  <c r="M447"/>
  <c r="K417"/>
  <c r="N449"/>
  <c r="X355"/>
  <c r="R438"/>
  <c r="K392"/>
  <c r="R378"/>
  <c r="X342"/>
  <c r="Y300"/>
  <c r="K364"/>
  <c r="R320"/>
  <c r="M348"/>
  <c r="L337"/>
  <c r="X295"/>
  <c r="M368"/>
  <c r="Y315"/>
  <c r="R286"/>
  <c r="R308"/>
  <c r="X246"/>
  <c r="N270"/>
  <c r="U438"/>
  <c r="S392"/>
  <c r="U410"/>
  <c r="R447"/>
  <c r="M354"/>
  <c r="U436"/>
  <c r="O385"/>
  <c r="U350"/>
  <c r="M343"/>
  <c r="R297"/>
  <c r="V380"/>
  <c r="K326"/>
  <c r="V375"/>
  <c r="X333"/>
  <c r="O292"/>
  <c r="Y364"/>
  <c r="M321"/>
  <c r="O284"/>
  <c r="Y303"/>
  <c r="L257"/>
  <c r="S359"/>
  <c r="K451"/>
  <c r="K376"/>
  <c r="Y316"/>
  <c r="S280"/>
  <c r="U270"/>
  <c r="X564"/>
  <c r="M517"/>
  <c r="R534"/>
  <c r="K502"/>
  <c r="M506"/>
  <c r="L522"/>
  <c r="L480"/>
  <c r="K482"/>
  <c r="V471"/>
  <c r="M480"/>
  <c r="R419"/>
  <c r="X426"/>
  <c r="R465"/>
  <c r="Y408"/>
  <c r="U431"/>
  <c r="O362"/>
  <c r="N438"/>
  <c r="M392"/>
  <c r="V409"/>
  <c r="L447"/>
  <c r="X347"/>
  <c r="R430"/>
  <c r="Y361"/>
  <c r="V373"/>
  <c r="O332"/>
  <c r="O378"/>
  <c r="Y337"/>
  <c r="R296"/>
  <c r="K371"/>
  <c r="O318"/>
  <c r="N289"/>
  <c r="R381"/>
  <c r="Y326"/>
  <c r="Y280"/>
  <c r="N263"/>
  <c r="U239"/>
  <c r="X404"/>
  <c r="O445"/>
  <c r="Y351"/>
  <c r="U429"/>
  <c r="K360"/>
  <c r="X442"/>
  <c r="O454"/>
  <c r="X350"/>
  <c r="M363"/>
  <c r="L321"/>
  <c r="O368"/>
  <c r="X314"/>
  <c r="O285"/>
  <c r="N380"/>
  <c r="K300"/>
  <c r="S372"/>
  <c r="L332"/>
  <c r="X290"/>
  <c r="X269"/>
  <c r="K251"/>
  <c r="R280"/>
  <c r="O417"/>
  <c r="O449"/>
  <c r="Y355"/>
  <c r="U433"/>
  <c r="O387"/>
  <c r="M441"/>
  <c r="Y394"/>
  <c r="M349"/>
  <c r="K381"/>
  <c r="X326"/>
  <c r="N365"/>
  <c r="O321"/>
  <c r="X349"/>
  <c r="U340"/>
  <c r="V296"/>
  <c r="L369"/>
  <c r="S315"/>
  <c r="L286"/>
  <c r="L308"/>
  <c r="R246"/>
  <c r="S447"/>
  <c r="S444"/>
  <c r="V322"/>
  <c r="O363"/>
  <c r="O295"/>
  <c r="R276"/>
  <c r="N551"/>
  <c r="K530"/>
  <c r="V503"/>
  <c r="O494"/>
  <c r="U494"/>
  <c r="N506"/>
  <c r="R472"/>
  <c r="S474"/>
  <c r="N476"/>
  <c r="U492"/>
  <c r="Y461"/>
  <c r="M418"/>
  <c r="S425"/>
  <c r="O401"/>
  <c r="N407"/>
  <c r="K430"/>
  <c r="L361"/>
  <c r="X436"/>
  <c r="S385"/>
  <c r="S404"/>
  <c r="U445"/>
  <c r="K352"/>
  <c r="X434"/>
  <c r="N360"/>
  <c r="R372"/>
  <c r="L319"/>
  <c r="O376"/>
  <c r="N336"/>
  <c r="M295"/>
  <c r="Y369"/>
  <c r="L317"/>
  <c r="X287"/>
  <c r="M380"/>
  <c r="N300"/>
  <c r="M347"/>
  <c r="V382"/>
  <c r="S297"/>
  <c r="S276"/>
  <c r="V264"/>
  <c r="N241"/>
  <c r="R440"/>
  <c r="K394"/>
  <c r="Y442"/>
  <c r="R454"/>
  <c r="M350"/>
  <c r="U432"/>
  <c r="K388"/>
  <c r="L376"/>
  <c r="K336"/>
  <c r="V294"/>
  <c r="O342"/>
  <c r="U298"/>
  <c r="S373"/>
  <c r="N319"/>
  <c r="M290"/>
  <c r="K382"/>
  <c r="V325"/>
  <c r="V282"/>
  <c r="U302"/>
  <c r="M256"/>
  <c r="M360"/>
  <c r="X432"/>
  <c r="Y388"/>
  <c r="V440"/>
  <c r="U394"/>
  <c r="K348"/>
  <c r="X430"/>
  <c r="L362"/>
  <c r="N374"/>
  <c r="V332"/>
  <c r="Y378"/>
  <c r="U336"/>
  <c r="S295"/>
  <c r="L370"/>
  <c r="M316"/>
  <c r="L353"/>
  <c r="Y342"/>
  <c r="K299"/>
  <c r="K278"/>
  <c r="Y266"/>
  <c r="L237"/>
  <c r="N437"/>
  <c r="R358"/>
  <c r="V334"/>
  <c r="R287"/>
  <c r="V262"/>
  <c r="Y306"/>
  <c r="V545"/>
  <c r="K511"/>
  <c r="X513"/>
  <c r="S534"/>
  <c r="N502"/>
  <c r="N525"/>
  <c r="M496"/>
  <c r="S464"/>
  <c r="L478"/>
  <c r="S465"/>
  <c r="U413"/>
  <c r="M421"/>
  <c r="K426"/>
  <c r="V417"/>
  <c r="X449"/>
  <c r="U359"/>
  <c r="R432"/>
  <c r="U362"/>
  <c r="O440"/>
  <c r="N394"/>
  <c r="U414"/>
  <c r="U448"/>
  <c r="V355"/>
  <c r="L368"/>
  <c r="Y314"/>
  <c r="K372"/>
  <c r="V319"/>
  <c r="U290"/>
  <c r="S365"/>
  <c r="Y322"/>
  <c r="U347"/>
  <c r="K337"/>
  <c r="V295"/>
  <c r="V274"/>
  <c r="N232"/>
  <c r="Y288"/>
  <c r="M439"/>
  <c r="Y392"/>
  <c r="S411"/>
  <c r="X447"/>
  <c r="S354"/>
  <c r="M437"/>
  <c r="V385"/>
  <c r="N351"/>
  <c r="S343"/>
  <c r="N299"/>
  <c r="Y382"/>
  <c r="M325"/>
  <c r="N378"/>
  <c r="U334"/>
  <c r="S294"/>
  <c r="N314"/>
  <c r="M285"/>
  <c r="M307"/>
  <c r="S245"/>
  <c r="U274"/>
  <c r="M443"/>
  <c r="Y454"/>
  <c r="S427"/>
  <c r="X451"/>
  <c r="S358"/>
  <c r="K435"/>
  <c r="L386"/>
  <c r="S378"/>
  <c r="N337"/>
  <c r="M296"/>
  <c r="R379"/>
  <c r="Y299"/>
  <c r="R374"/>
  <c r="S332"/>
  <c r="L291"/>
  <c r="N363"/>
  <c r="O325"/>
  <c r="O282"/>
  <c r="N302"/>
  <c r="U255"/>
  <c r="O353"/>
  <c r="S445"/>
  <c r="S370"/>
  <c r="V320"/>
  <c r="O274"/>
  <c r="R311"/>
  <c r="O557"/>
  <c r="O515"/>
  <c r="K518"/>
  <c r="V517"/>
  <c r="U534"/>
  <c r="M502"/>
  <c r="U478"/>
  <c r="O480"/>
  <c r="R470"/>
  <c r="M487"/>
  <c r="V453"/>
  <c r="K412"/>
  <c r="O419"/>
  <c r="Y424"/>
  <c r="X412"/>
  <c r="S448"/>
  <c r="R357"/>
  <c r="M431"/>
  <c r="K361"/>
  <c r="L439"/>
  <c r="X392"/>
  <c r="V402"/>
  <c r="M429"/>
  <c r="R354"/>
  <c r="N323"/>
  <c r="Y370"/>
  <c r="R318"/>
  <c r="K289"/>
  <c r="V363"/>
  <c r="X337"/>
  <c r="Y340"/>
  <c r="O291"/>
  <c r="O270"/>
  <c r="V251"/>
  <c r="Y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Y253"/>
  <c r="N355"/>
  <c r="M391"/>
  <c r="U370"/>
  <c r="U294"/>
  <c r="U379"/>
  <c r="N239"/>
  <c r="Y263"/>
  <c r="L535"/>
  <c r="K524"/>
  <c r="X519"/>
  <c r="O513"/>
  <c r="V529"/>
  <c r="R503"/>
  <c r="X475"/>
  <c r="M492"/>
  <c r="L453"/>
  <c r="M402"/>
  <c r="X407"/>
  <c r="K415"/>
  <c r="S420"/>
  <c r="N443"/>
  <c r="M455"/>
  <c r="V421"/>
  <c r="U450"/>
  <c r="X356"/>
  <c r="Y434"/>
  <c r="R359"/>
  <c r="L442"/>
  <c r="X396"/>
  <c r="L350"/>
  <c r="N382"/>
  <c r="V324"/>
  <c r="L314"/>
  <c r="X284"/>
  <c r="O379"/>
  <c r="V300"/>
  <c r="L373"/>
  <c r="S319"/>
  <c r="L290"/>
  <c r="L269"/>
  <c r="R250"/>
  <c r="S360"/>
  <c r="K433"/>
  <c r="S388"/>
  <c r="N441"/>
  <c r="M396"/>
  <c r="O348"/>
  <c r="K431"/>
  <c r="R362"/>
  <c r="U374"/>
  <c r="Y331"/>
  <c r="X353"/>
  <c r="L343"/>
  <c r="K297"/>
  <c r="V371"/>
  <c r="X317"/>
  <c r="O288"/>
  <c r="Y380"/>
  <c r="R324"/>
  <c r="R281"/>
  <c r="K301"/>
  <c r="O254"/>
  <c r="X311"/>
  <c r="K437"/>
  <c r="Y385"/>
  <c r="R405"/>
  <c r="M446"/>
  <c r="O352"/>
  <c r="S429"/>
  <c r="U360"/>
  <c r="X372"/>
  <c r="R319"/>
  <c r="V376"/>
  <c r="K334"/>
  <c r="V293"/>
  <c r="U368"/>
  <c r="O314"/>
  <c r="K350"/>
  <c r="N343"/>
  <c r="Y297"/>
  <c r="Y276"/>
  <c r="N265"/>
  <c r="U241"/>
  <c r="R431"/>
  <c r="U352"/>
  <c r="L318"/>
  <c r="L377"/>
  <c r="V231"/>
  <c r="N305"/>
  <c r="R544"/>
  <c r="O522"/>
  <c r="S512"/>
  <c r="L512"/>
  <c r="N513"/>
  <c r="X494"/>
  <c r="K462"/>
  <c r="V465"/>
  <c r="U482"/>
  <c r="S472"/>
  <c r="U400"/>
  <c r="S406"/>
  <c r="Y413"/>
  <c r="V418"/>
  <c r="X441"/>
  <c r="O396"/>
  <c r="X416"/>
  <c r="K449"/>
  <c r="S355"/>
  <c r="N433"/>
  <c r="V387"/>
  <c r="O409"/>
  <c r="K447"/>
  <c r="U348"/>
  <c r="X380"/>
  <c r="R326"/>
  <c r="V364"/>
  <c r="U322"/>
  <c r="R353"/>
  <c r="V343"/>
  <c r="R299"/>
  <c r="U371"/>
  <c r="V317"/>
  <c r="U288"/>
  <c r="N321"/>
  <c r="Y334"/>
  <c r="N279"/>
  <c r="X233"/>
  <c r="M284"/>
  <c r="O437"/>
  <c r="N391"/>
  <c r="U406"/>
  <c r="S446"/>
  <c r="V352"/>
  <c r="O435"/>
  <c r="R386"/>
  <c r="S347"/>
  <c r="L340"/>
  <c r="X297"/>
  <c r="N381"/>
  <c r="O326"/>
  <c r="N376"/>
  <c r="K331"/>
  <c r="V292"/>
  <c r="L365"/>
  <c r="X322"/>
  <c r="N291"/>
  <c r="O305"/>
  <c r="V258"/>
  <c r="K273"/>
  <c r="Y551"/>
  <c r="L514"/>
  <c r="Y516"/>
  <c r="L493"/>
  <c r="V508"/>
  <c r="Y507"/>
  <c r="M471"/>
  <c r="V472"/>
  <c r="M495"/>
  <c r="M463"/>
  <c r="L483"/>
  <c r="O416"/>
  <c r="V423"/>
  <c r="L400"/>
  <c r="O400"/>
  <c r="Y452"/>
  <c r="U355"/>
  <c r="O429"/>
  <c r="V353"/>
  <c r="X431"/>
  <c r="S362"/>
  <c r="R404"/>
  <c r="Y445"/>
  <c r="M353"/>
  <c r="K365"/>
  <c r="X321"/>
  <c r="N369"/>
  <c r="M317"/>
  <c r="Y287"/>
  <c r="R382"/>
  <c r="X325"/>
  <c r="M376"/>
  <c r="N331"/>
  <c r="M293"/>
  <c r="M272"/>
  <c r="S253"/>
  <c r="Y356"/>
  <c r="N430"/>
  <c r="R360"/>
  <c r="S438"/>
  <c r="L392"/>
  <c r="V400"/>
  <c r="N452"/>
  <c r="Y353"/>
  <c r="V365"/>
  <c r="M314"/>
  <c r="R371"/>
  <c r="Y317"/>
  <c r="R288"/>
  <c r="K363"/>
  <c r="L325"/>
  <c r="N375"/>
  <c r="M334"/>
  <c r="Y293"/>
  <c r="Y272"/>
  <c r="N248"/>
  <c r="O277"/>
  <c r="K406"/>
  <c r="U446"/>
  <c r="X352"/>
  <c r="Y430"/>
  <c r="N361"/>
  <c r="V443"/>
  <c r="U455"/>
  <c r="V351"/>
  <c r="L364"/>
  <c r="Y320"/>
  <c r="K368"/>
  <c r="R314"/>
  <c r="K285"/>
  <c r="V379"/>
  <c r="X299"/>
  <c r="M372"/>
  <c r="N318"/>
  <c r="M289"/>
  <c r="M311"/>
  <c r="S249"/>
  <c r="L443"/>
  <c r="X387"/>
  <c r="V342"/>
  <c r="N293"/>
  <c r="V305"/>
  <c r="Y411"/>
  <c r="Y362"/>
  <c r="O365"/>
  <c r="U286"/>
  <c r="Y319"/>
  <c r="X440"/>
  <c r="M319"/>
  <c r="V250"/>
  <c r="S278"/>
  <c r="U233"/>
  <c r="L293"/>
  <c r="L219"/>
  <c r="M175"/>
  <c r="N240"/>
  <c r="M205"/>
  <c r="R187"/>
  <c r="K228"/>
  <c r="L197"/>
  <c r="R305"/>
  <c r="M202"/>
  <c r="O170"/>
  <c r="L432"/>
  <c r="R347"/>
  <c r="U333"/>
  <c r="N372"/>
  <c r="N320"/>
  <c r="S279"/>
  <c r="U264"/>
  <c r="L285"/>
  <c r="U304"/>
  <c r="Y258"/>
  <c r="O265"/>
  <c r="K211"/>
  <c r="Y175"/>
  <c r="L242"/>
  <c r="R193"/>
  <c r="Y186"/>
  <c r="R227"/>
  <c r="S185"/>
  <c r="X309"/>
  <c r="O210"/>
  <c r="L177"/>
  <c r="O152"/>
  <c r="V432"/>
  <c r="L354"/>
  <c r="Y323"/>
  <c r="Y372"/>
  <c r="Y245"/>
  <c r="Y302"/>
  <c r="L256"/>
  <c r="O311"/>
  <c r="U250"/>
  <c r="Y281"/>
  <c r="X210"/>
  <c r="X176"/>
  <c r="V240"/>
  <c r="Y197"/>
  <c r="X278"/>
  <c r="O201"/>
  <c r="M189"/>
  <c r="U217"/>
  <c r="K178"/>
  <c r="R361"/>
  <c r="M364"/>
  <c r="X310"/>
  <c r="L251"/>
  <c r="R278"/>
  <c r="K159"/>
  <c r="N130"/>
  <c r="X74"/>
  <c r="L60"/>
  <c r="M160"/>
  <c r="L126"/>
  <c r="S91"/>
  <c r="R70"/>
  <c r="U27"/>
  <c r="Y144"/>
  <c r="N115"/>
  <c r="O73"/>
  <c r="Y53"/>
  <c r="N396"/>
  <c r="O439"/>
  <c r="S300"/>
  <c r="Y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Y279"/>
  <c r="L259"/>
  <c r="V241"/>
  <c r="U196"/>
  <c r="Y139"/>
  <c r="X112"/>
  <c r="K87"/>
  <c r="R56"/>
  <c r="S153"/>
  <c r="R121"/>
  <c r="X95"/>
  <c r="Y71"/>
  <c r="K32"/>
  <c r="U141"/>
  <c r="X110"/>
  <c r="V77"/>
  <c r="L58"/>
  <c r="L26"/>
  <c r="M146"/>
  <c r="X443"/>
  <c r="L387"/>
  <c r="K342"/>
  <c r="U289"/>
  <c r="U263"/>
  <c r="O364"/>
  <c r="X266"/>
  <c r="L289"/>
  <c r="X306"/>
  <c r="V245"/>
  <c r="S304"/>
  <c r="M209"/>
  <c r="L172"/>
  <c r="M225"/>
  <c r="R183"/>
  <c r="R301"/>
  <c r="N210"/>
  <c r="L170"/>
  <c r="V227"/>
  <c r="L185"/>
  <c r="N186"/>
  <c r="L465"/>
  <c r="R396"/>
  <c r="R367"/>
  <c r="M324"/>
  <c r="U271"/>
  <c r="Y310"/>
  <c r="V257"/>
  <c r="S270"/>
  <c r="R252"/>
  <c r="Y308"/>
  <c r="Y209"/>
  <c r="U178"/>
  <c r="M237"/>
  <c r="O196"/>
  <c r="O279"/>
  <c r="Y211"/>
  <c r="U176"/>
  <c r="O241"/>
  <c r="U193"/>
  <c r="V186"/>
  <c r="R436"/>
  <c r="X351"/>
  <c r="U377"/>
  <c r="K318"/>
  <c r="M276"/>
  <c r="K269"/>
  <c r="X249"/>
  <c r="N277"/>
  <c r="K266"/>
  <c r="N237"/>
  <c r="X240"/>
  <c r="S193"/>
  <c r="M277"/>
  <c r="Y216"/>
  <c r="M178"/>
  <c r="O248"/>
  <c r="R204"/>
  <c r="S173"/>
  <c r="Y229"/>
  <c r="U293"/>
  <c r="L322"/>
  <c r="R273"/>
  <c r="M249"/>
  <c r="O358"/>
  <c r="Y431"/>
  <c r="V361"/>
  <c r="X439"/>
  <c r="O393"/>
  <c r="L347"/>
  <c r="Y429"/>
  <c r="M361"/>
  <c r="K373"/>
  <c r="N333"/>
  <c r="N347"/>
  <c r="M337"/>
  <c r="Y295"/>
  <c r="R370"/>
  <c r="S316"/>
  <c r="L287"/>
  <c r="N379"/>
  <c r="M326"/>
  <c r="M280"/>
  <c r="O262"/>
  <c r="V238"/>
  <c r="S310"/>
  <c r="M543"/>
  <c r="L521"/>
  <c r="Y520"/>
  <c r="R516"/>
  <c r="K493"/>
  <c r="Y494"/>
  <c r="K483"/>
  <c r="L479"/>
  <c r="X474"/>
  <c r="K496"/>
  <c r="R402"/>
  <c r="Y410"/>
  <c r="L418"/>
  <c r="N423"/>
  <c r="N406"/>
  <c r="V446"/>
  <c r="L408"/>
  <c r="Y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Y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Y167"/>
  <c r="N362"/>
  <c r="L430"/>
  <c r="R348"/>
  <c r="U319"/>
  <c r="N283"/>
  <c r="S271"/>
  <c r="U251"/>
  <c r="L279"/>
  <c r="M262"/>
  <c r="L239"/>
  <c r="X238"/>
  <c r="S201"/>
  <c r="R188"/>
  <c r="S227"/>
  <c r="U185"/>
  <c r="V310"/>
  <c r="X220"/>
  <c r="O179"/>
  <c r="Y246"/>
  <c r="Y202"/>
  <c r="X189"/>
  <c r="K413"/>
  <c r="N388"/>
  <c r="R284"/>
  <c r="U314"/>
  <c r="X280"/>
  <c r="Y265"/>
  <c r="Y286"/>
  <c r="Y305"/>
  <c r="X259"/>
  <c r="V263"/>
  <c r="R202"/>
  <c r="O189"/>
  <c r="R228"/>
  <c r="V180"/>
  <c r="K237"/>
  <c r="V195"/>
  <c r="M269"/>
  <c r="U209"/>
  <c r="S172"/>
  <c r="S396"/>
  <c r="X257"/>
  <c r="V249"/>
  <c r="X175"/>
  <c r="M219"/>
  <c r="Y138"/>
  <c r="R114"/>
  <c r="M81"/>
  <c r="N49"/>
  <c r="O143"/>
  <c r="N109"/>
  <c r="Y76"/>
  <c r="U59"/>
  <c r="O158"/>
  <c r="V125"/>
  <c r="R104"/>
  <c r="O72"/>
  <c r="K40"/>
  <c r="N422"/>
  <c r="N393"/>
  <c r="X363"/>
  <c r="R295"/>
  <c r="U306"/>
  <c r="L326"/>
  <c r="S302"/>
  <c r="U238"/>
  <c r="N308"/>
  <c r="S247"/>
  <c r="Y250"/>
  <c r="M212"/>
  <c r="O173"/>
  <c r="R226"/>
  <c r="Y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Y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Y349"/>
  <c r="K315"/>
  <c r="K374"/>
  <c r="M253"/>
  <c r="O304"/>
  <c r="R293"/>
  <c r="O307"/>
  <c r="U246"/>
  <c r="S246"/>
  <c r="N204"/>
  <c r="X172"/>
  <c r="N230"/>
  <c r="Y182"/>
  <c r="R262"/>
  <c r="V201"/>
  <c r="X170"/>
  <c r="U228"/>
  <c r="X185"/>
  <c r="M166"/>
  <c r="M385"/>
  <c r="R434"/>
  <c r="S337"/>
  <c r="V288"/>
  <c r="O264"/>
  <c r="U305"/>
  <c r="M259"/>
  <c r="R271"/>
  <c r="O253"/>
  <c r="V290"/>
  <c r="M228"/>
  <c r="O185"/>
  <c r="X262"/>
  <c r="L209"/>
  <c r="K172"/>
  <c r="X226"/>
  <c r="X194"/>
  <c r="X282"/>
  <c r="Y219"/>
  <c r="N175"/>
  <c r="M388"/>
  <c r="S286"/>
  <c r="S262"/>
  <c r="N170"/>
  <c r="L216"/>
  <c r="X151"/>
  <c r="K128"/>
  <c r="Y77"/>
  <c r="M57"/>
  <c r="V151"/>
  <c r="R377"/>
  <c r="R294"/>
  <c r="U310"/>
  <c r="K258"/>
  <c r="N418"/>
  <c r="V449"/>
  <c r="L356"/>
  <c r="M434"/>
  <c r="K387"/>
  <c r="M411"/>
  <c r="V447"/>
  <c r="K355"/>
  <c r="S367"/>
  <c r="R315"/>
  <c r="V372"/>
  <c r="K319"/>
  <c r="V289"/>
  <c r="U364"/>
  <c r="O320"/>
  <c r="Y376"/>
  <c r="R336"/>
  <c r="K295"/>
  <c r="K274"/>
  <c r="O231"/>
  <c r="N285"/>
  <c r="M356"/>
  <c r="O540"/>
  <c r="R505"/>
  <c r="V523"/>
  <c r="X520"/>
  <c r="U517"/>
  <c r="N496"/>
  <c r="K491"/>
  <c r="N462"/>
  <c r="M481"/>
  <c r="Y476"/>
  <c r="K428"/>
  <c r="V404"/>
  <c r="N412"/>
  <c r="R417"/>
  <c r="S440"/>
  <c r="L394"/>
  <c r="K441"/>
  <c r="V394"/>
  <c r="R443"/>
  <c r="K455"/>
  <c r="Y350"/>
  <c r="S433"/>
  <c r="R387"/>
  <c r="X376"/>
  <c r="R334"/>
  <c r="K294"/>
  <c r="X343"/>
  <c r="S299"/>
  <c r="L374"/>
  <c r="R333"/>
  <c r="K292"/>
  <c r="S364"/>
  <c r="U320"/>
  <c r="U283"/>
  <c r="S303"/>
  <c r="Y256"/>
  <c r="V441"/>
  <c r="U396"/>
  <c r="M423"/>
  <c r="Y450"/>
  <c r="N357"/>
  <c r="V439"/>
  <c r="U393"/>
  <c r="O377"/>
  <c r="U337"/>
  <c r="S296"/>
  <c r="X379"/>
  <c r="L300"/>
  <c r="X374"/>
  <c r="Y332"/>
  <c r="R291"/>
  <c r="U363"/>
  <c r="S321"/>
  <c r="R285"/>
  <c r="L304"/>
  <c r="R237"/>
  <c r="V362"/>
  <c r="N434"/>
  <c r="N387"/>
  <c r="S442"/>
  <c r="L454"/>
  <c r="U349"/>
  <c r="N432"/>
  <c r="O388"/>
  <c r="Y375"/>
  <c r="S331"/>
  <c r="O350"/>
  <c r="V340"/>
  <c r="X296"/>
  <c r="O371"/>
  <c r="R317"/>
  <c r="K288"/>
  <c r="S380"/>
  <c r="U300"/>
  <c r="U279"/>
  <c r="K262"/>
  <c r="O238"/>
  <c r="S350"/>
  <c r="O336"/>
  <c r="K375"/>
  <c r="K323"/>
  <c r="L280"/>
  <c r="N354"/>
  <c r="L446"/>
  <c r="U369"/>
  <c r="N326"/>
  <c r="R269"/>
  <c r="M379"/>
  <c r="X303"/>
  <c r="N254"/>
  <c r="Y309"/>
  <c r="M258"/>
  <c r="O232"/>
  <c r="U197"/>
  <c r="U307"/>
  <c r="R218"/>
  <c r="O180"/>
  <c r="V252"/>
  <c r="O212"/>
  <c r="R174"/>
  <c r="X230"/>
  <c r="K182"/>
  <c r="L169"/>
  <c r="K440"/>
  <c r="S361"/>
  <c r="K340"/>
  <c r="S290"/>
  <c r="M303"/>
  <c r="R307"/>
  <c r="X245"/>
  <c r="N273"/>
  <c r="S231"/>
  <c r="N242"/>
  <c r="X229"/>
  <c r="S195"/>
  <c r="M304"/>
  <c r="Y220"/>
  <c r="X179"/>
  <c r="N249"/>
  <c r="X204"/>
  <c r="Y173"/>
  <c r="O225"/>
  <c r="Y196"/>
  <c r="M167"/>
  <c r="X448"/>
  <c r="X408"/>
  <c r="O324"/>
  <c r="K379"/>
  <c r="S285"/>
  <c r="X272"/>
  <c r="Y252"/>
  <c r="K280"/>
  <c r="L263"/>
  <c r="M254"/>
  <c r="O255"/>
  <c r="R196"/>
  <c r="S308"/>
  <c r="X218"/>
  <c r="L175"/>
  <c r="M230"/>
  <c r="L182"/>
  <c r="X251"/>
  <c r="X203"/>
  <c r="O186"/>
  <c r="M375"/>
  <c r="M302"/>
  <c r="S277"/>
  <c r="L238"/>
  <c r="S180"/>
  <c r="V135"/>
  <c r="M100"/>
  <c r="S66"/>
  <c r="S168"/>
  <c r="Y136"/>
  <c r="U98"/>
  <c r="V80"/>
  <c r="N42"/>
  <c r="Y152"/>
  <c r="L120"/>
  <c r="L94"/>
  <c r="Y68"/>
  <c r="S39"/>
  <c r="S450"/>
  <c r="O347"/>
  <c r="L320"/>
  <c r="U367"/>
  <c r="M245"/>
  <c r="O343"/>
  <c r="N231"/>
  <c r="Y282"/>
  <c r="R302"/>
  <c r="O256"/>
  <c r="O240"/>
  <c r="M193"/>
  <c r="S281"/>
  <c r="X217"/>
  <c r="V184"/>
  <c r="N307"/>
  <c r="L220"/>
  <c r="X178"/>
  <c r="S229"/>
  <c r="Y180"/>
  <c r="U157"/>
  <c r="S434"/>
  <c r="Y367"/>
  <c r="Y291"/>
  <c r="S340"/>
  <c r="K277"/>
  <c r="M232"/>
  <c r="R283"/>
  <c r="K303"/>
  <c r="N257"/>
  <c r="K252"/>
  <c r="Y212"/>
  <c r="N174"/>
  <c r="Y225"/>
  <c r="M194"/>
  <c r="N166"/>
  <c r="K217"/>
  <c r="L178"/>
  <c r="V255"/>
  <c r="N195"/>
  <c r="O169"/>
  <c r="M454"/>
  <c r="N440"/>
  <c r="Y296"/>
  <c r="M336"/>
  <c r="X281"/>
  <c r="M271"/>
  <c r="N251"/>
  <c r="Y278"/>
  <c r="M231"/>
  <c r="V226"/>
  <c r="R229"/>
  <c r="K181"/>
  <c r="O259"/>
  <c r="Y204"/>
  <c r="U173"/>
  <c r="L240"/>
  <c r="L205"/>
  <c r="O187"/>
  <c r="K216"/>
  <c r="O182"/>
  <c r="S169"/>
  <c r="Y373"/>
  <c r="X285"/>
  <c r="O211"/>
  <c r="M170"/>
  <c r="O174"/>
  <c r="R147"/>
  <c r="S99"/>
  <c r="Y72"/>
  <c r="S40"/>
  <c r="L138"/>
  <c r="X113"/>
  <c r="R81"/>
  <c r="S49"/>
  <c r="L157"/>
  <c r="R124"/>
  <c r="Y105"/>
  <c r="L63"/>
  <c r="Y42"/>
  <c r="M151"/>
  <c r="Y435"/>
  <c r="L351"/>
  <c r="X334"/>
  <c r="M373"/>
  <c r="L324"/>
  <c r="X420"/>
  <c r="Y311"/>
  <c r="M248"/>
  <c r="R275"/>
  <c r="S264"/>
  <c r="R241"/>
  <c r="M226"/>
  <c r="Y183"/>
  <c r="K265"/>
  <c r="M210"/>
  <c r="S170"/>
  <c r="L225"/>
  <c r="K183"/>
  <c r="M233"/>
  <c r="V204"/>
  <c r="R173"/>
  <c r="N444"/>
  <c r="L359"/>
  <c r="V381"/>
  <c r="V285"/>
  <c r="V333"/>
  <c r="Y283"/>
  <c r="O233"/>
  <c r="M282"/>
  <c r="Y301"/>
  <c r="X255"/>
  <c r="M242"/>
  <c r="N194"/>
  <c r="X274"/>
  <c r="Y210"/>
  <c r="V176"/>
  <c r="V237"/>
  <c r="N196"/>
  <c r="Y277"/>
  <c r="U218"/>
  <c r="M180"/>
  <c r="R155"/>
  <c r="U444"/>
  <c r="V377"/>
  <c r="L296"/>
  <c r="L381"/>
  <c r="X293"/>
  <c r="U262"/>
  <c r="M239"/>
  <c r="U308"/>
  <c r="Y247"/>
  <c r="X270"/>
  <c r="M218"/>
  <c r="Y179"/>
  <c r="K239"/>
  <c r="N203"/>
  <c r="S186"/>
  <c r="L227"/>
  <c r="M185"/>
  <c r="L262"/>
  <c r="V205"/>
  <c r="R189"/>
  <c r="X365"/>
  <c r="X289"/>
  <c r="X304"/>
  <c r="K238"/>
  <c r="S443"/>
  <c r="L455"/>
  <c r="L428"/>
  <c r="K452"/>
  <c r="Y358"/>
  <c r="S441"/>
  <c r="L396"/>
  <c r="S349"/>
  <c r="O381"/>
  <c r="U325"/>
  <c r="L367"/>
  <c r="S323"/>
  <c r="L284"/>
  <c r="U342"/>
  <c r="Y298"/>
  <c r="V370"/>
  <c r="U318"/>
  <c r="S289"/>
  <c r="S311"/>
  <c r="Y249"/>
  <c r="M279"/>
  <c r="R545"/>
  <c r="K534"/>
  <c r="R502"/>
  <c r="U508"/>
  <c r="M524"/>
  <c r="X511"/>
  <c r="X476"/>
  <c r="V487"/>
  <c r="R456"/>
  <c r="K484"/>
  <c r="V470"/>
  <c r="S422"/>
  <c r="Y400"/>
  <c r="R406"/>
  <c r="U411"/>
  <c r="O434"/>
  <c r="V386"/>
  <c r="S435"/>
  <c r="Y359"/>
  <c r="U437"/>
  <c r="S391"/>
  <c r="N426"/>
  <c r="O451"/>
  <c r="X358"/>
  <c r="M371"/>
  <c r="U317"/>
  <c r="L375"/>
  <c r="X331"/>
  <c r="O293"/>
  <c r="N368"/>
  <c r="U315"/>
  <c r="S352"/>
  <c r="S342"/>
  <c r="X298"/>
  <c r="X277"/>
  <c r="S266"/>
  <c r="U282"/>
  <c r="L436"/>
  <c r="U386"/>
  <c r="M444"/>
  <c r="V455"/>
  <c r="R351"/>
  <c r="L434"/>
  <c r="O359"/>
  <c r="Y371"/>
  <c r="X319"/>
  <c r="N377"/>
  <c r="O334"/>
  <c r="N294"/>
  <c r="M369"/>
  <c r="V314"/>
  <c r="V350"/>
  <c r="U343"/>
  <c r="O299"/>
  <c r="O278"/>
  <c r="L233"/>
  <c r="S283"/>
  <c r="K400"/>
  <c r="R452"/>
  <c r="U358"/>
  <c r="O436"/>
  <c r="R385"/>
  <c r="K421"/>
  <c r="R450"/>
  <c r="Y357"/>
  <c r="V369"/>
  <c r="O316"/>
  <c r="M374"/>
  <c r="N332"/>
  <c r="M291"/>
  <c r="Y365"/>
  <c r="U321"/>
  <c r="X377"/>
  <c r="L336"/>
  <c r="X294"/>
  <c r="X273"/>
  <c r="K231"/>
  <c r="M435"/>
  <c r="M433"/>
  <c r="N295"/>
  <c r="O331"/>
  <c r="M292"/>
  <c r="R272"/>
  <c r="K432"/>
  <c r="S353"/>
  <c r="V315"/>
  <c r="R373"/>
  <c r="X250"/>
  <c r="Y352"/>
  <c r="Y232"/>
  <c r="K284"/>
  <c r="V303"/>
  <c r="S238"/>
  <c r="L229"/>
  <c r="X180"/>
  <c r="V248"/>
  <c r="X212"/>
  <c r="Y174"/>
  <c r="Y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Y379"/>
  <c r="Y347"/>
  <c r="V323"/>
  <c r="O394"/>
  <c r="Y289"/>
  <c r="R249"/>
  <c r="V276"/>
  <c r="X265"/>
  <c r="M288"/>
  <c r="U227"/>
  <c r="K185"/>
  <c r="O302"/>
  <c r="M220"/>
  <c r="L179"/>
  <c r="X247"/>
  <c r="L204"/>
  <c r="M173"/>
  <c r="S219"/>
  <c r="V174"/>
  <c r="M419"/>
  <c r="V413"/>
  <c r="X315"/>
  <c r="R298"/>
  <c r="O269"/>
  <c r="K250"/>
  <c r="U277"/>
  <c r="O266"/>
  <c r="U237"/>
  <c r="M241"/>
  <c r="Y193"/>
  <c r="V279"/>
  <c r="L217"/>
  <c r="K184"/>
  <c r="X305"/>
  <c r="O209"/>
  <c r="N172"/>
  <c r="L230"/>
  <c r="R181"/>
  <c r="V156"/>
  <c r="V425"/>
  <c r="M394"/>
  <c r="K380"/>
  <c r="Y294"/>
  <c r="O301"/>
  <c r="L307"/>
  <c r="R245"/>
  <c r="V272"/>
  <c r="K249"/>
  <c r="V275"/>
  <c r="R219"/>
  <c r="S175"/>
  <c r="Y226"/>
  <c r="L193"/>
  <c r="X187"/>
  <c r="O228"/>
  <c r="R197"/>
  <c r="K306"/>
  <c r="V210"/>
  <c r="Y176"/>
  <c r="O433"/>
  <c r="Y321"/>
  <c r="M305"/>
  <c r="L176"/>
  <c r="Y230"/>
  <c r="U153"/>
  <c r="U120"/>
  <c r="O93"/>
  <c r="V68"/>
  <c r="K169"/>
  <c r="N135"/>
  <c r="Y101"/>
  <c r="X66"/>
  <c r="X37"/>
  <c r="N151"/>
  <c r="U127"/>
  <c r="O92"/>
  <c r="N69"/>
  <c r="K35"/>
  <c r="V141"/>
  <c r="N386"/>
  <c r="Y433"/>
  <c r="O294"/>
  <c r="V318"/>
  <c r="L281"/>
  <c r="O392"/>
  <c r="U309"/>
  <c r="K257"/>
  <c r="U269"/>
  <c r="Y251"/>
  <c r="U285"/>
  <c r="M217"/>
  <c r="V177"/>
  <c r="R238"/>
  <c r="V202"/>
  <c r="M281"/>
  <c r="R216"/>
  <c r="S177"/>
  <c r="K240"/>
  <c r="V194"/>
  <c r="U187"/>
  <c r="R455"/>
  <c r="Y441"/>
  <c r="M320"/>
  <c r="U380"/>
  <c r="U292"/>
  <c r="S275"/>
  <c r="Y248"/>
  <c r="K276"/>
  <c r="L265"/>
  <c r="V286"/>
  <c r="Y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Y92"/>
  <c r="K53"/>
  <c r="U144"/>
  <c r="O115"/>
  <c r="X73"/>
  <c r="Y52"/>
  <c r="U167"/>
  <c r="X136"/>
  <c r="S98"/>
  <c r="L360"/>
  <c r="V451"/>
  <c r="R375"/>
  <c r="L323"/>
  <c r="N275"/>
  <c r="X378"/>
  <c r="K308"/>
  <c r="Y255"/>
  <c r="K311"/>
  <c r="N250"/>
  <c r="L278"/>
  <c r="L202"/>
  <c r="U170"/>
  <c r="V219"/>
  <c r="M182"/>
  <c r="L264"/>
  <c r="O195"/>
  <c r="N311"/>
  <c r="N209"/>
  <c r="M172"/>
  <c r="V437"/>
  <c r="N353"/>
  <c r="R340"/>
  <c r="V378"/>
  <c r="L316"/>
  <c r="K281"/>
  <c r="L266"/>
  <c r="U287"/>
  <c r="L306"/>
  <c r="K245"/>
  <c r="V302"/>
  <c r="R210"/>
  <c r="K177"/>
  <c r="K241"/>
  <c r="L195"/>
  <c r="Y273"/>
  <c r="N219"/>
  <c r="K175"/>
  <c r="O242"/>
  <c r="K194"/>
  <c r="R166"/>
  <c r="U430"/>
  <c r="U401"/>
  <c r="S314"/>
  <c r="M365"/>
  <c r="K291"/>
  <c r="M275"/>
  <c r="S248"/>
  <c r="X275"/>
  <c r="Y264"/>
  <c r="X241"/>
  <c r="S226"/>
  <c r="L184"/>
  <c r="R231"/>
  <c r="K196"/>
  <c r="V283"/>
  <c r="X216"/>
  <c r="Y177"/>
  <c r="R240"/>
  <c r="N193"/>
  <c r="M188"/>
  <c r="X362"/>
  <c r="X307"/>
  <c r="U242"/>
  <c r="O219"/>
  <c r="M177"/>
  <c r="M161"/>
  <c r="Y126"/>
  <c r="N91"/>
  <c r="M70"/>
  <c r="R161"/>
  <c r="O127"/>
  <c r="S78"/>
  <c r="N53"/>
  <c r="K168"/>
  <c r="S135"/>
  <c r="V99"/>
  <c r="K81"/>
  <c r="O45"/>
  <c r="V153"/>
  <c r="N121"/>
  <c r="R76"/>
  <c r="R144"/>
  <c r="R93"/>
  <c r="X68"/>
  <c r="Y34"/>
  <c r="Y221"/>
  <c r="S213"/>
  <c r="Y449"/>
  <c r="V269"/>
  <c r="M238"/>
  <c r="Y227"/>
  <c r="S181"/>
  <c r="N153"/>
  <c r="N120"/>
  <c r="K93"/>
  <c r="L56"/>
  <c r="M153"/>
  <c r="L121"/>
  <c r="S101"/>
  <c r="R66"/>
  <c r="R37"/>
  <c r="S152"/>
  <c r="Y128"/>
  <c r="M87"/>
  <c r="K57"/>
  <c r="S29"/>
  <c r="O145"/>
  <c r="N113"/>
  <c r="N73"/>
  <c r="X53"/>
  <c r="L33"/>
  <c r="Y457"/>
  <c r="K85"/>
  <c r="S206"/>
  <c r="S466"/>
  <c r="L44"/>
  <c r="X339"/>
  <c r="N51"/>
  <c r="Y62"/>
  <c r="R325"/>
  <c r="O276"/>
  <c r="U280"/>
  <c r="K218"/>
  <c r="X166"/>
  <c r="N124"/>
  <c r="M92"/>
  <c r="Y70"/>
  <c r="M157"/>
  <c r="L125"/>
  <c r="O94"/>
  <c r="X57"/>
  <c r="L30"/>
  <c r="S142"/>
  <c r="L110"/>
  <c r="K77"/>
  <c r="S59"/>
  <c r="O157"/>
  <c r="V124"/>
  <c r="N92"/>
  <c r="U70"/>
  <c r="U32"/>
  <c r="K339"/>
  <c r="Y163"/>
  <c r="M466"/>
  <c r="S162"/>
  <c r="N221"/>
  <c r="N344"/>
  <c r="X565"/>
  <c r="O317"/>
  <c r="R306"/>
  <c r="O177"/>
  <c r="V209"/>
  <c r="K170"/>
  <c r="S125"/>
  <c r="O160"/>
  <c r="K104"/>
  <c r="S69"/>
  <c r="R35"/>
  <c r="O466"/>
  <c r="M148"/>
  <c r="Y466"/>
  <c r="U51"/>
  <c r="U351"/>
  <c r="N233"/>
  <c r="V306"/>
  <c r="O175"/>
  <c r="R151"/>
  <c r="X127"/>
  <c r="S77"/>
  <c r="U58"/>
  <c r="O151"/>
  <c r="U128"/>
  <c r="K94"/>
  <c r="M67"/>
  <c r="M38"/>
  <c r="V161"/>
  <c r="N127"/>
  <c r="K92"/>
  <c r="V70"/>
  <c r="L27"/>
  <c r="L144"/>
  <c r="N105"/>
  <c r="X64"/>
  <c r="L42"/>
  <c r="R34"/>
  <c r="O36"/>
  <c r="V198"/>
  <c r="V457"/>
  <c r="U103"/>
  <c r="K330"/>
  <c r="V51"/>
  <c r="V565"/>
  <c r="U375"/>
  <c r="Y270"/>
  <c r="X184"/>
  <c r="M250"/>
  <c r="V168"/>
  <c r="X122"/>
  <c r="Y100"/>
  <c r="L65"/>
  <c r="O155"/>
  <c r="U123"/>
  <c r="V102"/>
  <c r="M63"/>
  <c r="M41"/>
  <c r="V154"/>
  <c r="N122"/>
  <c r="S95"/>
  <c r="Y55"/>
  <c r="N33"/>
  <c r="U142"/>
  <c r="X109"/>
  <c r="X75"/>
  <c r="S60"/>
  <c r="R25"/>
  <c r="M335"/>
  <c r="V458"/>
  <c r="N162"/>
  <c r="O457"/>
  <c r="L117"/>
  <c r="O469"/>
  <c r="L132"/>
  <c r="U132"/>
  <c r="V117"/>
  <c r="Y348"/>
  <c r="V280"/>
  <c r="K203"/>
  <c r="K259"/>
  <c r="U195"/>
  <c r="U65"/>
  <c r="U125"/>
  <c r="O91"/>
  <c r="K71"/>
  <c r="K26"/>
  <c r="L458"/>
  <c r="R103"/>
  <c r="Y117"/>
  <c r="L424"/>
  <c r="M342"/>
  <c r="S309"/>
  <c r="R180"/>
  <c r="S241"/>
  <c r="Y184"/>
  <c r="M137"/>
  <c r="V98"/>
  <c r="L80"/>
  <c r="K166"/>
  <c r="X137"/>
  <c r="Y116"/>
  <c r="M78"/>
  <c r="V50"/>
  <c r="L167"/>
  <c r="R136"/>
  <c r="M98"/>
  <c r="N80"/>
  <c r="R49"/>
  <c r="R156"/>
  <c r="X123"/>
  <c r="M102"/>
  <c r="S65"/>
  <c r="U37"/>
  <c r="L31"/>
  <c r="X338"/>
  <c r="R221"/>
  <c r="N498"/>
  <c r="S498"/>
  <c r="R46"/>
  <c r="M338"/>
  <c r="S363"/>
  <c r="N238"/>
  <c r="N220"/>
  <c r="V172"/>
  <c r="V216"/>
  <c r="M138"/>
  <c r="Y113"/>
  <c r="R82"/>
  <c r="M45"/>
  <c r="X138"/>
  <c r="O114"/>
  <c r="K80"/>
  <c r="O43"/>
  <c r="R153"/>
  <c r="X120"/>
  <c r="S93"/>
  <c r="R67"/>
  <c r="L38"/>
  <c r="X159"/>
  <c r="K130"/>
  <c r="S74"/>
  <c r="V52"/>
  <c r="V39"/>
  <c r="S457"/>
  <c r="U44"/>
  <c r="K395"/>
  <c r="N85"/>
  <c r="Y36"/>
  <c r="K206"/>
  <c r="S32"/>
  <c r="K88"/>
  <c r="U297"/>
  <c r="N71"/>
  <c r="Y122"/>
  <c r="V86"/>
  <c r="R55"/>
  <c r="N30"/>
  <c r="R498"/>
  <c r="L131"/>
  <c r="Y451"/>
  <c r="V299"/>
  <c r="O303"/>
  <c r="S242"/>
  <c r="K195"/>
  <c r="X155"/>
  <c r="Y121"/>
  <c r="N86"/>
  <c r="O55"/>
  <c r="R154"/>
  <c r="O122"/>
  <c r="X100"/>
  <c r="V65"/>
  <c r="U35"/>
  <c r="M159"/>
  <c r="S129"/>
  <c r="M158"/>
  <c r="R279"/>
  <c r="N280"/>
  <c r="M125"/>
  <c r="V79"/>
  <c r="L188"/>
  <c r="X125"/>
  <c r="Y104"/>
  <c r="K82"/>
  <c r="L45"/>
  <c r="U155"/>
  <c r="M123"/>
  <c r="O100"/>
  <c r="M438"/>
  <c r="K359"/>
  <c r="Y333"/>
  <c r="L348"/>
  <c r="U232"/>
  <c r="N322"/>
  <c r="S265"/>
  <c r="M286"/>
  <c r="S305"/>
  <c r="R259"/>
  <c r="X254"/>
  <c r="L196"/>
  <c r="R270"/>
  <c r="N211"/>
  <c r="K176"/>
  <c r="U229"/>
  <c r="Y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Y187"/>
  <c r="R343"/>
  <c r="K246"/>
  <c r="K230"/>
  <c r="U181"/>
  <c r="M229"/>
  <c r="V142"/>
  <c r="V109"/>
  <c r="N76"/>
  <c r="O59"/>
  <c r="L142"/>
  <c r="Y110"/>
  <c r="Y63"/>
  <c r="Y41"/>
  <c r="K154"/>
  <c r="O121"/>
  <c r="L101"/>
  <c r="K66"/>
  <c r="X38"/>
  <c r="L159"/>
  <c r="R129"/>
  <c r="U60"/>
  <c r="X128"/>
  <c r="R87"/>
  <c r="M56"/>
  <c r="X29"/>
  <c r="U117"/>
  <c r="V221"/>
  <c r="Y374"/>
  <c r="O250"/>
  <c r="Y241"/>
  <c r="M197"/>
  <c r="N253"/>
  <c r="S139"/>
  <c r="R112"/>
  <c r="M73"/>
  <c r="N52"/>
  <c r="K140"/>
  <c r="N129"/>
  <c r="Y86"/>
  <c r="U55"/>
  <c r="V33"/>
  <c r="O139"/>
  <c r="V111"/>
  <c r="K73"/>
  <c r="S53"/>
  <c r="U169"/>
  <c r="Y147"/>
  <c r="N99"/>
  <c r="N72"/>
  <c r="O41"/>
  <c r="K25"/>
  <c r="R395"/>
  <c r="U403"/>
  <c r="N132"/>
  <c r="O335"/>
  <c r="N62"/>
  <c r="K213"/>
  <c r="M163"/>
  <c r="L352"/>
  <c r="L273"/>
  <c r="R265"/>
  <c r="R217"/>
  <c r="V179"/>
  <c r="Y161"/>
  <c r="R127"/>
  <c r="M77"/>
  <c r="N58"/>
  <c r="K151"/>
  <c r="N128"/>
  <c r="L73"/>
  <c r="M52"/>
  <c r="U186"/>
  <c r="O137"/>
  <c r="L116"/>
  <c r="S79"/>
  <c r="M42"/>
  <c r="Y151"/>
  <c r="L128"/>
  <c r="N77"/>
  <c r="X59"/>
  <c r="V26"/>
  <c r="U163"/>
  <c r="S469"/>
  <c r="V131"/>
  <c r="K335"/>
  <c r="X88"/>
  <c r="X36"/>
  <c r="K46"/>
  <c r="K448"/>
  <c r="O281"/>
  <c r="O245"/>
  <c r="U230"/>
  <c r="R178"/>
  <c r="K152"/>
  <c r="U80"/>
  <c r="O136"/>
  <c r="Y94"/>
  <c r="O58"/>
  <c r="R27"/>
  <c r="Y335"/>
  <c r="V36"/>
  <c r="L163"/>
  <c r="X435"/>
  <c r="S306"/>
  <c r="S292"/>
  <c r="L218"/>
  <c r="X242"/>
  <c r="X141"/>
  <c r="M111"/>
  <c r="O79"/>
  <c r="X50"/>
  <c r="M141"/>
  <c r="X111"/>
  <c r="N87"/>
  <c r="K56"/>
  <c r="R30"/>
  <c r="M142"/>
  <c r="R110"/>
  <c r="O77"/>
  <c r="Y59"/>
  <c r="V157"/>
  <c r="N125"/>
  <c r="U92"/>
  <c r="M69"/>
  <c r="X35"/>
  <c r="R31"/>
  <c r="Y54"/>
  <c r="U162"/>
  <c r="L330"/>
  <c r="X51"/>
  <c r="O206"/>
  <c r="Y565"/>
  <c r="M430"/>
  <c r="R233"/>
  <c r="X252"/>
  <c r="X301"/>
  <c r="K212"/>
  <c r="V159"/>
  <c r="M126"/>
  <c r="O95"/>
  <c r="R71"/>
  <c r="Y160"/>
  <c r="X126"/>
  <c r="L92"/>
  <c r="K69"/>
  <c r="O34"/>
  <c r="L160"/>
  <c r="R130"/>
  <c r="Y75"/>
  <c r="V61"/>
  <c r="S25"/>
  <c r="N137"/>
  <c r="X98"/>
  <c r="M80"/>
  <c r="O49"/>
  <c r="S35"/>
  <c r="Y234"/>
  <c r="L335"/>
  <c r="Y88"/>
  <c r="N395"/>
  <c r="S85"/>
  <c r="Y338"/>
  <c r="S103"/>
  <c r="U498"/>
  <c r="S439"/>
  <c r="N288"/>
  <c r="X263"/>
  <c r="O275"/>
  <c r="Y203"/>
  <c r="S167"/>
  <c r="N43"/>
  <c r="V130"/>
  <c r="O76"/>
  <c r="L59"/>
  <c r="N38"/>
  <c r="N330"/>
  <c r="N131"/>
  <c r="Y386"/>
  <c r="X237"/>
  <c r="R248"/>
  <c r="M246"/>
  <c r="X205"/>
  <c r="Y166"/>
  <c r="K123"/>
  <c r="L102"/>
  <c r="R65"/>
  <c r="V155"/>
  <c r="M124"/>
  <c r="X105"/>
  <c r="S63"/>
  <c r="S41"/>
  <c r="N155"/>
  <c r="U122"/>
  <c r="K100"/>
  <c r="N65"/>
  <c r="V37"/>
  <c r="U161"/>
  <c r="M127"/>
  <c r="K91"/>
  <c r="O71"/>
  <c r="S33"/>
  <c r="O339"/>
  <c r="S117"/>
  <c r="U395"/>
  <c r="Y395"/>
  <c r="L565"/>
  <c r="X132"/>
  <c r="S287"/>
  <c r="V307"/>
  <c r="M179"/>
  <c r="R242"/>
  <c r="N183"/>
  <c r="K135"/>
  <c r="N101"/>
  <c r="U67"/>
  <c r="Y169"/>
  <c r="M136"/>
  <c r="R100"/>
  <c r="O65"/>
  <c r="X32"/>
  <c r="U140"/>
  <c r="M129"/>
  <c r="L86"/>
  <c r="N56"/>
  <c r="N31"/>
  <c r="U138"/>
  <c r="S114"/>
  <c r="S82"/>
  <c r="U40"/>
  <c r="N26"/>
  <c r="L395"/>
  <c r="X62"/>
  <c r="O198"/>
  <c r="R28"/>
  <c r="V54"/>
  <c r="R162"/>
  <c r="L234"/>
  <c r="L393"/>
  <c r="N310"/>
  <c r="N32"/>
  <c r="M112"/>
  <c r="L75"/>
  <c r="U61"/>
  <c r="S37"/>
  <c r="X395"/>
  <c r="X335"/>
  <c r="Y419"/>
  <c r="V277"/>
  <c r="U257"/>
  <c r="X193"/>
  <c r="U272"/>
  <c r="X140"/>
  <c r="V129"/>
  <c r="R74"/>
  <c r="Y61"/>
  <c r="U159"/>
  <c r="Y130"/>
  <c r="M91"/>
  <c r="L70"/>
  <c r="M27"/>
  <c r="X145"/>
  <c r="O113"/>
  <c r="U74"/>
  <c r="X52"/>
  <c r="R167"/>
  <c r="K136"/>
  <c r="O101"/>
  <c r="O431"/>
  <c r="R239"/>
  <c r="X182"/>
  <c r="S111"/>
  <c r="N63"/>
  <c r="Y157"/>
  <c r="M120"/>
  <c r="N93"/>
  <c r="S67"/>
  <c r="S38"/>
  <c r="X160"/>
  <c r="K126"/>
  <c r="L91"/>
  <c r="Y391"/>
  <c r="S371"/>
  <c r="R292"/>
  <c r="O337"/>
  <c r="R289"/>
  <c r="N371"/>
  <c r="S252"/>
  <c r="X279"/>
  <c r="Y262"/>
  <c r="X239"/>
  <c r="O230"/>
  <c r="N182"/>
  <c r="Y233"/>
  <c r="R201"/>
  <c r="V188"/>
  <c r="M211"/>
  <c r="V175"/>
  <c r="N226"/>
  <c r="U183"/>
  <c r="O167"/>
  <c r="M407"/>
  <c r="X386"/>
  <c r="U381"/>
  <c r="K296"/>
  <c r="X308"/>
  <c r="V308"/>
  <c r="N247"/>
  <c r="Y274"/>
  <c r="X232"/>
  <c r="Y240"/>
  <c r="N225"/>
  <c r="X196"/>
  <c r="L309"/>
  <c r="K219"/>
  <c r="R175"/>
  <c r="U240"/>
  <c r="X197"/>
  <c r="V271"/>
  <c r="K220"/>
  <c r="O178"/>
  <c r="M154"/>
  <c r="Y438"/>
  <c r="V359"/>
  <c r="O319"/>
  <c r="U378"/>
  <c r="O251"/>
  <c r="K304"/>
  <c r="Y292"/>
  <c r="K307"/>
  <c r="N246"/>
  <c r="L305"/>
  <c r="S209"/>
  <c r="R172"/>
  <c r="U211"/>
  <c r="O176"/>
  <c r="Y257"/>
  <c r="M203"/>
  <c r="L274"/>
  <c r="N218"/>
  <c r="U179"/>
  <c r="O156"/>
  <c r="X291"/>
  <c r="U273"/>
  <c r="Y195"/>
  <c r="K263"/>
  <c r="K197"/>
  <c r="S137"/>
  <c r="N116"/>
  <c r="R80"/>
  <c r="V166"/>
  <c r="K146"/>
  <c r="R105"/>
  <c r="V69"/>
  <c r="X39"/>
  <c r="S159"/>
  <c r="Y129"/>
  <c r="X86"/>
  <c r="M55"/>
  <c r="O30"/>
  <c r="V145"/>
  <c r="U113"/>
  <c r="S27"/>
  <c r="O110"/>
  <c r="U73"/>
  <c r="K52"/>
  <c r="L32"/>
  <c r="M488"/>
  <c r="O85"/>
  <c r="X46"/>
  <c r="N315"/>
  <c r="M278"/>
  <c r="N205"/>
  <c r="R274"/>
  <c r="O204"/>
  <c r="V144"/>
  <c r="X115"/>
  <c r="S72"/>
  <c r="M40"/>
  <c r="Y145"/>
  <c r="R113"/>
  <c r="V74"/>
  <c r="X61"/>
  <c r="U25"/>
  <c r="S144"/>
  <c r="L104"/>
  <c r="K72"/>
  <c r="X41"/>
  <c r="O153"/>
  <c r="V120"/>
  <c r="L93"/>
  <c r="R68"/>
  <c r="S34"/>
  <c r="L34"/>
  <c r="X198"/>
  <c r="X457"/>
  <c r="O103"/>
  <c r="Y339"/>
  <c r="R466"/>
  <c r="K44"/>
  <c r="K488"/>
  <c r="V454"/>
  <c r="L311"/>
  <c r="V242"/>
  <c r="O184"/>
  <c r="R247"/>
  <c r="K142"/>
  <c r="U110"/>
  <c r="K79"/>
  <c r="R50"/>
  <c r="S141"/>
  <c r="R111"/>
  <c r="R72"/>
  <c r="R40"/>
  <c r="S156"/>
  <c r="Y123"/>
  <c r="N102"/>
  <c r="S64"/>
  <c r="V35"/>
  <c r="K141"/>
  <c r="N111"/>
  <c r="R79"/>
  <c r="M50"/>
  <c r="V42"/>
  <c r="N469"/>
  <c r="X131"/>
  <c r="O338"/>
  <c r="K103"/>
  <c r="V234"/>
  <c r="M46"/>
  <c r="M62"/>
  <c r="M36"/>
  <c r="M352"/>
  <c r="R266"/>
  <c r="U303"/>
  <c r="V196"/>
  <c r="U256"/>
  <c r="L141"/>
  <c r="X49"/>
  <c r="S127"/>
  <c r="K78"/>
  <c r="Y50"/>
  <c r="U26"/>
  <c r="V339"/>
  <c r="L62"/>
  <c r="S458"/>
  <c r="M357"/>
  <c r="Y259"/>
  <c r="Y228"/>
  <c r="K180"/>
  <c r="O194"/>
  <c r="R146"/>
  <c r="O105"/>
  <c r="V64"/>
  <c r="S187"/>
  <c r="N144"/>
  <c r="K115"/>
  <c r="R73"/>
  <c r="S52"/>
  <c r="M187"/>
  <c r="V137"/>
  <c r="R116"/>
  <c r="Y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Y354"/>
  <c r="V273"/>
  <c r="Y254"/>
  <c r="M216"/>
  <c r="U172"/>
  <c r="S161"/>
  <c r="N158"/>
  <c r="M115"/>
  <c r="Y80"/>
  <c r="M43"/>
  <c r="O39"/>
  <c r="U206"/>
  <c r="R344"/>
  <c r="K369"/>
  <c r="S263"/>
  <c r="N272"/>
  <c r="R212"/>
  <c r="Y189"/>
  <c r="N160"/>
  <c r="S126"/>
  <c r="K95"/>
  <c r="L71"/>
  <c r="L161"/>
  <c r="K127"/>
  <c r="R92"/>
  <c r="O69"/>
  <c r="V34"/>
  <c r="R160"/>
  <c r="X130"/>
  <c r="M95"/>
  <c r="U71"/>
  <c r="U33"/>
  <c r="N142"/>
  <c r="K110"/>
  <c r="K76"/>
  <c r="Y60"/>
  <c r="X25"/>
  <c r="K132"/>
  <c r="Y469"/>
  <c r="U85"/>
  <c r="Y162"/>
  <c r="X162"/>
  <c r="V335"/>
  <c r="K405"/>
  <c r="S334"/>
  <c r="M247"/>
  <c r="K255"/>
  <c r="O193"/>
  <c r="L155"/>
  <c r="S121"/>
  <c r="V87"/>
  <c r="K55"/>
  <c r="L154"/>
  <c r="K122"/>
  <c r="L95"/>
  <c r="M71"/>
  <c r="Y26"/>
  <c r="R145"/>
  <c r="K113"/>
  <c r="N74"/>
  <c r="R52"/>
  <c r="K167"/>
  <c r="X135"/>
  <c r="K101"/>
  <c r="O67"/>
  <c r="N39"/>
  <c r="R43"/>
  <c r="R198"/>
  <c r="N403"/>
  <c r="X148"/>
  <c r="V488"/>
  <c r="L466"/>
  <c r="V88"/>
  <c r="V103"/>
  <c r="S437"/>
  <c r="N309"/>
  <c r="S155"/>
  <c r="O116"/>
  <c r="N81"/>
  <c r="U45"/>
  <c r="V29"/>
  <c r="M234"/>
  <c r="U46"/>
  <c r="N317"/>
  <c r="S232"/>
  <c r="X231"/>
  <c r="O188"/>
  <c r="L333"/>
  <c r="Y201"/>
  <c r="Y188"/>
  <c r="K105"/>
  <c r="R69"/>
  <c r="L139"/>
  <c r="K112"/>
  <c r="U87"/>
  <c r="O56"/>
  <c r="X30"/>
  <c r="U143"/>
  <c r="S109"/>
  <c r="V429"/>
  <c r="M427"/>
  <c r="M318"/>
  <c r="K367"/>
  <c r="N296"/>
  <c r="U449"/>
  <c r="L250"/>
  <c r="O246"/>
  <c r="M274"/>
  <c r="L232"/>
  <c r="M240"/>
  <c r="V211"/>
  <c r="R176"/>
  <c r="O229"/>
  <c r="X195"/>
  <c r="K275"/>
  <c r="K201"/>
  <c r="U188"/>
  <c r="N217"/>
  <c r="X177"/>
  <c r="Y154"/>
  <c r="Y446"/>
  <c r="S348"/>
  <c r="S325"/>
  <c r="S368"/>
  <c r="K247"/>
  <c r="L303"/>
  <c r="R256"/>
  <c r="V311"/>
  <c r="M251"/>
  <c r="R282"/>
  <c r="N216"/>
  <c r="M183"/>
  <c r="S250"/>
  <c r="Y205"/>
  <c r="K188"/>
  <c r="V228"/>
  <c r="M181"/>
  <c r="O252"/>
  <c r="K204"/>
  <c r="Y172"/>
  <c r="L357"/>
  <c r="R392"/>
  <c r="L372"/>
  <c r="N290"/>
  <c r="R332"/>
  <c r="M283"/>
  <c r="K233"/>
  <c r="U281"/>
  <c r="S301"/>
  <c r="R255"/>
  <c r="U245"/>
  <c r="V203"/>
  <c r="K271"/>
  <c r="X201"/>
  <c r="Y170"/>
  <c r="R225"/>
  <c r="O183"/>
  <c r="V232"/>
  <c r="N212"/>
  <c r="X173"/>
  <c r="U441"/>
  <c r="R304"/>
  <c r="Y231"/>
  <c r="Y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Y39"/>
  <c r="Y140"/>
  <c r="L129"/>
  <c r="L87"/>
  <c r="U57"/>
  <c r="R29"/>
  <c r="O403"/>
  <c r="N117"/>
  <c r="M330"/>
  <c r="Y51"/>
  <c r="L213"/>
  <c r="U335"/>
  <c r="S62"/>
  <c r="N28"/>
  <c r="V368"/>
  <c r="L249"/>
  <c r="U194"/>
  <c r="U311"/>
  <c r="L203"/>
  <c r="L146"/>
  <c r="V105"/>
  <c r="O64"/>
  <c r="X186"/>
  <c r="V146"/>
  <c r="M104"/>
  <c r="U68"/>
  <c r="L39"/>
  <c r="O161"/>
  <c r="V126"/>
  <c r="X91"/>
  <c r="O70"/>
  <c r="X26"/>
  <c r="Y146"/>
  <c r="U105"/>
  <c r="R64"/>
  <c r="Y43"/>
  <c r="Y35"/>
  <c r="R338"/>
  <c r="N339"/>
  <c r="S51"/>
  <c r="L206"/>
  <c r="M498"/>
  <c r="M565"/>
  <c r="O330"/>
  <c r="X320"/>
  <c r="S288"/>
  <c r="L210"/>
  <c r="O306"/>
  <c r="U201"/>
  <c r="K144"/>
  <c r="O166"/>
  <c r="L109"/>
  <c r="K63"/>
  <c r="R42"/>
  <c r="X33"/>
  <c r="N213"/>
  <c r="O498"/>
  <c r="V206"/>
  <c r="R331"/>
  <c r="K272"/>
  <c r="N197"/>
  <c r="L231"/>
  <c r="N187"/>
  <c r="U124"/>
  <c r="S92"/>
  <c r="L69"/>
  <c r="S157"/>
  <c r="R125"/>
  <c r="S104"/>
  <c r="X72"/>
  <c r="X40"/>
  <c r="Y156"/>
  <c r="L124"/>
  <c r="U102"/>
  <c r="Y64"/>
  <c r="O35"/>
  <c r="N139"/>
  <c r="U111"/>
  <c r="X79"/>
  <c r="S50"/>
  <c r="V25"/>
  <c r="S221"/>
  <c r="O395"/>
  <c r="Y403"/>
  <c r="S132"/>
  <c r="M458"/>
  <c r="Y103"/>
  <c r="Y498"/>
  <c r="U316"/>
  <c r="N258"/>
  <c r="N227"/>
  <c r="Y178"/>
  <c r="V225"/>
  <c r="U136"/>
  <c r="O98"/>
  <c r="Y81"/>
  <c r="V167"/>
  <c r="R137"/>
  <c r="S116"/>
  <c r="U79"/>
  <c r="O50"/>
  <c r="Y168"/>
  <c r="L136"/>
  <c r="X101"/>
  <c r="V66"/>
  <c r="O37"/>
  <c r="N161"/>
  <c r="U126"/>
  <c r="N95"/>
  <c r="V71"/>
  <c r="M33"/>
  <c r="X458"/>
  <c r="N88"/>
  <c r="M206"/>
  <c r="S403"/>
  <c r="V148"/>
  <c r="V163"/>
  <c r="N565"/>
  <c r="K54"/>
  <c r="Y343"/>
  <c r="R253"/>
  <c r="M257"/>
  <c r="L183"/>
  <c r="R230"/>
  <c r="O142"/>
  <c r="U139"/>
  <c r="S102"/>
  <c r="Y65"/>
  <c r="Y33"/>
  <c r="V403"/>
  <c r="O132"/>
  <c r="K458"/>
  <c r="N148"/>
  <c r="K293"/>
  <c r="Y239"/>
  <c r="Y218"/>
  <c r="S174"/>
  <c r="O227"/>
  <c r="X143"/>
  <c r="O109"/>
  <c r="V75"/>
  <c r="K59"/>
  <c r="R142"/>
  <c r="S110"/>
  <c r="X77"/>
  <c r="Y58"/>
  <c r="Y31"/>
  <c r="N143"/>
  <c r="M109"/>
  <c r="L76"/>
  <c r="N60"/>
  <c r="Y25"/>
  <c r="U137"/>
  <c r="K116"/>
  <c r="S80"/>
  <c r="V49"/>
  <c r="X34"/>
  <c r="U469"/>
  <c r="L103"/>
  <c r="V338"/>
  <c r="X28"/>
  <c r="S46"/>
  <c r="M131"/>
  <c r="Y132"/>
  <c r="O360"/>
  <c r="Y284"/>
  <c r="R309"/>
  <c r="M204"/>
  <c r="N188"/>
  <c r="R140"/>
  <c r="O129"/>
  <c r="L74"/>
  <c r="S61"/>
  <c r="N159"/>
  <c r="S130"/>
  <c r="M76"/>
  <c r="V60"/>
  <c r="N169"/>
  <c r="U147"/>
  <c r="K99"/>
  <c r="N82"/>
  <c r="V40"/>
  <c r="U154"/>
  <c r="M122"/>
  <c r="K86"/>
  <c r="Y56"/>
  <c r="O31"/>
  <c r="K403"/>
  <c r="Y148"/>
  <c r="R457"/>
  <c r="M117"/>
  <c r="K221"/>
  <c r="N335"/>
  <c r="L46"/>
  <c r="N458"/>
  <c r="U299"/>
  <c r="U247"/>
  <c r="S143"/>
  <c r="V101"/>
  <c r="N66"/>
  <c r="O38"/>
  <c r="Y30"/>
  <c r="V162"/>
  <c r="U62"/>
  <c r="V367"/>
  <c r="X283"/>
  <c r="U174"/>
  <c r="N229"/>
  <c r="V178"/>
  <c r="O135"/>
  <c r="U101"/>
  <c r="M66"/>
  <c r="L168"/>
  <c r="S136"/>
  <c r="N98"/>
  <c r="O80"/>
  <c r="V43"/>
  <c r="X153"/>
  <c r="K121"/>
  <c r="O220"/>
  <c r="S45"/>
  <c r="N59"/>
  <c r="Y93"/>
  <c r="U56"/>
  <c r="M155"/>
  <c r="O130"/>
  <c r="Y82"/>
  <c r="N45"/>
  <c r="V27"/>
  <c r="N206"/>
  <c r="R335"/>
  <c r="K62"/>
  <c r="M344"/>
  <c r="U221"/>
  <c r="O565"/>
  <c r="K443"/>
  <c r="Y275"/>
  <c r="K256"/>
  <c r="L226"/>
  <c r="Y185"/>
  <c r="V152"/>
  <c r="V128"/>
  <c r="N94"/>
  <c r="Y57"/>
  <c r="U152"/>
  <c r="Y120"/>
  <c r="M101"/>
  <c r="L66"/>
  <c r="L37"/>
  <c r="M152"/>
  <c r="S128"/>
  <c r="X78"/>
  <c r="M53"/>
  <c r="M169"/>
  <c r="S147"/>
  <c r="V104"/>
  <c r="L68"/>
  <c r="M34"/>
  <c r="R32"/>
  <c r="K36"/>
  <c r="U36"/>
  <c r="R469"/>
  <c r="M132"/>
  <c r="U457"/>
  <c r="R85"/>
  <c r="M88"/>
  <c r="O213"/>
  <c r="L363"/>
  <c r="X256"/>
  <c r="U216"/>
  <c r="U166"/>
  <c r="Y304"/>
  <c r="M121"/>
  <c r="V93"/>
  <c r="N67"/>
  <c r="R169"/>
  <c r="U135"/>
  <c r="L100"/>
  <c r="K65"/>
  <c r="K43"/>
  <c r="U151"/>
  <c r="M128"/>
  <c r="R78"/>
  <c r="U50"/>
  <c r="X168"/>
  <c r="R135"/>
  <c r="X93"/>
  <c r="K67"/>
  <c r="U39"/>
  <c r="O27"/>
  <c r="N163"/>
  <c r="N36"/>
  <c r="Y344"/>
  <c r="M85"/>
  <c r="O163"/>
  <c r="M264"/>
  <c r="L143"/>
  <c r="L115"/>
  <c r="U63"/>
  <c r="N41"/>
  <c r="M145"/>
  <c r="V115"/>
  <c r="K74"/>
  <c r="L61"/>
  <c r="S166"/>
  <c r="K137"/>
  <c r="Y98"/>
  <c r="M79"/>
  <c r="U43"/>
  <c r="X152"/>
  <c r="K120"/>
  <c r="S94"/>
  <c r="V58"/>
  <c r="X27"/>
  <c r="X498"/>
  <c r="O458"/>
  <c r="O131"/>
  <c r="L469"/>
  <c r="O54"/>
  <c r="L162"/>
  <c r="L148"/>
  <c r="K163"/>
  <c r="X206"/>
  <c r="N184"/>
  <c r="V123"/>
  <c r="X102"/>
  <c r="K64"/>
  <c r="L186"/>
  <c r="O146"/>
  <c r="L105"/>
  <c r="N68"/>
  <c r="R39"/>
  <c r="Y159"/>
  <c r="L130"/>
  <c r="S75"/>
  <c r="O61"/>
  <c r="M25"/>
  <c r="S146"/>
  <c r="V116"/>
  <c r="L79"/>
  <c r="S43"/>
  <c r="X43"/>
  <c r="U213"/>
  <c r="V498"/>
  <c r="O28"/>
  <c r="R163"/>
  <c r="N457"/>
  <c r="V44"/>
  <c r="R330"/>
  <c r="U225"/>
  <c r="O159"/>
  <c r="X114"/>
  <c r="K75"/>
  <c r="R60"/>
  <c r="S160"/>
  <c r="R126"/>
  <c r="Y91"/>
  <c r="X70"/>
  <c r="K34"/>
  <c r="N140"/>
  <c r="U112"/>
  <c r="Y87"/>
  <c r="V57"/>
  <c r="U31"/>
  <c r="Y143"/>
  <c r="R109"/>
  <c r="R75"/>
  <c r="M60"/>
  <c r="L25"/>
  <c r="L338"/>
  <c r="R488"/>
  <c r="Y44"/>
  <c r="K457"/>
  <c r="U28"/>
  <c r="R36"/>
  <c r="L88"/>
  <c r="X221"/>
  <c r="T29"/>
  <c r="L171"/>
  <c r="M171"/>
  <c r="Q171"/>
  <c r="N171"/>
  <c r="S138"/>
  <c r="K143"/>
  <c r="X169"/>
  <c r="R86"/>
  <c r="K45"/>
  <c r="K160"/>
  <c r="Y114"/>
  <c r="V67"/>
  <c r="K38"/>
  <c r="K42"/>
  <c r="O162"/>
  <c r="U339"/>
  <c r="O221"/>
  <c r="O117"/>
  <c r="L54"/>
  <c r="R321"/>
  <c r="V233"/>
  <c r="L247"/>
  <c r="S194"/>
  <c r="O310"/>
  <c r="M139"/>
  <c r="L112"/>
  <c r="U78"/>
  <c r="V53"/>
  <c r="X139"/>
  <c r="V112"/>
  <c r="S86"/>
  <c r="N55"/>
  <c r="O33"/>
  <c r="K139"/>
  <c r="O111"/>
  <c r="X63"/>
  <c r="R41"/>
  <c r="K153"/>
  <c r="O120"/>
  <c r="M94"/>
  <c r="N57"/>
  <c r="L29"/>
  <c r="Y488"/>
  <c r="S54"/>
  <c r="X54"/>
  <c r="U338"/>
  <c r="N103"/>
  <c r="S395"/>
  <c r="O46"/>
  <c r="K234"/>
  <c r="S28"/>
  <c r="X369"/>
  <c r="N269"/>
  <c r="S183"/>
  <c r="O217"/>
  <c r="M176"/>
  <c r="K129"/>
  <c r="O87"/>
  <c r="X56"/>
  <c r="Y153"/>
  <c r="X121"/>
  <c r="R95"/>
  <c r="S71"/>
  <c r="O32"/>
  <c r="N141"/>
  <c r="K111"/>
  <c r="R63"/>
  <c r="L41"/>
  <c r="N154"/>
  <c r="U121"/>
  <c r="X87"/>
  <c r="S56"/>
  <c r="V31"/>
  <c r="R458"/>
  <c r="R131"/>
  <c r="R54"/>
  <c r="X213"/>
  <c r="K469"/>
  <c r="Y131"/>
  <c r="R264"/>
  <c r="X147"/>
  <c r="N104"/>
  <c r="X69"/>
  <c r="L158"/>
  <c r="K147"/>
  <c r="L99"/>
  <c r="O82"/>
  <c r="R45"/>
  <c r="M156"/>
  <c r="S123"/>
  <c r="V100"/>
  <c r="M64"/>
  <c r="V32"/>
  <c r="M140"/>
  <c r="S112"/>
  <c r="O78"/>
  <c r="L53"/>
  <c r="M35"/>
  <c r="M457"/>
  <c r="Y330"/>
  <c r="M51"/>
  <c r="N338"/>
  <c r="Y458"/>
  <c r="O88"/>
  <c r="S344"/>
  <c r="U565"/>
  <c r="N54"/>
  <c r="R211"/>
  <c r="L127"/>
  <c r="U91"/>
  <c r="S70"/>
  <c r="U156"/>
  <c r="Y124"/>
  <c r="V94"/>
  <c r="R57"/>
  <c r="M31"/>
  <c r="O138"/>
  <c r="N114"/>
  <c r="O81"/>
  <c r="V45"/>
  <c r="K157"/>
  <c r="O124"/>
  <c r="Y102"/>
  <c r="L64"/>
  <c r="M32"/>
  <c r="R33"/>
  <c r="S148"/>
  <c r="L457"/>
  <c r="U458"/>
  <c r="U131"/>
  <c r="M395"/>
  <c r="L85"/>
  <c r="S131"/>
  <c r="N177"/>
  <c r="Y137"/>
  <c r="K98"/>
  <c r="S81"/>
  <c r="U49"/>
  <c r="V143"/>
  <c r="U109"/>
  <c r="L77"/>
  <c r="M58"/>
  <c r="N29"/>
  <c r="L145"/>
  <c r="U115"/>
  <c r="V73"/>
  <c r="L52"/>
  <c r="R186"/>
  <c r="V136"/>
  <c r="R98"/>
  <c r="U81"/>
  <c r="K49"/>
  <c r="M37"/>
  <c r="V132"/>
  <c r="U344"/>
  <c r="V62"/>
  <c r="N198"/>
  <c r="U488"/>
  <c r="U54"/>
  <c r="N234"/>
  <c r="Y46"/>
  <c r="Y29"/>
  <c r="Y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Y112"/>
  <c r="V78"/>
  <c r="R53"/>
  <c r="S30"/>
  <c r="V344"/>
  <c r="X488"/>
  <c r="S339"/>
  <c r="R51"/>
  <c r="Y198"/>
  <c r="L488"/>
  <c r="X117"/>
  <c r="L412"/>
  <c r="U248"/>
  <c r="S251"/>
  <c r="Y237"/>
  <c r="L275"/>
  <c r="L140"/>
  <c r="S113"/>
  <c r="Y73"/>
  <c r="M61"/>
  <c r="V140"/>
  <c r="M130"/>
  <c r="U75"/>
  <c r="O60"/>
  <c r="S26"/>
  <c r="U146"/>
  <c r="S105"/>
  <c r="U69"/>
  <c r="N34"/>
  <c r="R159"/>
  <c r="X129"/>
  <c r="M74"/>
  <c r="O52"/>
  <c r="L43"/>
  <c r="U330"/>
  <c r="M469"/>
  <c r="L28"/>
  <c r="O148"/>
  <c r="S338"/>
  <c r="M103"/>
  <c r="L194"/>
  <c r="O128"/>
  <c r="U94"/>
  <c r="S57"/>
  <c r="N152"/>
  <c r="S120"/>
  <c r="U93"/>
  <c r="Y67"/>
  <c r="Y38"/>
  <c r="K161"/>
  <c r="O126"/>
  <c r="R91"/>
  <c r="K70"/>
  <c r="R26"/>
  <c r="X144"/>
  <c r="S115"/>
  <c r="O63"/>
  <c r="X42"/>
  <c r="O25"/>
  <c r="L198"/>
  <c r="R234"/>
  <c r="M339"/>
  <c r="V330"/>
  <c r="R565"/>
  <c r="K148"/>
  <c r="N27"/>
  <c r="L241"/>
  <c r="S154"/>
  <c r="N110"/>
  <c r="U76"/>
  <c r="V59"/>
  <c r="X161"/>
  <c r="V127"/>
  <c r="Y78"/>
  <c r="U53"/>
  <c r="R168"/>
  <c r="Y135"/>
  <c r="R101"/>
  <c r="O66"/>
  <c r="K37"/>
  <c r="S151"/>
  <c r="Y127"/>
  <c r="V91"/>
  <c r="N70"/>
  <c r="O26"/>
  <c r="S488"/>
  <c r="N44"/>
  <c r="K198"/>
  <c r="X330"/>
  <c r="L51"/>
  <c r="S198"/>
  <c r="S565"/>
  <c r="M198"/>
  <c r="S284"/>
  <c r="R122"/>
  <c r="S100"/>
  <c r="Y66"/>
  <c r="N167"/>
  <c r="L137"/>
  <c r="M116"/>
  <c r="N79"/>
  <c r="K50"/>
  <c r="V158"/>
  <c r="N147"/>
  <c r="X104"/>
  <c r="V72"/>
  <c r="O40"/>
  <c r="Y155"/>
  <c r="L123"/>
  <c r="N100"/>
  <c r="U66"/>
  <c r="V38"/>
  <c r="Y32"/>
  <c r="X103"/>
  <c r="Y213"/>
  <c r="V46"/>
  <c r="M162"/>
  <c r="X344"/>
  <c r="U466"/>
  <c r="O44"/>
  <c r="Y28"/>
  <c r="T28"/>
  <c r="R171"/>
  <c r="W171"/>
  <c r="U171"/>
  <c r="V171"/>
  <c r="X82"/>
  <c r="S76"/>
  <c r="O99"/>
  <c r="X67"/>
  <c r="K30"/>
  <c r="S122"/>
  <c r="Y74"/>
  <c r="N61"/>
  <c r="U38"/>
  <c r="S335"/>
  <c r="N466"/>
  <c r="M44"/>
  <c r="X469"/>
  <c r="Y85"/>
  <c r="L344"/>
  <c r="M28"/>
  <c r="V445"/>
  <c r="L294"/>
  <c r="L302"/>
  <c r="K173"/>
  <c r="X227"/>
  <c r="R177"/>
  <c r="Y125"/>
  <c r="U104"/>
  <c r="K68"/>
  <c r="R158"/>
  <c r="O147"/>
  <c r="R99"/>
  <c r="V82"/>
  <c r="X45"/>
  <c r="X157"/>
  <c r="K125"/>
  <c r="X94"/>
  <c r="X58"/>
  <c r="M29"/>
  <c r="K145"/>
  <c r="Y115"/>
  <c r="V63"/>
  <c r="K41"/>
  <c r="O42"/>
  <c r="M221"/>
  <c r="L221"/>
  <c r="X163"/>
  <c r="R403"/>
  <c r="K117"/>
  <c r="Y206"/>
  <c r="N488"/>
  <c r="L391"/>
  <c r="R303"/>
  <c r="K283"/>
  <c r="O202"/>
  <c r="K226"/>
  <c r="N136"/>
  <c r="Y99"/>
  <c r="L82"/>
  <c r="Y40"/>
  <c r="R138"/>
  <c r="K114"/>
  <c r="X81"/>
  <c r="Y49"/>
  <c r="R157"/>
  <c r="X124"/>
  <c r="V92"/>
  <c r="R58"/>
  <c r="Y27"/>
  <c r="N138"/>
  <c r="M114"/>
  <c r="M82"/>
  <c r="N40"/>
  <c r="M30"/>
  <c r="S234"/>
  <c r="K338"/>
  <c r="O488"/>
  <c r="X44"/>
  <c r="L339"/>
  <c r="K51"/>
  <c r="Y158"/>
  <c r="Y111"/>
  <c r="N78"/>
  <c r="O53"/>
  <c r="R139"/>
  <c r="O112"/>
  <c r="M86"/>
  <c r="V56"/>
  <c r="K33"/>
  <c r="Y142"/>
  <c r="Y109"/>
  <c r="X76"/>
  <c r="M59"/>
  <c r="U158"/>
  <c r="M147"/>
  <c r="O104"/>
  <c r="Y69"/>
  <c r="L35"/>
  <c r="Y37"/>
  <c r="V85"/>
  <c r="S163"/>
  <c r="S36"/>
  <c r="U234"/>
  <c r="V395"/>
  <c r="X466"/>
  <c r="R44"/>
  <c r="S210"/>
  <c r="U145"/>
  <c r="U116"/>
  <c r="X80"/>
  <c r="L50"/>
  <c r="Y141"/>
  <c r="L111"/>
  <c r="L72"/>
  <c r="L40"/>
  <c r="O154"/>
  <c r="V121"/>
  <c r="Y95"/>
  <c r="S55"/>
  <c r="V30"/>
  <c r="O141"/>
  <c r="V110"/>
  <c r="V76"/>
  <c r="R59"/>
  <c r="X31"/>
  <c r="O344"/>
  <c r="R62"/>
  <c r="S88"/>
  <c r="O234"/>
  <c r="L403"/>
  <c r="U148"/>
  <c r="S44"/>
  <c r="Y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Y542"/>
  <c r="Y541" s="1"/>
  <c r="M542"/>
  <c r="M541" s="1"/>
  <c r="R542"/>
  <c r="R541" s="1"/>
  <c r="X542"/>
  <c r="X541" s="1"/>
  <c r="S542"/>
  <c r="S541" s="1"/>
  <c r="N542"/>
  <c r="N541" s="1"/>
  <c r="L542"/>
  <c r="L541" s="1"/>
  <c r="U542"/>
  <c r="U541" s="1"/>
  <c r="Y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Y390"/>
  <c r="M313"/>
  <c r="V244"/>
  <c r="N460"/>
  <c r="L490"/>
  <c r="T384"/>
  <c r="T383" s="1"/>
  <c r="V460"/>
  <c r="M561"/>
  <c r="N313"/>
  <c r="S313"/>
  <c r="Y208"/>
  <c r="S90"/>
  <c r="R90"/>
  <c r="L510"/>
  <c r="R268"/>
  <c r="K561"/>
  <c r="K215"/>
  <c r="L200"/>
  <c r="X119"/>
  <c r="O268"/>
  <c r="U384"/>
  <c r="K150"/>
  <c r="N119"/>
  <c r="X150"/>
  <c r="M150"/>
  <c r="L48"/>
  <c r="V119"/>
  <c r="K200"/>
  <c r="U236"/>
  <c r="N510"/>
  <c r="X236"/>
  <c r="L384"/>
  <c r="L383" s="1"/>
  <c r="U468"/>
  <c r="K119"/>
  <c r="N486"/>
  <c r="Y490"/>
  <c r="K460"/>
  <c r="O244"/>
  <c r="O84"/>
  <c r="K208"/>
  <c r="Y90"/>
  <c r="Y384"/>
  <c r="V84"/>
  <c r="X97"/>
  <c r="U200"/>
  <c r="O119"/>
  <c r="N244"/>
  <c r="L90"/>
  <c r="R261"/>
  <c r="K84"/>
  <c r="X244"/>
  <c r="X134"/>
  <c r="M119"/>
  <c r="O90"/>
  <c r="K390"/>
  <c r="U268"/>
  <c r="O261"/>
  <c r="Y510"/>
  <c r="Y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R489" s="1"/>
  <c r="X490"/>
  <c r="L215"/>
  <c r="M208"/>
  <c r="L313"/>
  <c r="W84"/>
  <c r="W83" s="1"/>
  <c r="W90"/>
  <c r="W89" s="1"/>
  <c r="P486"/>
  <c r="P485" s="1"/>
  <c r="T119"/>
  <c r="T118" s="1"/>
  <c r="Q208"/>
  <c r="Q207" s="1"/>
  <c r="T97"/>
  <c r="T96" s="1"/>
  <c r="Y468"/>
  <c r="O468"/>
  <c r="U460"/>
  <c r="X460"/>
  <c r="V150"/>
  <c r="U48"/>
  <c r="M215"/>
  <c r="K384"/>
  <c r="X108"/>
  <c r="X48"/>
  <c r="N97"/>
  <c r="X346"/>
  <c r="R200"/>
  <c r="M90"/>
  <c r="M384"/>
  <c r="U215"/>
  <c r="U390"/>
  <c r="R244"/>
  <c r="S97"/>
  <c r="S268"/>
  <c r="M84"/>
  <c r="N261"/>
  <c r="O108"/>
  <c r="Y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Y460"/>
  <c r="R384"/>
  <c r="S119"/>
  <c r="O313"/>
  <c r="S510"/>
  <c r="S509" s="1"/>
  <c r="X90"/>
  <c r="R150"/>
  <c r="V390"/>
  <c r="U150"/>
  <c r="N134"/>
  <c r="V313"/>
  <c r="R215"/>
  <c r="N200"/>
  <c r="V236"/>
  <c r="S84"/>
  <c r="Y119"/>
  <c r="V208"/>
  <c r="K346"/>
  <c r="V134"/>
  <c r="Y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Y150"/>
  <c r="L84"/>
  <c r="K261"/>
  <c r="U244"/>
  <c r="S208"/>
  <c r="S244"/>
  <c r="R84"/>
  <c r="N150"/>
  <c r="Y268"/>
  <c r="Y48"/>
  <c r="O48"/>
  <c r="V48"/>
  <c r="Y200"/>
  <c r="S134"/>
  <c r="L346"/>
  <c r="X84"/>
  <c r="Y261"/>
  <c r="X261"/>
  <c r="M244"/>
  <c r="U90"/>
  <c r="M261"/>
  <c r="V486"/>
  <c r="S490"/>
  <c r="V528"/>
  <c r="N84"/>
  <c r="X390"/>
  <c r="M460"/>
  <c r="S528"/>
  <c r="S527" s="1"/>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Y486"/>
  <c r="S460"/>
  <c r="U490"/>
  <c r="K528"/>
  <c r="O490"/>
  <c r="U346"/>
  <c r="L268"/>
  <c r="N384"/>
  <c r="U119"/>
  <c r="K268"/>
  <c r="M134"/>
  <c r="O134"/>
  <c r="V200"/>
  <c r="N268"/>
  <c r="N48"/>
  <c r="L108"/>
  <c r="S215"/>
  <c r="Y244"/>
  <c r="R208"/>
  <c r="L97"/>
  <c r="Y108"/>
  <c r="K236"/>
  <c r="X510"/>
  <c r="X313"/>
  <c r="O150"/>
  <c r="L261"/>
  <c r="T244"/>
  <c r="T243" s="1"/>
  <c r="T236"/>
  <c r="T235" s="1"/>
  <c r="W510"/>
  <c r="W509" s="1"/>
  <c r="P384"/>
  <c r="P383" s="1"/>
  <c r="P208"/>
  <c r="P207" s="1"/>
  <c r="W561"/>
  <c r="W560" s="1"/>
  <c r="P490"/>
  <c r="P489" s="1"/>
  <c r="W261"/>
  <c r="W260" s="1"/>
  <c r="P236"/>
  <c r="P235" s="1"/>
  <c r="Q390"/>
  <c r="Q389" s="1"/>
  <c r="T108"/>
  <c r="T107" s="1"/>
  <c r="P268"/>
  <c r="P267" s="1"/>
  <c r="Y528"/>
  <c r="N215"/>
  <c r="R486"/>
  <c r="X528"/>
  <c r="X527" s="1"/>
  <c r="R561"/>
  <c r="O460"/>
  <c r="O97"/>
  <c r="Y215"/>
  <c r="L134"/>
  <c r="U134"/>
  <c r="R48"/>
  <c r="Q486"/>
  <c r="Q485" s="1"/>
  <c r="O346"/>
  <c r="Y346"/>
  <c r="K490"/>
  <c r="N561"/>
  <c r="R510"/>
  <c r="V90"/>
  <c r="L390"/>
  <c r="M390"/>
  <c r="K90"/>
  <c r="S150"/>
  <c r="W215"/>
  <c r="W214" s="1"/>
  <c r="P346"/>
  <c r="P561"/>
  <c r="P560" s="1"/>
  <c r="Q215"/>
  <c r="Q214" s="1"/>
  <c r="Q84"/>
  <c r="Q83" s="1"/>
  <c r="T268"/>
  <c r="T267" s="1"/>
  <c r="W48"/>
  <c r="W47" s="1"/>
  <c r="Q236"/>
  <c r="Q235" s="1"/>
  <c r="T84"/>
  <c r="T83" s="1"/>
  <c r="X468"/>
  <c r="V468"/>
  <c r="W399"/>
  <c r="W398" s="1"/>
  <c r="X14"/>
  <c r="Y192"/>
  <c r="O501"/>
  <c r="V329"/>
  <c r="O224"/>
  <c r="Q399"/>
  <c r="Q398" s="1"/>
  <c r="U14"/>
  <c r="M346"/>
  <c r="U399"/>
  <c r="M501"/>
  <c r="Q14"/>
  <c r="Q13" s="1"/>
  <c r="N346"/>
  <c r="Q501"/>
  <c r="Q500" s="1"/>
  <c r="W224"/>
  <c r="W223" s="1"/>
  <c r="L501"/>
  <c r="L500" s="1"/>
  <c r="X192"/>
  <c r="K399"/>
  <c r="Y224"/>
  <c r="T501"/>
  <c r="T500" s="1"/>
  <c r="P329"/>
  <c r="P328" s="1"/>
  <c r="Y14"/>
  <c r="R14"/>
  <c r="O399"/>
  <c r="O329"/>
  <c r="R329"/>
  <c r="K192"/>
  <c r="S224"/>
  <c r="N329"/>
  <c r="N224"/>
  <c r="M329"/>
  <c r="V490"/>
  <c r="L468"/>
  <c r="L486"/>
  <c r="R108"/>
  <c r="R119"/>
  <c r="U97"/>
  <c r="M236"/>
  <c r="V510"/>
  <c r="Q313"/>
  <c r="Q312" s="1"/>
  <c r="T224"/>
  <c r="T223" s="1"/>
  <c r="P192"/>
  <c r="P191" s="1"/>
  <c r="K329"/>
  <c r="K501"/>
  <c r="K500" s="1"/>
  <c r="S329"/>
  <c r="X224"/>
  <c r="P224"/>
  <c r="P223" s="1"/>
  <c r="Y501"/>
  <c r="T192"/>
  <c r="T191" s="1"/>
  <c r="Q192"/>
  <c r="Q191" s="1"/>
  <c r="N501"/>
  <c r="X501"/>
  <c r="X500" s="1"/>
  <c r="R224"/>
  <c r="U329"/>
  <c r="R346"/>
  <c r="R501"/>
  <c r="L224"/>
  <c r="W192"/>
  <c r="W191" s="1"/>
  <c r="Y329"/>
  <c r="R399"/>
  <c r="M399"/>
  <c r="N399"/>
  <c r="U501"/>
  <c r="U500" s="1"/>
  <c r="O528"/>
  <c r="S561"/>
  <c r="M528"/>
  <c r="M527" s="1"/>
  <c r="Y84"/>
  <c r="Y236"/>
  <c r="K48"/>
  <c r="R236"/>
  <c r="L236"/>
  <c r="Q200"/>
  <c r="Q199" s="1"/>
  <c r="Q528"/>
  <c r="Q527" s="1"/>
  <c r="P119"/>
  <c r="P118" s="1"/>
  <c r="P90"/>
  <c r="P89" s="1"/>
  <c r="Q384"/>
  <c r="Q383" s="1"/>
  <c r="T468"/>
  <c r="T467" s="1"/>
  <c r="W346"/>
  <c r="Q490"/>
  <c r="Q489" s="1"/>
  <c r="R468"/>
  <c r="Y561"/>
  <c r="W501"/>
  <c r="W500" s="1"/>
  <c r="T329"/>
  <c r="T328" s="1"/>
  <c r="P501"/>
  <c r="P500" s="1"/>
  <c r="W14"/>
  <c r="W13" s="1"/>
  <c r="M14"/>
  <c r="O14"/>
  <c r="S399"/>
  <c r="M192"/>
  <c r="X399"/>
  <c r="L399"/>
  <c r="V224"/>
  <c r="X329"/>
  <c r="P399"/>
  <c r="P398" s="1"/>
  <c r="K14"/>
  <c r="R192"/>
  <c r="U192"/>
  <c r="U224"/>
  <c r="T14"/>
  <c r="Q224"/>
  <c r="Q223" s="1"/>
  <c r="T399"/>
  <c r="T398" s="1"/>
  <c r="L14"/>
  <c r="S501"/>
  <c r="S192"/>
  <c r="O192"/>
  <c r="Y399"/>
  <c r="V501"/>
  <c r="M224"/>
  <c r="K224"/>
  <c r="Q329"/>
  <c r="Q328" s="1"/>
  <c r="N14"/>
  <c r="N192"/>
  <c r="V399"/>
  <c r="P14"/>
  <c r="P13" s="1"/>
  <c r="W329"/>
  <c r="W328" s="1"/>
  <c r="V14"/>
  <c r="V192"/>
  <c r="L192"/>
  <c r="S14"/>
  <c r="L329"/>
  <c r="K527" l="1"/>
  <c r="K526" s="1"/>
  <c r="U527"/>
  <c r="U526" s="1"/>
  <c r="K389"/>
  <c r="O500"/>
  <c r="Y527"/>
  <c r="Y526" s="1"/>
  <c r="V527"/>
  <c r="V526" s="1"/>
  <c r="Y500"/>
  <c r="L527"/>
  <c r="L526" s="1"/>
  <c r="Y459"/>
  <c r="M509"/>
  <c r="V560"/>
  <c r="K489"/>
  <c r="M383"/>
  <c r="N489"/>
  <c r="O509"/>
  <c r="M459"/>
  <c r="O527"/>
  <c r="O526" s="1"/>
  <c r="R500"/>
  <c r="R509"/>
  <c r="O383"/>
  <c r="S260"/>
  <c r="U389"/>
  <c r="M312"/>
  <c r="X509"/>
  <c r="X499" s="1"/>
  <c r="U489"/>
  <c r="S489"/>
  <c r="U260"/>
  <c r="Y509"/>
  <c r="N509"/>
  <c r="L509"/>
  <c r="L499" s="1"/>
  <c r="O235"/>
  <c r="V500"/>
  <c r="S500"/>
  <c r="S499" s="1"/>
  <c r="N500"/>
  <c r="V509"/>
  <c r="M500"/>
  <c r="Y312"/>
  <c r="K383"/>
  <c r="K509"/>
  <c r="K499" s="1"/>
  <c r="Y560"/>
  <c r="O459"/>
  <c r="X312"/>
  <c r="N383"/>
  <c r="V214"/>
  <c r="U509"/>
  <c r="U499" s="1"/>
  <c r="R383"/>
  <c r="N260"/>
  <c r="O467"/>
  <c r="L312"/>
  <c r="V243"/>
  <c r="L260"/>
  <c r="K235"/>
  <c r="S459"/>
  <c r="K312"/>
  <c r="X260"/>
  <c r="R214"/>
  <c r="V383"/>
  <c r="O260"/>
  <c r="U383"/>
  <c r="N235"/>
  <c r="N389"/>
  <c r="N560"/>
  <c r="L459"/>
  <c r="L214"/>
  <c r="R459"/>
  <c r="K485"/>
  <c r="X191"/>
  <c r="L560"/>
  <c r="X383"/>
  <c r="V235"/>
  <c r="X235"/>
  <c r="L235"/>
  <c r="Y83"/>
  <c r="R191"/>
  <c r="R199"/>
  <c r="Y383"/>
  <c r="X467"/>
  <c r="U467"/>
  <c r="R467"/>
  <c r="O398"/>
  <c r="K89"/>
  <c r="M489"/>
  <c r="O191"/>
  <c r="L467"/>
  <c r="U560"/>
  <c r="V398"/>
  <c r="N243"/>
  <c r="X526"/>
  <c r="Y191"/>
  <c r="U199"/>
  <c r="K214"/>
  <c r="N312"/>
  <c r="M267"/>
  <c r="Y328"/>
  <c r="Y243"/>
  <c r="X389"/>
  <c r="O312"/>
  <c r="U235"/>
  <c r="R89"/>
  <c r="S199"/>
  <c r="Y260"/>
  <c r="L223"/>
  <c r="L96"/>
  <c r="O560"/>
  <c r="X398"/>
  <c r="M235"/>
  <c r="Q499"/>
  <c r="S214"/>
  <c r="V199"/>
  <c r="X560"/>
  <c r="V312"/>
  <c r="U83"/>
  <c r="K107"/>
  <c r="R260"/>
  <c r="K459"/>
  <c r="S389"/>
  <c r="S328"/>
  <c r="P499"/>
  <c r="Y235"/>
  <c r="V467"/>
  <c r="R312"/>
  <c r="U191"/>
  <c r="R235"/>
  <c r="N223"/>
  <c r="R328"/>
  <c r="M107"/>
  <c r="L328"/>
  <c r="N191"/>
  <c r="M223"/>
  <c r="N398"/>
  <c r="U398"/>
  <c r="O223"/>
  <c r="N467"/>
  <c r="M485"/>
  <c r="P526"/>
  <c r="O207"/>
  <c r="N199"/>
  <c r="S560"/>
  <c r="R223"/>
  <c r="V489"/>
  <c r="S223"/>
  <c r="V328"/>
  <c r="S149"/>
  <c r="R485"/>
  <c r="N267"/>
  <c r="M164"/>
  <c r="L243"/>
  <c r="L83"/>
  <c r="O199"/>
  <c r="O13"/>
  <c r="T190"/>
  <c r="P190"/>
  <c r="L191"/>
  <c r="N83"/>
  <c r="N47"/>
  <c r="V191"/>
  <c r="V223"/>
  <c r="M191"/>
  <c r="K191"/>
  <c r="Y214"/>
  <c r="U118"/>
  <c r="L164"/>
  <c r="X199"/>
  <c r="M260"/>
  <c r="N207"/>
  <c r="U485"/>
  <c r="X489"/>
  <c r="K467"/>
  <c r="N107"/>
  <c r="U267"/>
  <c r="Y489"/>
  <c r="M560"/>
  <c r="O389"/>
  <c r="M83"/>
  <c r="U164"/>
  <c r="N485"/>
  <c r="S13"/>
  <c r="W190"/>
  <c r="K398"/>
  <c r="R560"/>
  <c r="L267"/>
  <c r="Y199"/>
  <c r="Y267"/>
  <c r="S207"/>
  <c r="Y149"/>
  <c r="M467"/>
  <c r="X207"/>
  <c r="T499"/>
  <c r="U207"/>
  <c r="M526"/>
  <c r="V13"/>
  <c r="K13"/>
  <c r="Y398"/>
  <c r="U223"/>
  <c r="L398"/>
  <c r="S398"/>
  <c r="M398"/>
  <c r="U328"/>
  <c r="X223"/>
  <c r="U96"/>
  <c r="O328"/>
  <c r="N214"/>
  <c r="K267"/>
  <c r="S467"/>
  <c r="S83"/>
  <c r="S107"/>
  <c r="X164"/>
  <c r="U214"/>
  <c r="Y467"/>
  <c r="M207"/>
  <c r="W164"/>
  <c r="O89"/>
  <c r="L207"/>
  <c r="R389"/>
  <c r="L389"/>
  <c r="O96"/>
  <c r="R526"/>
  <c r="Q12"/>
  <c r="S526"/>
  <c r="Q222"/>
  <c r="T526"/>
  <c r="Q526"/>
  <c r="Q190"/>
  <c r="V89"/>
  <c r="O149"/>
  <c r="R398"/>
  <c r="X328"/>
  <c r="N13"/>
  <c r="O133"/>
  <c r="L107"/>
  <c r="M389"/>
  <c r="Y96"/>
  <c r="V207"/>
  <c r="W499"/>
  <c r="M13"/>
  <c r="R107"/>
  <c r="W397"/>
  <c r="N164"/>
  <c r="N526"/>
  <c r="X485"/>
  <c r="V164"/>
  <c r="M118"/>
  <c r="Y89"/>
  <c r="M149"/>
  <c r="O214"/>
  <c r="N89"/>
  <c r="S164"/>
  <c r="W12"/>
  <c r="K47"/>
  <c r="K328"/>
  <c r="L485"/>
  <c r="M328"/>
  <c r="Y223"/>
  <c r="X83"/>
  <c r="N149"/>
  <c r="U243"/>
  <c r="X214"/>
  <c r="V133"/>
  <c r="Y118"/>
  <c r="V389"/>
  <c r="O107"/>
  <c r="N96"/>
  <c r="L89"/>
  <c r="K207"/>
  <c r="K199"/>
  <c r="K560"/>
  <c r="S89"/>
  <c r="V96"/>
  <c r="P222"/>
  <c r="K223"/>
  <c r="S191"/>
  <c r="L13"/>
  <c r="T13"/>
  <c r="T12" s="1"/>
  <c r="P397"/>
  <c r="R118"/>
  <c r="N328"/>
  <c r="U133"/>
  <c r="O489"/>
  <c r="Y485"/>
  <c r="V485"/>
  <c r="S133"/>
  <c r="Y47"/>
  <c r="S243"/>
  <c r="V267"/>
  <c r="X267"/>
  <c r="O164"/>
  <c r="R243"/>
  <c r="Y133"/>
  <c r="X243"/>
  <c r="V83"/>
  <c r="L489"/>
  <c r="Y389"/>
  <c r="S485"/>
  <c r="Y164"/>
  <c r="T222"/>
  <c r="R13"/>
  <c r="W222"/>
  <c r="X13"/>
  <c r="Q164"/>
  <c r="K133"/>
  <c r="V260"/>
  <c r="M243"/>
  <c r="K260"/>
  <c r="M199"/>
  <c r="S118"/>
  <c r="K83"/>
  <c r="O243"/>
  <c r="K118"/>
  <c r="L199"/>
  <c r="S312"/>
  <c r="N459"/>
  <c r="S235"/>
  <c r="U312"/>
  <c r="M96"/>
  <c r="R96"/>
  <c r="P164"/>
  <c r="T164"/>
  <c r="V459"/>
  <c r="M89"/>
  <c r="X459"/>
  <c r="Y13"/>
  <c r="M214"/>
  <c r="Y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Y207"/>
  <c r="L149"/>
  <c r="K243"/>
  <c r="M499" l="1"/>
  <c r="O499"/>
  <c r="S190"/>
  <c r="S106" s="1"/>
  <c r="Y499"/>
  <c r="R499"/>
  <c r="V499"/>
  <c r="N499"/>
  <c r="O190"/>
  <c r="O106" s="1"/>
  <c r="X190"/>
  <c r="X106" s="1"/>
  <c r="R190"/>
  <c r="R106" s="1"/>
  <c r="Y190"/>
  <c r="Y106" s="1"/>
  <c r="U190"/>
  <c r="U106" s="1"/>
  <c r="P106"/>
  <c r="V190"/>
  <c r="V106" s="1"/>
  <c r="O222"/>
  <c r="K397"/>
  <c r="N222"/>
  <c r="N190"/>
  <c r="N106" s="1"/>
  <c r="R397"/>
  <c r="L222"/>
  <c r="M397"/>
  <c r="S397"/>
  <c r="T106"/>
  <c r="L190"/>
  <c r="L106" s="1"/>
  <c r="Q106"/>
  <c r="W106"/>
  <c r="K190"/>
  <c r="K106" s="1"/>
  <c r="X397"/>
  <c r="M190"/>
  <c r="M106" s="1"/>
  <c r="M222"/>
  <c r="Y222"/>
  <c r="U397"/>
  <c r="Y397"/>
  <c r="X222"/>
  <c r="K222"/>
  <c r="N397"/>
  <c r="N12"/>
  <c r="V222"/>
  <c r="Y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Y366"/>
  <c r="Y345" s="1"/>
  <c r="Y327" s="1"/>
  <c r="L566" l="1"/>
  <c r="T566"/>
  <c r="P566"/>
  <c r="Y566"/>
  <c r="K566"/>
  <c r="O566"/>
  <c r="W566"/>
  <c r="S566"/>
  <c r="R566"/>
  <c r="V566"/>
  <c r="N566"/>
  <c r="M566"/>
  <c r="U566"/>
  <c r="X566"/>
</calcChain>
</file>

<file path=xl/sharedStrings.xml><?xml version="1.0" encoding="utf-8"?>
<sst xmlns="http://schemas.openxmlformats.org/spreadsheetml/2006/main" count="13673" uniqueCount="1563">
  <si>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</si>
  <si>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</si>
  <si>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</si>
  <si>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</si>
  <si>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</si>
  <si>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</si>
  <si>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</si>
  <si>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</si>
  <si>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</si>
  <si>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</si>
  <si>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</si>
  <si>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</si>
  <si>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</si>
  <si>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</si>
  <si>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</si>
  <si>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</si>
  <si>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</si>
  <si>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</si>
  <si>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</si>
  <si>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</si>
  <si>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</si>
  <si>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</si>
  <si>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</si>
  <si>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</si>
  <si>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</si>
  <si>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</si>
  <si>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</si>
  <si>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</si>
  <si>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</si>
  <si>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</si>
  <si>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</si>
  <si>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</si>
  <si>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</si>
  <si>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</si>
  <si>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</si>
  <si>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</si>
  <si>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</si>
  <si>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</si>
  <si>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</si>
  <si>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</si>
  <si>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</si>
  <si>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</si>
  <si>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</si>
  <si>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</si>
  <si>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</si>
  <si>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</si>
  <si>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</si>
  <si>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</si>
  <si>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</si>
  <si>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</si>
  <si>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</si>
  <si>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</si>
  <si>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</si>
  <si>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</si>
  <si>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</si>
  <si>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</si>
  <si>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</si>
  <si>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</si>
  <si>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</si>
  <si>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</si>
  <si>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</si>
  <si>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</si>
  <si>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</si>
  <si>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</si>
  <si>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</si>
  <si>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</si>
  <si>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</si>
  <si>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</si>
  <si>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</si>
  <si>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</si>
  <si>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</si>
  <si>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</si>
  <si>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</si>
  <si>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</si>
  <si>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</si>
  <si>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</si>
  <si>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</si>
  <si>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</si>
  <si>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</si>
  <si>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</si>
  <si>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</si>
  <si>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</si>
  <si>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</si>
  <si>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</si>
  <si>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</si>
  <si>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</si>
  <si>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</si>
  <si>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</si>
  <si>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</si>
  <si>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</si>
  <si>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</si>
  <si>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</si>
  <si>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</si>
  <si>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</si>
  <si>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</si>
  <si>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</si>
  <si>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</si>
  <si>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</si>
  <si>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</si>
  <si>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</si>
  <si>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</si>
  <si>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</si>
  <si>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</si>
  <si>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</si>
  <si>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</si>
  <si>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</si>
  <si>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</si>
  <si>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</si>
  <si>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</si>
  <si>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</si>
  <si>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</si>
  <si>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</si>
  <si>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</si>
  <si>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</si>
  <si>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</si>
  <si>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</si>
  <si>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</si>
  <si>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</si>
  <si>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</si>
  <si>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</si>
  <si>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</si>
  <si>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</si>
  <si>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</si>
  <si>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</si>
  <si>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</si>
  <si>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</si>
  <si>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</si>
  <si>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</si>
  <si>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</si>
  <si>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</si>
  <si>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</si>
  <si>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</si>
  <si>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</si>
  <si>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</si>
  <si>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</si>
  <si>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</si>
  <si>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</si>
  <si>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</si>
  <si>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</si>
  <si>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</si>
  <si>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</si>
  <si>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</si>
  <si>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</si>
  <si>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</si>
  <si>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</si>
  <si>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</si>
  <si>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</si>
  <si>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</si>
  <si>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</si>
  <si>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</si>
  <si>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</si>
  <si>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</si>
  <si>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</si>
  <si>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</si>
  <si>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</si>
  <si>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</si>
  <si>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</si>
  <si>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</si>
  <si>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</si>
  <si>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</si>
  <si>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</si>
  <si>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</si>
  <si>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</si>
  <si>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</si>
  <si>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</si>
  <si>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</si>
  <si>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</si>
  <si>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</si>
  <si>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</si>
  <si>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</si>
  <si>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</si>
  <si>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</si>
  <si>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</si>
  <si>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</si>
  <si>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</si>
  <si>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</si>
  <si>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</si>
  <si>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</si>
  <si>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</si>
  <si>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</si>
  <si>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</si>
  <si>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</si>
  <si>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</si>
  <si>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</si>
  <si>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</si>
  <si>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</si>
  <si>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</si>
  <si>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</si>
  <si>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</si>
  <si>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</si>
  <si>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</si>
  <si>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</si>
  <si>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</si>
  <si>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</si>
  <si>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</si>
  <si>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</si>
  <si>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</si>
  <si>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</si>
  <si>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</si>
  <si>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</si>
  <si>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</si>
  <si>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</si>
  <si>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</si>
  <si>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</si>
  <si>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</si>
  <si>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</si>
  <si>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</si>
  <si>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</si>
  <si>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</si>
  <si>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</si>
  <si>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</si>
  <si>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</si>
  <si>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</si>
  <si>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</si>
  <si>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</si>
  <si>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</si>
  <si>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</si>
  <si>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</si>
  <si>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</si>
  <si>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</si>
  <si>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</si>
  <si>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</si>
  <si>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</si>
  <si>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</si>
  <si>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</si>
  <si>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</si>
  <si>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</si>
  <si>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</si>
  <si>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</si>
  <si>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</si>
  <si>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</si>
  <si>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</si>
  <si>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</si>
  <si>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</si>
  <si>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</si>
  <si>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</si>
  <si>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</si>
  <si>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</si>
  <si>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</si>
  <si>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</si>
  <si>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</si>
  <si>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</si>
  <si>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</si>
  <si>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</si>
  <si>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</si>
  <si>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</si>
  <si>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</si>
  <si>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</si>
  <si>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</si>
  <si>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</si>
  <si>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</si>
  <si>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</si>
  <si>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</si>
  <si>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</si>
  <si>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</si>
  <si>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</si>
  <si>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</si>
  <si>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</si>
  <si>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</si>
  <si>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</si>
  <si>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</si>
  <si>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</si>
  <si>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</si>
  <si>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</si>
  <si>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</si>
  <si>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</si>
  <si>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</si>
  <si>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</si>
  <si>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</si>
  <si>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</si>
  <si>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</si>
  <si>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</si>
  <si>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</si>
  <si>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</si>
  <si>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</si>
  <si>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</si>
  <si>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</si>
  <si>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</si>
  <si>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</si>
  <si>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</si>
  <si>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</si>
  <si>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</si>
  <si>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</si>
  <si>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</si>
  <si>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</si>
  <si>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</si>
  <si>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</si>
  <si>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</si>
  <si>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</si>
  <si>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</si>
  <si>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</si>
  <si>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</si>
  <si>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</si>
  <si>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</si>
  <si>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</si>
  <si>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</si>
  <si>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</si>
  <si>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</si>
  <si>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</si>
  <si>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</si>
  <si>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</si>
  <si>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</si>
  <si>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</si>
  <si>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</si>
  <si>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</si>
  <si>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</si>
  <si>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</si>
  <si>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</si>
  <si>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</si>
  <si>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</si>
  <si>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</si>
  <si>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</si>
  <si>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</si>
  <si>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</si>
  <si>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</si>
  <si>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</si>
  <si>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</si>
  <si>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</si>
  <si>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</si>
  <si>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</si>
  <si>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</si>
  <si>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</si>
  <si>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</si>
  <si>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</si>
  <si>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</si>
  <si>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</si>
  <si>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</si>
  <si>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</si>
  <si>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</si>
  <si>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</si>
  <si>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</si>
  <si>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</si>
  <si>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</si>
  <si>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</si>
  <si>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</si>
  <si>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</si>
  <si>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</si>
  <si>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</si>
  <si>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</si>
  <si>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</si>
  <si>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</si>
  <si>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</si>
  <si>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</si>
  <si>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</si>
  <si>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</si>
  <si>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</si>
  <si>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</si>
  <si>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</si>
  <si>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</si>
  <si>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</si>
  <si>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</si>
  <si>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</si>
  <si>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</si>
  <si>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</si>
  <si>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</si>
  <si>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</si>
  <si>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</si>
  <si>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</si>
  <si>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</si>
  <si>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</si>
  <si>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</si>
  <si>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</si>
  <si>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</si>
  <si>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</si>
  <si>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</si>
  <si>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</si>
  <si>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</si>
  <si>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</si>
  <si>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</si>
  <si>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</si>
  <si>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</si>
  <si>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</si>
  <si>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</si>
  <si>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</si>
  <si>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</si>
  <si>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</si>
  <si>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</si>
  <si>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</si>
  <si>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</si>
  <si>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</si>
  <si>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</si>
  <si>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</si>
  <si>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</si>
  <si>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</si>
  <si>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</si>
  <si>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</si>
  <si>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</si>
  <si>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</si>
  <si>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</si>
  <si>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</si>
  <si>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</si>
  <si>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</si>
  <si>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</si>
  <si>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</si>
  <si>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</si>
  <si>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</si>
  <si>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</si>
  <si>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</si>
  <si>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</si>
  <si>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</si>
  <si>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</si>
  <si>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</si>
  <si>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</si>
  <si>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</si>
  <si>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</si>
  <si>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</si>
  <si>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</si>
  <si>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</si>
  <si>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</si>
  <si>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</si>
  <si>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</si>
  <si>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</si>
  <si>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</si>
  <si>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</si>
  <si>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</si>
  <si>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</si>
  <si>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</si>
  <si>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</si>
  <si>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</si>
  <si>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</si>
  <si>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</si>
  <si>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</si>
  <si>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</si>
  <si>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</si>
  <si>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</si>
  <si>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</si>
  <si>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</si>
  <si>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</si>
  <si>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</si>
  <si>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</si>
  <si>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</si>
  <si>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</si>
  <si>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</si>
  <si>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</si>
  <si>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</si>
  <si>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</si>
  <si>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</si>
  <si>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</si>
  <si>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</si>
  <si>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</si>
  <si>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</si>
  <si>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</si>
  <si>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</si>
  <si>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</si>
  <si>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</si>
  <si>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</si>
  <si>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</si>
  <si>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</si>
  <si>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</si>
  <si>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</si>
  <si>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</si>
  <si>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</si>
  <si>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</si>
  <si>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</si>
  <si>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</si>
  <si>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</si>
  <si>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</si>
  <si>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</si>
  <si>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</si>
  <si>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</si>
  <si>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</si>
  <si>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</si>
  <si>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</si>
  <si>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</si>
  <si>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</si>
  <si>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</si>
  <si>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</si>
  <si>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</si>
  <si>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</si>
  <si>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</si>
  <si>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</si>
  <si>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</si>
  <si>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</si>
  <si>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</si>
  <si>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</si>
  <si>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</si>
  <si>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</si>
  <si>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</si>
  <si>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</si>
  <si>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</si>
  <si>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</si>
  <si>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</si>
  <si>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</si>
  <si>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</si>
  <si>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</si>
  <si>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</si>
  <si>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</si>
  <si>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</si>
  <si>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</si>
  <si>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</si>
  <si>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</si>
  <si>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</si>
  <si>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</si>
  <si>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</si>
  <si>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</si>
  <si>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</si>
  <si>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</si>
  <si>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</si>
  <si>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</si>
  <si>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</si>
  <si>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</si>
  <si>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</si>
  <si>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</si>
  <si>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</si>
  <si>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</si>
  <si>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</si>
  <si>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</si>
  <si>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</si>
  <si>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</si>
  <si>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</si>
  <si>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</si>
  <si>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</si>
  <si>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</si>
  <si>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</si>
  <si>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</si>
  <si>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</si>
  <si>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</si>
  <si>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</si>
  <si>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</si>
  <si>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</si>
  <si>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</si>
  <si>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</si>
  <si>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</si>
  <si>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</si>
  <si>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</si>
  <si>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</si>
  <si>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</si>
  <si>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</si>
  <si>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</si>
  <si>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</si>
  <si>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</si>
  <si>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</si>
  <si>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</si>
  <si>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</si>
  <si>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</si>
  <si>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</si>
  <si>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</si>
  <si>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</si>
  <si>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</si>
  <si>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</si>
  <si>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</si>
  <si>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</si>
  <si>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</si>
  <si>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</si>
  <si>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</si>
  <si>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</si>
  <si>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</si>
  <si>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</si>
  <si>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</si>
  <si>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</si>
  <si>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</si>
  <si>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</si>
  <si>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</si>
  <si>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</si>
  <si>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</si>
  <si>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</si>
  <si>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</si>
  <si>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</si>
  <si>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</si>
  <si>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</si>
  <si>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</si>
  <si>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</si>
  <si>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</si>
  <si>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</si>
  <si>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</si>
  <si>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</si>
  <si>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</si>
  <si>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</si>
  <si>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</si>
  <si>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</si>
  <si>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</si>
  <si>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</si>
  <si>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</si>
  <si>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</si>
  <si>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</si>
  <si>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</si>
  <si>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</si>
  <si>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</si>
  <si>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</si>
  <si>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</si>
  <si>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</si>
  <si>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</si>
  <si>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</si>
  <si>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</si>
  <si>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</si>
  <si>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</si>
  <si>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</si>
  <si>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</si>
  <si>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</si>
  <si>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</si>
  <si>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</si>
  <si>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</si>
  <si>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</si>
  <si>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</si>
  <si>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</si>
  <si>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</si>
  <si>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</si>
  <si>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</si>
  <si>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</si>
  <si>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</si>
  <si>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</si>
  <si>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</si>
  <si>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</si>
  <si>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</si>
  <si>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</si>
  <si>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</si>
  <si>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</si>
  <si>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</si>
  <si>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</si>
  <si>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</si>
  <si>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</si>
  <si>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</si>
  <si>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</si>
  <si>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</si>
  <si>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</si>
  <si>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</si>
  <si>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</si>
  <si>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</si>
  <si>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</si>
  <si>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</si>
  <si>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</si>
  <si>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</si>
  <si>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</si>
  <si>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</si>
  <si>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</si>
  <si>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</si>
  <si>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</si>
  <si>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</si>
  <si>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</si>
  <si>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</si>
  <si>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</si>
  <si>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</si>
  <si>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</si>
  <si>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</si>
  <si>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</si>
  <si>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</si>
  <si>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</si>
  <si>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</si>
  <si>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</si>
  <si>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</si>
  <si>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</si>
  <si>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</si>
  <si>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</si>
  <si>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</si>
  <si>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</si>
  <si>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</si>
  <si>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</si>
  <si>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</si>
  <si>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</si>
  <si>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</si>
  <si>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</si>
  <si>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</si>
  <si>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</si>
  <si>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</si>
  <si>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</si>
  <si>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</si>
  <si>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</si>
  <si>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</si>
  <si>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</si>
  <si>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</si>
  <si>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</si>
  <si>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</si>
  <si>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</si>
  <si>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</si>
  <si>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</si>
  <si>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</si>
  <si>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</si>
  <si>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</si>
  <si>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</si>
  <si>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</si>
  <si>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</si>
  <si>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</si>
  <si>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</si>
  <si>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</si>
  <si>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</si>
  <si>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</si>
  <si>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</si>
  <si>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</si>
  <si>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</si>
  <si>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</si>
  <si>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</si>
  <si>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</si>
  <si>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</si>
  <si>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</si>
  <si>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</si>
  <si>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</si>
  <si>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</si>
  <si>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</si>
  <si>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</si>
  <si>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</si>
  <si>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</si>
  <si>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</si>
  <si>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</si>
  <si>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</si>
  <si>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</si>
  <si>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</si>
  <si>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</si>
  <si>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</si>
  <si>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</si>
  <si>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</si>
  <si>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</si>
  <si>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</si>
  <si>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</si>
  <si>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</si>
  <si>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</si>
  <si>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</si>
  <si>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</si>
  <si>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</si>
  <si>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</si>
  <si>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</si>
  <si>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</si>
  <si>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</si>
  <si>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</si>
  <si>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</si>
  <si>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</si>
  <si>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</si>
  <si>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</si>
  <si>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</si>
  <si>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</si>
  <si>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</si>
  <si>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</si>
  <si>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</si>
  <si>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</si>
  <si>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</si>
  <si>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</si>
  <si>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</si>
  <si>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</si>
  <si>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</si>
  <si>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</si>
  <si>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</si>
  <si>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</si>
  <si>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</si>
  <si>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</si>
  <si>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</si>
  <si>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</si>
  <si>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</si>
  <si>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</si>
  <si>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</si>
  <si>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</si>
  <si>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</si>
  <si>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</si>
  <si>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</si>
  <si>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</si>
  <si>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</si>
  <si>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</si>
  <si>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</si>
  <si>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</si>
  <si>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</si>
  <si>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</si>
  <si>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</si>
  <si>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</si>
  <si>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</si>
  <si>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</si>
  <si>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</si>
  <si>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</si>
  <si>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</si>
  <si>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</si>
  <si>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</si>
  <si>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</si>
  <si>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</si>
  <si>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</si>
  <si>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</si>
  <si>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</si>
  <si>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</si>
  <si>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</si>
  <si>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</si>
  <si>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</si>
  <si>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</si>
  <si>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</si>
  <si>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</si>
  <si>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</si>
  <si>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</si>
  <si>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</si>
  <si>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</si>
  <si>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</si>
  <si>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</si>
  <si>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</si>
  <si>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</si>
  <si>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</si>
  <si>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</si>
  <si>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</si>
  <si>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</si>
  <si>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</si>
  <si>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</si>
  <si>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</si>
  <si>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</si>
  <si>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</si>
  <si>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</si>
  <si>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</si>
  <si>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</si>
  <si>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</si>
  <si>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</si>
  <si>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</si>
  <si>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</si>
  <si>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</si>
  <si>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</si>
  <si>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</si>
  <si>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</si>
  <si>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</si>
  <si>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</si>
  <si>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</si>
  <si>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</si>
  <si>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</si>
  <si>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</si>
  <si>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</si>
  <si>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</si>
  <si>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</si>
  <si>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</si>
  <si>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</si>
  <si>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</si>
  <si>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</si>
  <si>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</si>
  <si>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</si>
  <si>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</si>
  <si>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</si>
  <si>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</si>
  <si>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</si>
  <si>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</si>
  <si>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</si>
  <si>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</si>
  <si>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</si>
  <si>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</si>
  <si>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</si>
  <si>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</si>
  <si>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</si>
  <si>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</si>
  <si>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</si>
  <si>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</si>
  <si>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</si>
  <si>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</si>
  <si>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</si>
  <si>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</si>
  <si>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</si>
  <si>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</si>
  <si>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</si>
  <si>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</si>
  <si>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</si>
  <si>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</si>
  <si>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</si>
  <si>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</si>
  <si>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</si>
  <si>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</si>
  <si>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</si>
  <si>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</si>
  <si>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</si>
  <si>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</si>
  <si>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</si>
  <si>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</si>
  <si>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</si>
  <si>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</si>
  <si>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</si>
  <si>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</si>
  <si>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</si>
  <si>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</si>
  <si>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</si>
  <si>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</si>
  <si>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</si>
  <si>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</si>
  <si>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</si>
  <si>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</si>
  <si>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</si>
  <si>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</si>
  <si>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</si>
  <si>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</si>
  <si>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</si>
  <si>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</si>
  <si>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</si>
  <si>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</si>
  <si>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</si>
  <si>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</si>
  <si>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</si>
  <si>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</si>
  <si>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</si>
  <si>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</si>
  <si>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</si>
  <si>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</si>
  <si>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</si>
  <si>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</si>
  <si>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</si>
  <si>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</si>
  <si>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</si>
  <si>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</si>
  <si>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</si>
  <si>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</si>
  <si>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</si>
  <si>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</si>
  <si>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</si>
  <si>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</si>
  <si>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</si>
  <si>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</si>
  <si>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</si>
  <si>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</si>
  <si>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</si>
  <si>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</si>
  <si>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</si>
  <si>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</si>
  <si>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</si>
  <si>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</si>
  <si>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</si>
  <si>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</si>
  <si>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</si>
  <si>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</si>
  <si>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</si>
  <si>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</si>
  <si>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</si>
  <si>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</si>
  <si>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</si>
  <si>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</si>
  <si>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</si>
  <si>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</si>
  <si>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</si>
  <si>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</si>
  <si>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</si>
  <si>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</si>
  <si>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</si>
  <si>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</si>
  <si>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</si>
  <si>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</si>
  <si>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</si>
  <si>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</si>
  <si>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</si>
  <si>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</si>
  <si>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</si>
  <si>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</si>
  <si>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</si>
  <si>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</si>
  <si>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</si>
  <si>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</si>
  <si>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</si>
  <si>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</si>
  <si>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</si>
  <si>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</si>
  <si>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</si>
  <si>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</si>
  <si>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</si>
  <si>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</si>
  <si>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</si>
  <si>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</si>
  <si>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</si>
  <si>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</si>
  <si>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</si>
  <si>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</si>
  <si>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</si>
  <si>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</si>
  <si>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</si>
  <si>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</si>
  <si>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</si>
  <si>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</si>
  <si>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</si>
  <si>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</si>
  <si>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</si>
  <si>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</si>
  <si>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</si>
  <si>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</si>
  <si>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</si>
  <si>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</si>
  <si>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</si>
  <si>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</si>
  <si>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</si>
  <si>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</si>
  <si>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</si>
  <si>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</si>
  <si>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</si>
  <si>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</si>
  <si>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</si>
  <si>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</si>
  <si>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</si>
  <si>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</si>
  <si>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</si>
  <si>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</si>
  <si>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</si>
  <si>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</si>
  <si>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</si>
  <si>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</si>
  <si>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</si>
  <si>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</si>
  <si>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</si>
  <si>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</si>
  <si>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</si>
  <si>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</si>
  <si>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</si>
  <si>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</si>
  <si>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</si>
  <si>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</si>
  <si>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</si>
  <si>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</si>
  <si>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</si>
  <si>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</si>
  <si>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</si>
  <si>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</si>
  <si>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</si>
  <si>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</si>
  <si>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</si>
  <si>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</si>
  <si>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</si>
  <si>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</si>
  <si>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</si>
  <si>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</si>
  <si>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</si>
  <si>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</si>
  <si>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</si>
  <si>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</si>
  <si>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</si>
  <si>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</si>
  <si>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</si>
  <si>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</si>
  <si>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</si>
  <si>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</si>
  <si>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</si>
  <si>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</si>
  <si>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</si>
  <si>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</si>
  <si>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</si>
  <si>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</si>
  <si>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</si>
  <si>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</si>
  <si>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</si>
  <si>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</si>
  <si>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</si>
  <si>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</si>
  <si>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</si>
  <si>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</si>
  <si>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</si>
  <si>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</si>
  <si>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</si>
  <si>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</si>
  <si>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</si>
  <si>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</si>
  <si>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</si>
  <si>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</si>
  <si>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</si>
  <si>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</si>
  <si>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</si>
  <si>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</si>
  <si>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</si>
  <si>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</si>
  <si>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</si>
  <si>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</si>
  <si>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</si>
  <si>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</si>
  <si>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</si>
  <si>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</si>
  <si>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</si>
  <si>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</si>
  <si>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</si>
  <si>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</si>
  <si>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</si>
  <si>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</si>
  <si>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</si>
  <si>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</si>
  <si>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</si>
  <si>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</si>
  <si>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</si>
  <si>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</si>
  <si>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</si>
  <si>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</si>
  <si>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</si>
  <si>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</si>
  <si>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</si>
  <si>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</si>
  <si>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</si>
  <si>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</si>
  <si>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</si>
  <si>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</si>
  <si>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</si>
  <si>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</si>
  <si>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</si>
  <si>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</si>
  <si>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</si>
  <si>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</si>
  <si>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</si>
  <si>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</si>
  <si>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</si>
  <si>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</si>
  <si>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</si>
  <si>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</si>
  <si>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</si>
  <si>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</si>
  <si>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</si>
  <si>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</si>
  <si>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</si>
  <si>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</si>
  <si>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</si>
  <si>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</si>
  <si>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</si>
  <si>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</si>
  <si>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</si>
  <si>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</si>
  <si>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</si>
  <si>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</si>
  <si>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</si>
  <si>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</si>
  <si>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</si>
  <si>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</si>
  <si>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</si>
  <si>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</si>
  <si>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</si>
  <si>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</si>
  <si>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</si>
  <si>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</si>
  <si>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</si>
  <si>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</si>
  <si>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</si>
  <si>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</si>
  <si>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</si>
  <si>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</si>
  <si>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</si>
  <si>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</si>
  <si>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</si>
  <si>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</si>
  <si>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</si>
  <si>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</si>
  <si>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</si>
  <si>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</si>
  <si>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</si>
  <si>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</si>
  <si>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</si>
  <si>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</si>
  <si>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</si>
  <si>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</si>
  <si>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</si>
  <si>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</si>
  <si>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</si>
  <si>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</si>
  <si>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</si>
  <si>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</si>
  <si>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</si>
  <si>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</si>
  <si>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</si>
  <si>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</si>
  <si>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</si>
  <si>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</si>
  <si>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</si>
  <si>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</si>
  <si>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</si>
  <si>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</si>
  <si>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</si>
  <si>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</si>
  <si>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</si>
  <si>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</si>
  <si>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</si>
  <si>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</si>
  <si>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</si>
  <si>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</si>
  <si>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</si>
  <si>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</si>
  <si>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</si>
  <si>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</si>
  <si>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</si>
  <si>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</si>
  <si>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</si>
  <si>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</si>
  <si>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</si>
  <si>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</si>
  <si>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</si>
  <si>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</si>
  <si>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</si>
  <si>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</si>
  <si>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</si>
  <si>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</si>
  <si>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</si>
  <si>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</si>
  <si>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</si>
  <si>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</si>
  <si>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</si>
  <si>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</si>
  <si>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</si>
  <si>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</si>
  <si>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</si>
  <si>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</si>
  <si>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</si>
  <si>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</si>
  <si>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</si>
  <si>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</si>
  <si>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</si>
  <si>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</si>
  <si>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</si>
  <si>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</si>
  <si>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</si>
  <si>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</si>
  <si>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</si>
  <si>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</si>
  <si>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</si>
  <si>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</si>
  <si>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</si>
  <si>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</si>
  <si>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</si>
  <si>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</si>
  <si>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</si>
  <si>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</si>
  <si>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</si>
  <si>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</si>
  <si>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</si>
  <si>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</si>
  <si>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</si>
  <si>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</si>
  <si>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</si>
  <si>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</si>
  <si>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</si>
  <si>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</si>
  <si>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</si>
  <si>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</si>
  <si>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</si>
  <si>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</si>
  <si>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</si>
  <si>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</si>
  <si>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</si>
  <si>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</si>
  <si>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</si>
  <si>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</si>
  <si>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</si>
  <si>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</si>
  <si>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</si>
  <si>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</si>
  <si>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</si>
  <si>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</si>
  <si>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</si>
  <si>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</si>
  <si>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</si>
  <si>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</si>
  <si>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</si>
  <si>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</si>
  <si>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</si>
  <si>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</si>
  <si>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</si>
  <si>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</si>
  <si>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</si>
  <si>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</si>
  <si>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</si>
  <si>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</si>
  <si>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</si>
  <si>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</si>
  <si>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</si>
  <si>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</si>
  <si>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</si>
  <si>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</si>
  <si>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</si>
  <si>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</si>
  <si>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</si>
  <si>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</si>
  <si>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</si>
  <si>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</si>
  <si>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</si>
  <si>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</si>
  <si>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</si>
  <si>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</si>
  <si>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</si>
  <si>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</si>
  <si>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</si>
  <si>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</si>
  <si>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</si>
  <si>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</si>
  <si>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</si>
  <si>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</si>
  <si>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</si>
  <si>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</si>
  <si>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</si>
  <si>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</si>
  <si>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</si>
  <si>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</si>
  <si>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</si>
  <si>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</si>
  <si>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</si>
  <si>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</si>
  <si>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</si>
  <si>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</si>
  <si>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</si>
  <si>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</si>
  <si>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</si>
  <si>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</si>
  <si>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</si>
  <si>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</si>
  <si>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</si>
  <si>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</si>
  <si>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</si>
  <si>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</si>
  <si>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</si>
  <si>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</si>
  <si>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</si>
  <si>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</si>
  <si>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</si>
  <si>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</si>
  <si>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</si>
  <si>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</si>
  <si>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</si>
  <si>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</si>
  <si>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</si>
  <si>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</si>
  <si>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</si>
  <si>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</si>
  <si>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</si>
  <si>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</si>
  <si>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</si>
  <si>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</si>
  <si>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</si>
  <si>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</si>
  <si>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</si>
  <si>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</si>
  <si>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</si>
  <si>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</si>
  <si>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</si>
  <si>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</si>
  <si>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</si>
  <si>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</si>
  <si>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</si>
  <si>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</si>
  <si>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</si>
  <si>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</si>
  <si>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</si>
  <si>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</si>
  <si>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</si>
  <si>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</si>
  <si>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</si>
  <si>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</si>
  <si>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</si>
  <si>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</si>
  <si>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</si>
  <si>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</si>
  <si>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</si>
  <si>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</si>
  <si>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</si>
  <si>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</si>
  <si>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</si>
  <si>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</si>
  <si>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</si>
  <si>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</si>
  <si>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</si>
  <si>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</si>
  <si>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</si>
  <si>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</si>
  <si>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</si>
  <si>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</si>
  <si>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</si>
  <si>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</si>
  <si>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</si>
  <si>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</si>
  <si>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</si>
  <si>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</si>
  <si>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</si>
  <si>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</si>
  <si>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</si>
  <si>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</si>
  <si>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</si>
  <si>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</si>
  <si>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</si>
  <si>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</si>
  <si>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</si>
  <si>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</si>
  <si>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</si>
  <si>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</si>
  <si>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</si>
  <si>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</si>
  <si>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</si>
  <si>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</si>
  <si>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</si>
  <si>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</si>
  <si>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</si>
  <si>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</si>
  <si>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</si>
  <si>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</si>
  <si>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</si>
  <si>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</si>
  <si>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</si>
  <si>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</si>
  <si>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</si>
  <si>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</si>
  <si>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</si>
  <si>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</si>
  <si>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</si>
  <si>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</si>
  <si>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</si>
  <si>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</si>
  <si>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</si>
  <si>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</si>
  <si>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</si>
  <si>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</si>
  <si>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</si>
  <si>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</si>
  <si>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</si>
  <si>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</si>
  <si>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</si>
  <si>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</si>
  <si>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</si>
  <si>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</si>
  <si>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</si>
  <si>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</si>
  <si>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</si>
  <si>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</si>
  <si>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</si>
  <si>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</si>
  <si>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</si>
  <si>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</si>
  <si>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</si>
  <si>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</si>
  <si>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</si>
  <si>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</si>
  <si>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</si>
  <si>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</si>
  <si>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</si>
  <si>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</si>
  <si>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</si>
  <si>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</si>
  <si>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</si>
  <si>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</si>
  <si>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</si>
  <si>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</si>
  <si>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</si>
  <si>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</si>
  <si>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</si>
  <si>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</si>
  <si>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</si>
  <si>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</si>
  <si>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</si>
  <si>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</si>
  <si>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</si>
  <si>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</si>
  <si>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</si>
  <si>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</si>
  <si>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</si>
  <si>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</si>
  <si>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</si>
  <si>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</si>
  <si>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</si>
  <si>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</si>
  <si>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</si>
  <si>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</si>
  <si>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</si>
  <si>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</si>
  <si>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</si>
  <si>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</si>
  <si>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</si>
  <si>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</si>
  <si>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</si>
  <si>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</si>
  <si>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</si>
  <si>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</si>
  <si>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</si>
  <si>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</si>
  <si>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</si>
  <si>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</si>
  <si>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</si>
  <si>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</si>
  <si>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</si>
  <si>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</si>
  <si>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</si>
  <si>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</si>
  <si>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</si>
  <si>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</si>
  <si>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</si>
  <si>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</si>
  <si>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</si>
  <si>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</si>
  <si>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</si>
  <si>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</si>
  <si>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</si>
  <si>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</si>
  <si>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</si>
  <si>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</si>
  <si>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</si>
  <si>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</si>
  <si>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</si>
  <si>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</si>
  <si>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</si>
  <si>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</si>
  <si>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</si>
  <si>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</si>
  <si>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</si>
  <si>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</si>
  <si>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</si>
  <si>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</si>
  <si>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</si>
  <si>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</si>
  <si>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</si>
  <si>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</si>
  <si>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</si>
  <si>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</si>
  <si>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</si>
  <si>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</si>
  <si>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</si>
  <si>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</si>
  <si>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</si>
  <si>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</si>
  <si>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</si>
  <si>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</si>
  <si>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</si>
  <si>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</si>
  <si>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</si>
  <si>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</si>
  <si>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</si>
  <si>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</si>
  <si>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</si>
  <si>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</si>
  <si>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</si>
  <si>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</si>
  <si>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</si>
  <si>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</si>
  <si>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</si>
  <si>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</si>
  <si>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</si>
  <si>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</si>
  <si>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</si>
  <si>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</si>
  <si>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</si>
  <si>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</si>
  <si>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 xml:space="preserve"> Jòvenes capacitados  en temas relacionados con Democracia Paz y Seguridad.</t>
  </si>
  <si>
    <t>45 jóvenes capacitados</t>
  </si>
  <si>
    <t>3.1.3.1</t>
  </si>
  <si>
    <t>1.Desarrollo de Programa de capacitación a Jóvenes Voluntarios por la Paz, realizado con los mismos participantes</t>
  </si>
  <si>
    <t>33.33%</t>
  </si>
  <si>
    <t>Promoción de loa ejes temáticos del IUDPAS en la polblación universitaria</t>
  </si>
  <si>
    <t>listas de asistencias, ayudas memorias, evaluaciones de los talleres</t>
  </si>
  <si>
    <t>Estudiantes universitarios</t>
  </si>
  <si>
    <t>Especialista en Educación académica</t>
  </si>
  <si>
    <t>2 Investigaciones en temas de Democracia Paz y Seguridad</t>
  </si>
  <si>
    <t>Generación de conocimiento para evidenciar problemática nacional en materia de Seguridad y Democracia.</t>
  </si>
  <si>
    <t>Fomentar el debate en el tema de Seguridad y Democracia</t>
  </si>
  <si>
    <t>2.1.a.1</t>
  </si>
  <si>
    <t>1. Realizar  Investigaciones que permitan el abordaje de los temas de Democracia, Paz y Seguridad con un enfoque  multidisciplinario.</t>
  </si>
  <si>
    <t>Informes de avances y finales</t>
  </si>
  <si>
    <t>Académicos/as, investigadores y sociedad civil</t>
  </si>
  <si>
    <t>Directora IUDPAS</t>
  </si>
  <si>
    <t>Publicadas las Investigaciones realizadas por el IUDPAS</t>
  </si>
  <si>
    <t>2 Documentos publicados y presentados</t>
  </si>
  <si>
    <t>2.1.b.2</t>
  </si>
  <si>
    <t>2. Editar, imprimir y presentar las nvestigaciones a la sociedad civil, academia e investigadores y medios de comunicación.</t>
  </si>
  <si>
    <t xml:space="preserve">Poner a  la disposición de la población hondureña conocimientos científicos en materia de Seguridad y Democracia  </t>
  </si>
  <si>
    <t xml:space="preserve">Listados de asistencia a presentaciones, constancias de entrega de documentos </t>
  </si>
  <si>
    <t xml:space="preserve">Académicos/as, investigadores y sociedad civil, medios de comunicación </t>
  </si>
  <si>
    <t>Dirección del IUDPAS, Proyectos de Cooperación y Administraciòn del IUDPAS</t>
  </si>
  <si>
    <t>Diseño, publicación, impresión de Documentos</t>
  </si>
  <si>
    <t xml:space="preserve">Agilizar los procesos técnicos y administrativos </t>
  </si>
  <si>
    <t>2 personas contratadas</t>
  </si>
  <si>
    <t>11.1.4.1</t>
  </si>
  <si>
    <t>1. Contratación de dos Asistentes, una para la Direccion  y otra para la Administracion del IUDPAS</t>
  </si>
  <si>
    <t xml:space="preserve">Contratos, publicación de convocatoria para postulación, </t>
  </si>
  <si>
    <t>Personal administrativo</t>
  </si>
  <si>
    <t>Directora y administradora del IUDPAS</t>
  </si>
  <si>
    <t>El manejo de Proyectos y Programas requiere de personal de apoyo para agilizar las actividades</t>
  </si>
  <si>
    <t>2. Campamento de Clausura Programa de Jòvenes Voluntarios por la Paz</t>
  </si>
  <si>
    <t>50 participantes inscritos en el Campamento</t>
  </si>
  <si>
    <t>Concluído el proceso de formación de los Jòvenes  en temas relacionados con Democracia Paz y Seguridad.</t>
  </si>
  <si>
    <t>3.1.3.2</t>
  </si>
  <si>
    <t>Gastos de Campamento para jóvenes voluntarios (pago de hospedaje y alimentaciòn)</t>
  </si>
  <si>
    <t>Gasolina para Campamento para jóvenes voluntarios (galones)</t>
  </si>
  <si>
    <t>1. Jornada de Paz y Convivencia Universitaria</t>
  </si>
  <si>
    <t>7.4.4.1</t>
  </si>
  <si>
    <t>Promoción de la Cultura de Paz y Convivencia dentro de la Ciudad Universitaria a traves de actividades ludicas recreativas y formativas</t>
  </si>
  <si>
    <t>Número de unidades involucradas en la coordinaciòn y desarrollo.     Número de reuniones de planificación realizadas .      Material promocional difundido.</t>
  </si>
  <si>
    <t>Fomento de la cutura de paz y convivencia en la Ciudad Universitaria</t>
  </si>
  <si>
    <t>listados de asistencia a reuniones de planificación, ayudas memorias, fotografias, informe final</t>
  </si>
  <si>
    <t>Comunidad Universitaria</t>
  </si>
  <si>
    <t>Especialista en planificación académica, Jefa de Proyectos de Cooperación, Administración del IUDPAS</t>
  </si>
  <si>
    <t>Material Promocional para Jornada de Paz y Convivencia</t>
  </si>
  <si>
    <t>Alimentacion para Jornada de Paz y Convivencia</t>
  </si>
  <si>
    <t xml:space="preserve">Apoyo en el funcionamiento y creación de los Observatorios Locales  de la Violencia </t>
  </si>
  <si>
    <t>Observatorios Locales de la Violencia creados y funcionando</t>
  </si>
  <si>
    <t>6.1.a.1</t>
  </si>
  <si>
    <t>Nùmero de observatorios locales funcionando</t>
  </si>
  <si>
    <t>Informes de giras de trabajo</t>
  </si>
  <si>
    <t>Centros Regionales y poblaciòn local</t>
  </si>
  <si>
    <t>Directora del IUDPAS, Administradora de los Sistemas de Informaciòn</t>
  </si>
  <si>
    <t>Promoción y difusión de información a nivel local que fortalezca el Observatorio de la Violencia</t>
  </si>
  <si>
    <t xml:space="preserve"> </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</si>
</sst>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55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4"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23" fillId="12" borderId="26"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8" fillId="0" borderId="0" xfId="0" applyFont="1" applyAlignment="1">
      <alignment vertical="center"/>
    </xf>
    <xf numFmtId="172" fontId="38" fillId="0" borderId="0" xfId="18" applyNumberFormat="1" applyFont="1" applyAlignment="1">
      <alignment vertical="center"/>
    </xf>
    <xf numFmtId="0" fontId="39" fillId="0" borderId="0" xfId="0" applyFont="1" applyAlignment="1">
      <alignment vertical="center"/>
    </xf>
    <xf numFmtId="172" fontId="40" fillId="0" borderId="0" xfId="18" applyNumberFormat="1" applyFont="1" applyAlignment="1">
      <alignment vertical="center"/>
    </xf>
    <xf numFmtId="0" fontId="0" fillId="0" borderId="0" xfId="0" applyAlignment="1">
      <alignment vertical="center"/>
    </xf>
    <xf numFmtId="0" fontId="41" fillId="7" borderId="0" xfId="0" applyFont="1" applyFill="1" applyAlignment="1">
      <alignment vertical="center" wrapText="1"/>
    </xf>
    <xf numFmtId="173" fontId="42" fillId="3" borderId="0" xfId="10" applyNumberFormat="1" applyFont="1" applyFill="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3" borderId="3" xfId="0" applyFont="1" applyFill="1" applyBorder="1" applyAlignment="1">
      <alignment horizontal="center" vertical="center"/>
    </xf>
    <xf numFmtId="41" fontId="18" fillId="13" borderId="3" xfId="0" applyNumberFormat="1" applyFont="1" applyFill="1" applyBorder="1" applyAlignment="1">
      <alignment horizontal="center" vertical="center"/>
    </xf>
    <xf numFmtId="0" fontId="18" fillId="13" borderId="7" xfId="0" applyFont="1" applyFill="1" applyBorder="1" applyAlignment="1">
      <alignment horizontal="center" vertical="center"/>
    </xf>
    <xf numFmtId="0" fontId="18" fillId="13"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3" borderId="7"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xf>
    <xf numFmtId="41" fontId="18" fillId="13" borderId="3" xfId="0" applyNumberFormat="1"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6" fillId="6" borderId="33" xfId="0" applyFont="1" applyFill="1" applyBorder="1" applyAlignment="1">
      <alignment vertical="center"/>
    </xf>
    <xf numFmtId="0" fontId="18" fillId="13"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3" borderId="26" xfId="0" applyFont="1" applyFill="1" applyBorder="1" applyAlignment="1">
      <alignment horizontal="center" vertical="center" wrapText="1"/>
    </xf>
    <xf numFmtId="41" fontId="18" fillId="13"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8" fillId="0" borderId="0" xfId="18" applyNumberFormat="1" applyFont="1" applyAlignment="1">
      <alignment horizontal="center" vertical="center"/>
    </xf>
    <xf numFmtId="172" fontId="40" fillId="0" borderId="0" xfId="18" applyNumberFormat="1" applyFont="1" applyAlignment="1">
      <alignment horizontal="center" vertical="center"/>
    </xf>
    <xf numFmtId="173" fontId="42" fillId="3" borderId="0" xfId="10" applyNumberFormat="1" applyFont="1" applyFill="1" applyAlignment="1">
      <alignment horizontal="center" vertical="center"/>
    </xf>
    <xf numFmtId="41" fontId="17" fillId="2" borderId="20" xfId="0" applyNumberFormat="1" applyFont="1" applyFill="1" applyBorder="1" applyAlignment="1">
      <alignment horizontal="center" vertical="center"/>
    </xf>
    <xf numFmtId="0" fontId="18" fillId="13"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5" fillId="13" borderId="26" xfId="0" applyFont="1" applyFill="1" applyBorder="1" applyAlignment="1">
      <alignment horizontal="center" vertical="center"/>
    </xf>
    <xf numFmtId="0" fontId="18" fillId="14" borderId="26" xfId="0" applyFont="1" applyFill="1" applyBorder="1" applyAlignment="1">
      <alignment horizontal="left" vertical="center"/>
    </xf>
    <xf numFmtId="172" fontId="18"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6" fillId="13" borderId="26" xfId="0" applyFont="1" applyFill="1" applyBorder="1" applyAlignment="1">
      <alignment horizontal="center" vertical="center"/>
    </xf>
    <xf numFmtId="0" fontId="46" fillId="13" borderId="26" xfId="0" applyFont="1" applyFill="1" applyBorder="1" applyAlignment="1">
      <alignment vertical="center"/>
    </xf>
    <xf numFmtId="172" fontId="46" fillId="13" borderId="26" xfId="18" applyNumberFormat="1" applyFont="1" applyFill="1" applyBorder="1" applyAlignment="1">
      <alignment horizontal="center" vertical="center"/>
    </xf>
    <xf numFmtId="0" fontId="45" fillId="13" borderId="27" xfId="0" applyFont="1" applyFill="1" applyBorder="1" applyAlignment="1">
      <alignment horizontal="center" vertical="center"/>
    </xf>
    <xf numFmtId="0" fontId="18" fillId="14" borderId="27" xfId="0" applyFont="1" applyFill="1" applyBorder="1" applyAlignment="1">
      <alignment horizontal="left" vertical="center"/>
    </xf>
    <xf numFmtId="172" fontId="18" fillId="14" borderId="27" xfId="18" applyNumberFormat="1" applyFont="1" applyFill="1" applyBorder="1" applyAlignment="1">
      <alignment horizontal="center" vertical="center"/>
    </xf>
    <xf numFmtId="0" fontId="47" fillId="3" borderId="26" xfId="0" applyFont="1" applyFill="1" applyBorder="1" applyAlignment="1">
      <alignment horizontal="center" vertical="center"/>
    </xf>
    <xf numFmtId="0" fontId="44" fillId="3" borderId="26" xfId="0" applyFont="1" applyFill="1" applyBorder="1" applyAlignment="1">
      <alignment horizontal="left" vertical="center"/>
    </xf>
    <xf numFmtId="172" fontId="44" fillId="3" borderId="26" xfId="18" applyNumberFormat="1" applyFont="1" applyFill="1" applyBorder="1" applyAlignment="1">
      <alignment horizontal="center" vertical="center"/>
    </xf>
    <xf numFmtId="0" fontId="46" fillId="15" borderId="41" xfId="0" applyFont="1" applyFill="1" applyBorder="1" applyAlignment="1">
      <alignment horizontal="center" vertical="center"/>
    </xf>
    <xf numFmtId="43" fontId="46" fillId="15" borderId="39" xfId="18" applyFont="1" applyFill="1" applyBorder="1" applyAlignment="1">
      <alignment horizontal="center" vertical="center"/>
    </xf>
    <xf numFmtId="0" fontId="41"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8"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3" fillId="0" borderId="0" xfId="18" applyNumberFormat="1" applyFont="1" applyAlignment="1">
      <alignment vertical="center"/>
    </xf>
    <xf numFmtId="0" fontId="49" fillId="0" borderId="0" xfId="0" applyFont="1" applyAlignment="1">
      <alignment vertical="center"/>
    </xf>
    <xf numFmtId="172" fontId="49" fillId="0" borderId="0" xfId="18" applyNumberFormat="1" applyFont="1" applyAlignment="1">
      <alignment vertical="center"/>
    </xf>
    <xf numFmtId="0" fontId="50" fillId="13" borderId="0" xfId="0" applyFont="1" applyFill="1" applyAlignment="1">
      <alignment horizontal="left" vertical="center"/>
    </xf>
    <xf numFmtId="44" fontId="50" fillId="13" borderId="0" xfId="10" applyFont="1" applyFill="1" applyAlignment="1">
      <alignment horizontal="center"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51" fillId="0" borderId="0" xfId="0" applyNumberFormat="1" applyFont="1" applyFill="1" applyAlignment="1">
      <alignment horizontal="left" vertical="center"/>
    </xf>
    <xf numFmtId="43" fontId="46" fillId="15" borderId="39" xfId="18" applyFont="1" applyFill="1" applyBorder="1" applyAlignment="1">
      <alignment horizontal="center" vertical="center" wrapText="1"/>
    </xf>
    <xf numFmtId="43" fontId="45" fillId="13" borderId="0" xfId="18" applyFont="1" applyFill="1" applyAlignment="1">
      <alignment horizontal="center" vertical="center"/>
    </xf>
    <xf numFmtId="43" fontId="52" fillId="13" borderId="0" xfId="18" applyFont="1" applyFill="1" applyAlignment="1">
      <alignment horizontal="center" vertical="center"/>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7" borderId="11" xfId="0" applyFont="1" applyFill="1" applyBorder="1" applyAlignment="1">
      <alignment vertical="center"/>
    </xf>
    <xf numFmtId="0" fontId="18" fillId="17" borderId="2" xfId="0" applyFont="1" applyFill="1" applyBorder="1" applyAlignment="1">
      <alignment horizontal="center" vertical="center"/>
    </xf>
    <xf numFmtId="0" fontId="45" fillId="17"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7" borderId="12" xfId="0" applyFont="1" applyFill="1" applyBorder="1" applyAlignment="1">
      <alignment vertical="center"/>
    </xf>
    <xf numFmtId="0" fontId="18" fillId="17"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8" borderId="3" xfId="0" applyFont="1" applyFill="1" applyBorder="1" applyAlignment="1">
      <alignment horizontal="center" vertical="center" wrapText="1"/>
    </xf>
    <xf numFmtId="0" fontId="18" fillId="18" borderId="7" xfId="0" applyFont="1" applyFill="1" applyBorder="1" applyAlignment="1">
      <alignment horizontal="center" vertical="center" wrapText="1"/>
    </xf>
    <xf numFmtId="41" fontId="18" fillId="18" borderId="3" xfId="0" applyNumberFormat="1" applyFont="1" applyFill="1" applyBorder="1" applyAlignment="1">
      <alignment horizontal="center" vertical="center" wrapText="1"/>
    </xf>
    <xf numFmtId="0" fontId="45" fillId="13" borderId="0" xfId="0" applyFont="1" applyFill="1" applyAlignment="1">
      <alignment vertical="center"/>
    </xf>
    <xf numFmtId="0" fontId="53" fillId="13" borderId="0" xfId="0" applyFont="1" applyFill="1" applyAlignment="1">
      <alignment horizontal="left" vertical="center" indent="5"/>
    </xf>
    <xf numFmtId="9" fontId="18" fillId="18" borderId="3" xfId="17" applyFont="1" applyFill="1" applyBorder="1" applyAlignment="1">
      <alignment horizontal="center" vertical="center" wrapText="1"/>
    </xf>
    <xf numFmtId="0" fontId="53" fillId="13"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3" fillId="12" borderId="26" xfId="18" applyFont="1" applyFill="1" applyBorder="1" applyAlignment="1" applyProtection="1">
      <alignment horizontal="center" vertical="center" wrapText="1"/>
      <protection locked="0"/>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4" fillId="0" borderId="0" xfId="0" applyFont="1" applyAlignment="1">
      <alignment horizontal="center" vertical="center"/>
    </xf>
    <xf numFmtId="43" fontId="54" fillId="0" borderId="0" xfId="18" applyFont="1" applyAlignment="1">
      <alignment vertical="center"/>
    </xf>
    <xf numFmtId="172" fontId="54" fillId="0" borderId="0" xfId="18" applyNumberFormat="1" applyFont="1" applyAlignment="1">
      <alignment vertical="center"/>
    </xf>
    <xf numFmtId="172" fontId="54"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2" fillId="11" borderId="26" xfId="0" applyFont="1" applyFill="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center"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4"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3" fillId="2" borderId="26" xfId="0" applyNumberFormat="1" applyFont="1" applyFill="1" applyBorder="1" applyAlignment="1">
      <alignment horizontal="center" vertical="center" wrapText="1"/>
    </xf>
    <xf numFmtId="0" fontId="33"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9" fillId="10" borderId="26" xfId="16" applyFont="1" applyFill="1" applyBorder="1" applyAlignment="1">
      <alignment horizontal="left" vertical="top"/>
    </xf>
    <xf numFmtId="0" fontId="24" fillId="10" borderId="26" xfId="16" applyFont="1" applyFill="1" applyBorder="1" applyAlignment="1">
      <alignment horizontal="left" vertical="top"/>
    </xf>
    <xf numFmtId="0" fontId="30" fillId="10" borderId="37" xfId="19" applyFont="1" applyFill="1" applyBorder="1" applyAlignment="1">
      <alignment vertical="top"/>
    </xf>
    <xf numFmtId="0" fontId="30" fillId="10" borderId="16" xfId="19" applyFont="1" applyFill="1" applyBorder="1" applyAlignment="1">
      <alignment vertical="top"/>
    </xf>
    <xf numFmtId="0" fontId="30" fillId="10" borderId="36" xfId="19" applyFont="1" applyFill="1" applyBorder="1" applyAlignment="1">
      <alignment vertical="top"/>
    </xf>
    <xf numFmtId="0" fontId="50" fillId="13"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9" borderId="12" xfId="0" applyFont="1" applyFill="1" applyBorder="1" applyAlignment="1">
      <alignment vertical="center"/>
    </xf>
    <xf numFmtId="0" fontId="38" fillId="0" borderId="0" xfId="0" applyFont="1" applyAlignment="1">
      <alignment vertical="center" wrapText="1"/>
    </xf>
    <xf numFmtId="0" fontId="34"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3"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6" fillId="0" borderId="0" xfId="0" applyFont="1"/>
    <xf numFmtId="0" fontId="16" fillId="0" borderId="0" xfId="0" applyFont="1"/>
    <xf numFmtId="0" fontId="57" fillId="0" borderId="0" xfId="19" applyFont="1" applyAlignment="1">
      <alignment vertical="top"/>
    </xf>
    <xf numFmtId="0" fontId="57" fillId="0" borderId="0" xfId="0" applyFont="1"/>
    <xf numFmtId="0" fontId="57" fillId="0" borderId="0" xfId="19" applyFont="1"/>
    <xf numFmtId="0" fontId="21" fillId="0" borderId="0" xfId="19" applyFont="1" applyAlignment="1">
      <alignment vertical="top"/>
    </xf>
    <xf numFmtId="0" fontId="58" fillId="0" borderId="0" xfId="19" applyFont="1" applyAlignment="1">
      <alignment wrapText="1"/>
    </xf>
    <xf numFmtId="0" fontId="17" fillId="17" borderId="15" xfId="0" applyFont="1" applyFill="1" applyBorder="1" applyAlignment="1">
      <alignment horizontal="center" vertical="center"/>
    </xf>
    <xf numFmtId="0" fontId="29" fillId="10" borderId="26" xfId="16" applyFont="1" applyFill="1" applyBorder="1" applyAlignment="1">
      <alignment horizontal="left" vertical="center"/>
    </xf>
    <xf numFmtId="0" fontId="46" fillId="15" borderId="40" xfId="0" applyFont="1" applyFill="1" applyBorder="1" applyAlignment="1">
      <alignment horizontal="center" vertical="center" wrapText="1"/>
    </xf>
    <xf numFmtId="0" fontId="31" fillId="0" borderId="26" xfId="19" applyFont="1" applyBorder="1" applyAlignment="1">
      <alignment horizontal="center" vertical="center" wrapText="1"/>
    </xf>
    <xf numFmtId="0" fontId="23" fillId="12" borderId="26" xfId="0" applyFont="1" applyFill="1" applyBorder="1" applyAlignment="1" applyProtection="1">
      <alignment horizontal="center" vertical="center" wrapText="1"/>
      <protection locked="0"/>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23" fillId="12" borderId="27" xfId="0" applyFont="1" applyFill="1" applyBorder="1" applyAlignment="1" applyProtection="1">
      <alignment horizontal="center" vertical="center" wrapText="1"/>
      <protection locked="0"/>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5" fillId="17" borderId="23" xfId="0" applyFont="1" applyFill="1" applyBorder="1" applyAlignment="1">
      <alignment horizontal="center" vertical="center"/>
    </xf>
    <xf numFmtId="0" fontId="18" fillId="17"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7" borderId="47" xfId="0" applyFont="1" applyFill="1" applyBorder="1" applyAlignment="1">
      <alignment horizontal="center" vertical="center"/>
    </xf>
    <xf numFmtId="0" fontId="17"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44" fontId="10"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0"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1" fillId="20" borderId="6" xfId="0" applyFont="1" applyFill="1" applyBorder="1" applyAlignment="1">
      <alignment vertical="center"/>
    </xf>
    <xf numFmtId="44" fontId="61" fillId="20" borderId="3" xfId="0" applyNumberFormat="1" applyFont="1" applyFill="1" applyBorder="1" applyAlignment="1">
      <alignment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6" fillId="15" borderId="7" xfId="18" applyFont="1" applyFill="1" applyBorder="1" applyAlignment="1">
      <alignment horizontal="center" vertical="center" wrapText="1"/>
    </xf>
    <xf numFmtId="0" fontId="53" fillId="15"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4"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43" fontId="35" fillId="0" borderId="26" xfId="18" applyFont="1" applyFill="1" applyBorder="1" applyAlignment="1">
      <alignment horizontal="center" vertical="center"/>
    </xf>
    <xf numFmtId="0" fontId="35" fillId="0" borderId="26" xfId="19" applyFont="1" applyBorder="1" applyAlignment="1" applyProtection="1">
      <alignment horizontal="center" vertical="center" wrapText="1"/>
      <protection locked="0"/>
    </xf>
    <xf numFmtId="0" fontId="35" fillId="0" borderId="26" xfId="19" applyFont="1" applyBorder="1" applyAlignment="1">
      <alignment horizontal="center" vertical="center" wrapText="1"/>
    </xf>
    <xf numFmtId="43" fontId="35" fillId="0" borderId="26" xfId="18" applyFont="1" applyBorder="1" applyAlignment="1">
      <alignment horizontal="center" vertical="center" wrapText="1"/>
    </xf>
    <xf numFmtId="3" fontId="35" fillId="0" borderId="26" xfId="19" applyNumberFormat="1" applyFont="1" applyBorder="1" applyAlignment="1">
      <alignment horizontal="center" vertical="center" wrapText="1"/>
    </xf>
    <xf numFmtId="9" fontId="35" fillId="0" borderId="26" xfId="19" applyNumberFormat="1" applyFont="1" applyBorder="1" applyAlignment="1">
      <alignment horizontal="center" vertical="center" wrapText="1"/>
    </xf>
    <xf numFmtId="43" fontId="35" fillId="0" borderId="26" xfId="18" applyFont="1" applyFill="1" applyBorder="1" applyAlignment="1">
      <alignment horizontal="center" vertical="center" wrapText="1"/>
    </xf>
    <xf numFmtId="0" fontId="27" fillId="0" borderId="26" xfId="0" applyFont="1" applyBorder="1" applyAlignment="1">
      <alignment horizontal="center" vertical="center"/>
    </xf>
    <xf numFmtId="43" fontId="32"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0" fontId="35" fillId="0" borderId="26" xfId="19" applyFont="1" applyFill="1" applyBorder="1" applyAlignment="1">
      <alignment horizontal="center" vertical="center"/>
    </xf>
    <xf numFmtId="0" fontId="24" fillId="12" borderId="26" xfId="0" applyFont="1" applyFill="1" applyBorder="1" applyAlignment="1" applyProtection="1">
      <alignment horizontal="center" vertical="center" wrapText="1"/>
      <protection locked="0"/>
    </xf>
    <xf numFmtId="43" fontId="24" fillId="12" borderId="26" xfId="18" applyFont="1" applyFill="1" applyBorder="1" applyAlignment="1" applyProtection="1">
      <alignment horizontal="center" vertical="center" wrapText="1"/>
      <protection locked="0"/>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4"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9" fontId="28" fillId="0" borderId="26" xfId="17" applyFont="1" applyFill="1" applyBorder="1" applyAlignment="1">
      <alignment horizontal="center" vertical="center" wrapText="1"/>
    </xf>
    <xf numFmtId="0" fontId="33"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4" fillId="0" borderId="26" xfId="19" applyFont="1" applyBorder="1" applyAlignment="1">
      <alignment horizontal="center" vertical="center" wrapText="1"/>
    </xf>
    <xf numFmtId="0" fontId="0" fillId="0" borderId="0" xfId="0"/>
    <xf numFmtId="0" fontId="36" fillId="0" borderId="26" xfId="16" applyFont="1" applyBorder="1" applyAlignment="1">
      <alignment horizontal="center" vertical="center" wrapText="1"/>
    </xf>
    <xf numFmtId="0" fontId="28" fillId="0" borderId="26" xfId="16" applyFont="1" applyFill="1" applyBorder="1" applyAlignment="1">
      <alignment horizontal="center" vertical="center" wrapText="1"/>
    </xf>
    <xf numFmtId="0" fontId="33" fillId="0" borderId="26" xfId="16" applyFont="1" applyFill="1" applyBorder="1" applyAlignment="1">
      <alignment horizontal="center" vertical="center" wrapText="1"/>
    </xf>
    <xf numFmtId="43" fontId="33" fillId="0" borderId="26" xfId="18" applyFont="1" applyFill="1" applyBorder="1" applyAlignment="1">
      <alignment horizontal="center" vertical="center" wrapText="1"/>
    </xf>
    <xf numFmtId="9" fontId="28"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6" fillId="0" borderId="26" xfId="0" applyFont="1" applyFill="1" applyBorder="1" applyAlignment="1">
      <alignment horizontal="center" vertical="center" wrapText="1"/>
    </xf>
    <xf numFmtId="9" fontId="28" fillId="0" borderId="26" xfId="16" applyNumberFormat="1" applyFont="1" applyFill="1" applyBorder="1" applyAlignment="1">
      <alignment horizontal="center" vertical="center" wrapText="1"/>
    </xf>
    <xf numFmtId="0" fontId="50" fillId="13"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6" fillId="0" borderId="26" xfId="0" applyFont="1" applyFill="1" applyBorder="1" applyAlignment="1">
      <alignment horizontal="center" vertical="center" wrapText="1"/>
    </xf>
    <xf numFmtId="0" fontId="69"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0"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2" fillId="9" borderId="0" xfId="19" applyFont="1" applyFill="1" applyBorder="1" applyAlignment="1" applyProtection="1">
      <alignment horizontal="left" vertical="top"/>
      <protection locked="0"/>
    </xf>
    <xf numFmtId="0" fontId="18" fillId="17" borderId="2" xfId="18" applyNumberFormat="1" applyFont="1" applyFill="1" applyBorder="1" applyAlignment="1">
      <alignment horizontal="center" vertical="center"/>
    </xf>
    <xf numFmtId="0" fontId="17" fillId="5" borderId="12" xfId="0" applyFont="1" applyFill="1" applyBorder="1" applyAlignment="1">
      <alignment vertical="center" wrapText="1"/>
    </xf>
    <xf numFmtId="9" fontId="35" fillId="0" borderId="26" xfId="19" applyNumberFormat="1"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48"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8" xfId="10" applyNumberFormat="1" applyFont="1" applyFill="1" applyBorder="1" applyAlignment="1">
      <alignment horizontal="center" vertical="center"/>
    </xf>
    <xf numFmtId="0" fontId="17" fillId="5" borderId="1" xfId="10" applyNumberFormat="1" applyFont="1" applyFill="1" applyBorder="1" applyAlignment="1">
      <alignment horizontal="center" vertical="center"/>
    </xf>
    <xf numFmtId="0" fontId="23" fillId="12" borderId="30" xfId="0" applyFont="1" applyFill="1" applyBorder="1" applyAlignment="1" applyProtection="1">
      <alignment horizontal="center" vertical="center" wrapText="1"/>
      <protection locked="0"/>
    </xf>
    <xf numFmtId="0" fontId="23" fillId="12" borderId="28" xfId="0" applyFont="1" applyFill="1" applyBorder="1" applyAlignment="1" applyProtection="1">
      <alignment horizontal="center" vertical="center" wrapText="1"/>
      <protection locked="0"/>
    </xf>
    <xf numFmtId="0" fontId="23" fillId="12" borderId="27" xfId="0" applyFont="1" applyFill="1" applyBorder="1" applyAlignment="1" applyProtection="1">
      <alignment horizontal="center" vertical="center" wrapText="1"/>
      <protection locked="0"/>
    </xf>
    <xf numFmtId="0" fontId="22" fillId="11" borderId="30" xfId="0" applyFont="1" applyFill="1" applyBorder="1" applyAlignment="1">
      <alignment horizontal="center" vertical="center" wrapText="1"/>
    </xf>
    <xf numFmtId="0" fontId="22" fillId="11" borderId="28"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63" fillId="16" borderId="30" xfId="0" applyFont="1" applyFill="1" applyBorder="1" applyAlignment="1" applyProtection="1">
      <alignment horizontal="center" vertical="center" wrapText="1"/>
      <protection locked="0"/>
    </xf>
    <xf numFmtId="0" fontId="63" fillId="16" borderId="28" xfId="0" applyFont="1" applyFill="1" applyBorder="1" applyAlignment="1" applyProtection="1">
      <alignment horizontal="center" vertical="center" wrapText="1"/>
      <protection locked="0"/>
    </xf>
    <xf numFmtId="0" fontId="63" fillId="16" borderId="27" xfId="0" applyFont="1" applyFill="1" applyBorder="1" applyAlignment="1" applyProtection="1">
      <alignment horizontal="center" vertical="center" wrapText="1"/>
      <protection locked="0"/>
    </xf>
    <xf numFmtId="0" fontId="22" fillId="11" borderId="37" xfId="0" applyFont="1" applyFill="1" applyBorder="1" applyAlignment="1">
      <alignment horizontal="center" vertical="center" wrapText="1"/>
    </xf>
    <xf numFmtId="0" fontId="22" fillId="11" borderId="36" xfId="0" applyFont="1" applyFill="1" applyBorder="1" applyAlignment="1">
      <alignment horizontal="center" vertical="center" wrapText="1"/>
    </xf>
    <xf numFmtId="0" fontId="22" fillId="12" borderId="29" xfId="0" applyFont="1" applyFill="1" applyBorder="1" applyAlignment="1" applyProtection="1">
      <alignment horizontal="center" vertical="center" wrapText="1"/>
      <protection locked="0"/>
    </xf>
    <xf numFmtId="0" fontId="22" fillId="12" borderId="31" xfId="0" applyFont="1" applyFill="1" applyBorder="1" applyAlignment="1" applyProtection="1">
      <alignment horizontal="center" vertical="center" wrapText="1"/>
      <protection locked="0"/>
    </xf>
    <xf numFmtId="0" fontId="22" fillId="12" borderId="42" xfId="0" applyFont="1" applyFill="1" applyBorder="1" applyAlignment="1" applyProtection="1">
      <alignment horizontal="center" vertical="center" wrapText="1"/>
      <protection locked="0"/>
    </xf>
    <xf numFmtId="0" fontId="22" fillId="12" borderId="43" xfId="0" applyFont="1" applyFill="1" applyBorder="1" applyAlignment="1" applyProtection="1">
      <alignment horizontal="center" vertical="center" wrapText="1"/>
      <protection locked="0"/>
    </xf>
    <xf numFmtId="0" fontId="24" fillId="12" borderId="30" xfId="0" applyFont="1" applyFill="1" applyBorder="1" applyAlignment="1" applyProtection="1">
      <alignment horizontal="center" vertical="center" wrapText="1"/>
      <protection locked="0"/>
    </xf>
    <xf numFmtId="0" fontId="24" fillId="12" borderId="28"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22" fillId="11"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22" fillId="11" borderId="26" xfId="0" applyFont="1" applyFill="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2" fillId="12" borderId="26" xfId="0" applyFont="1" applyFill="1" applyBorder="1" applyAlignment="1" applyProtection="1">
      <alignment horizontal="center" vertical="center" wrapText="1"/>
      <protection locked="0"/>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2" borderId="29" xfId="0" applyFont="1" applyFill="1" applyBorder="1" applyAlignment="1" applyProtection="1">
      <alignment horizontal="center" vertical="center" wrapText="1"/>
      <protection locked="0"/>
    </xf>
    <xf numFmtId="0" fontId="24" fillId="12" borderId="31" xfId="0" applyFont="1" applyFill="1" applyBorder="1" applyAlignment="1" applyProtection="1">
      <alignment horizontal="center" vertical="center" wrapText="1"/>
      <protection locked="0"/>
    </xf>
    <xf numFmtId="0" fontId="24" fillId="12" borderId="42" xfId="0" applyFont="1" applyFill="1" applyBorder="1" applyAlignment="1" applyProtection="1">
      <alignment horizontal="center" vertical="center" wrapText="1"/>
      <protection locked="0"/>
    </xf>
    <xf numFmtId="0" fontId="24" fillId="12" borderId="43" xfId="0" applyFont="1" applyFill="1" applyBorder="1" applyAlignment="1" applyProtection="1">
      <alignment horizontal="center" vertical="center" wrapText="1"/>
      <protection locked="0"/>
    </xf>
    <xf numFmtId="0" fontId="24" fillId="11" borderId="16" xfId="0" applyFont="1" applyFill="1" applyBorder="1" applyAlignment="1">
      <alignment horizontal="center" vertical="center" wrapText="1"/>
    </xf>
    <xf numFmtId="0" fontId="37" fillId="0" borderId="26" xfId="0" applyFont="1" applyBorder="1" applyAlignment="1">
      <alignment horizontal="center" vertical="center" wrapText="1"/>
    </xf>
    <xf numFmtId="0" fontId="24" fillId="11" borderId="30"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58"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4"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9" fillId="10" borderId="37" xfId="19" applyFont="1" applyFill="1" applyBorder="1" applyAlignment="1">
      <alignment horizontal="center" vertical="center"/>
    </xf>
    <xf numFmtId="0" fontId="29" fillId="10" borderId="16" xfId="19" applyFont="1" applyFill="1" applyBorder="1" applyAlignment="1">
      <alignment horizontal="center" vertical="center"/>
    </xf>
    <xf numFmtId="0" fontId="29" fillId="10" borderId="36" xfId="19" applyFont="1" applyFill="1" applyBorder="1" applyAlignment="1">
      <alignment horizontal="center" vertical="center"/>
    </xf>
    <xf numFmtId="0" fontId="65" fillId="0" borderId="26" xfId="19" applyFont="1" applyBorder="1" applyAlignment="1">
      <alignment horizontal="center" vertical="center" wrapText="1"/>
    </xf>
    <xf numFmtId="0" fontId="62" fillId="0" borderId="26" xfId="19" applyFont="1" applyBorder="1" applyAlignment="1">
      <alignment horizontal="center" vertical="center" wrapText="1"/>
    </xf>
    <xf numFmtId="0" fontId="66" fillId="0" borderId="26" xfId="0" applyFont="1" applyFill="1" applyBorder="1" applyAlignment="1">
      <alignment horizontal="center" vertical="center" wrapText="1"/>
    </xf>
    <xf numFmtId="0" fontId="59"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2</c:v>
                </c:pt>
                <c:pt idx="16">
                  <c:v>0</c:v>
                </c:pt>
              </c:numCache>
            </c:numRef>
          </c:val>
        </c:ser>
        <c:dLbls/>
        <c:shape val="box"/>
        <c:axId val="165710464"/>
        <c:axId val="89133440"/>
        <c:axId val="0"/>
      </c:bar3DChart>
      <c:catAx>
        <c:axId val="165710464"/>
        <c:scaling>
          <c:orientation val="minMax"/>
        </c:scaling>
        <c:axPos val="b"/>
        <c:numFmt formatCode="General" sourceLinked="0"/>
        <c:majorTickMark val="none"/>
        <c:tickLblPos val="nextTo"/>
        <c:txPr>
          <a:bodyPr/>
          <a:lstStyle/>
          <a:p>
            <a:pPr>
              <a:defRPr lang="es-HN"/>
            </a:pPr>
            <a:endParaRPr lang="es-HN"/>
          </a:p>
        </c:txPr>
        <c:crossAx val="89133440"/>
        <c:crosses val="autoZero"/>
        <c:auto val="1"/>
        <c:lblAlgn val="ctr"/>
        <c:lblOffset val="100"/>
      </c:catAx>
      <c:valAx>
        <c:axId val="8913344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6571046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ape val="box"/>
        <c:axId val="89164800"/>
        <c:axId val="89191168"/>
        <c:axId val="0"/>
      </c:bar3DChart>
      <c:catAx>
        <c:axId val="89164800"/>
        <c:scaling>
          <c:orientation val="minMax"/>
        </c:scaling>
        <c:axPos val="b"/>
        <c:numFmt formatCode="General" sourceLinked="0"/>
        <c:majorTickMark val="none"/>
        <c:tickLblPos val="nextTo"/>
        <c:txPr>
          <a:bodyPr/>
          <a:lstStyle/>
          <a:p>
            <a:pPr>
              <a:defRPr lang="es-HN"/>
            </a:pPr>
            <a:endParaRPr lang="es-HN"/>
          </a:p>
        </c:txPr>
        <c:crossAx val="89191168"/>
        <c:crosses val="autoZero"/>
        <c:auto val="1"/>
        <c:lblAlgn val="ctr"/>
        <c:lblOffset val="100"/>
      </c:catAx>
      <c:valAx>
        <c:axId val="8919116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89164800"/>
        <c:crosses val="autoZero"/>
        <c:crossBetween val="between"/>
      </c:valAx>
      <c:dTable>
        <c:showHorzBorder val="1"/>
        <c:showVertBorder val="1"/>
        <c:showOutline val="1"/>
        <c:showKeys val="1"/>
        <c:txPr>
          <a:bodyPr/>
          <a:lstStyle/>
          <a:p>
            <a:pPr>
              <a:defRPr lang="es-HN"/>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47"/>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ape val="box"/>
        <c:axId val="104684928"/>
        <c:axId val="104694912"/>
        <c:axId val="0"/>
      </c:bar3DChart>
      <c:catAx>
        <c:axId val="104684928"/>
        <c:scaling>
          <c:orientation val="minMax"/>
        </c:scaling>
        <c:axPos val="b"/>
        <c:numFmt formatCode="General" sourceLinked="0"/>
        <c:majorTickMark val="none"/>
        <c:tickLblPos val="nextTo"/>
        <c:txPr>
          <a:bodyPr/>
          <a:lstStyle/>
          <a:p>
            <a:pPr>
              <a:defRPr lang="es-HN"/>
            </a:pPr>
            <a:endParaRPr lang="es-HN"/>
          </a:p>
        </c:txPr>
        <c:crossAx val="104694912"/>
        <c:crosses val="autoZero"/>
        <c:auto val="1"/>
        <c:lblAlgn val="ctr"/>
        <c:lblOffset val="100"/>
      </c:catAx>
      <c:valAx>
        <c:axId val="10469491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046849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454"/>
      <c r="U2" s="454"/>
      <c r="V2" s="454"/>
      <c r="W2" s="454"/>
      <c r="X2" s="454"/>
      <c r="Y2" s="454"/>
      <c r="Z2" s="454"/>
      <c r="AA2" s="454"/>
      <c r="AB2" s="454"/>
      <c r="AC2" s="454" t="s">
        <v>25</v>
      </c>
      <c r="AD2" s="454"/>
      <c r="AE2" s="454"/>
      <c r="AF2" s="454"/>
      <c r="AG2" s="454"/>
      <c r="AH2" s="454"/>
      <c r="AI2" s="454"/>
      <c r="AJ2" s="454"/>
    </row>
    <row r="3" spans="2:36" ht="16.5" customHeight="1">
      <c r="B3" s="33" t="s">
        <v>7</v>
      </c>
      <c r="C3" s="33"/>
      <c r="D3" s="33"/>
      <c r="E3" s="33"/>
      <c r="F3" s="33"/>
      <c r="G3" s="33"/>
      <c r="H3" s="33"/>
      <c r="I3" s="33"/>
      <c r="J3" s="33"/>
      <c r="K3" s="33"/>
      <c r="L3" s="33"/>
      <c r="M3" s="33"/>
      <c r="N3" s="33"/>
      <c r="O3" s="33"/>
      <c r="P3" s="33"/>
      <c r="Q3" s="33"/>
      <c r="R3" s="33"/>
      <c r="S3" s="33"/>
      <c r="T3" s="454"/>
      <c r="U3" s="454"/>
      <c r="V3" s="454"/>
      <c r="W3" s="454"/>
      <c r="X3" s="454"/>
      <c r="Y3" s="454"/>
      <c r="Z3" s="454"/>
      <c r="AA3" s="454"/>
      <c r="AB3" s="454"/>
      <c r="AC3" s="454" t="s">
        <v>7</v>
      </c>
      <c r="AD3" s="454"/>
      <c r="AE3" s="454"/>
      <c r="AF3" s="454"/>
      <c r="AG3" s="454"/>
      <c r="AH3" s="454"/>
      <c r="AI3" s="454"/>
      <c r="AJ3" s="454"/>
    </row>
    <row r="4" spans="2:36" ht="12.75" customHeight="1">
      <c r="B4" s="33" t="s">
        <v>36</v>
      </c>
      <c r="C4" s="33"/>
      <c r="D4" s="33"/>
      <c r="E4" s="33"/>
      <c r="F4" s="33"/>
      <c r="G4" s="33"/>
      <c r="H4" s="33"/>
      <c r="I4" s="33"/>
      <c r="J4" s="33"/>
      <c r="K4" s="33"/>
      <c r="L4" s="33"/>
      <c r="M4" s="33"/>
      <c r="N4" s="33"/>
      <c r="O4" s="33"/>
      <c r="P4" s="33"/>
      <c r="Q4" s="33"/>
      <c r="R4" s="33"/>
      <c r="S4" s="33"/>
      <c r="T4" s="454"/>
      <c r="U4" s="454"/>
      <c r="V4" s="454"/>
      <c r="W4" s="454"/>
      <c r="X4" s="454"/>
      <c r="Y4" s="454"/>
      <c r="Z4" s="454"/>
      <c r="AA4" s="454"/>
      <c r="AB4" s="454"/>
      <c r="AC4" s="454" t="s">
        <v>36</v>
      </c>
      <c r="AD4" s="454"/>
      <c r="AE4" s="454"/>
      <c r="AF4" s="454"/>
      <c r="AG4" s="454"/>
      <c r="AH4" s="454"/>
      <c r="AI4" s="454"/>
      <c r="AJ4" s="454"/>
    </row>
    <row r="5" spans="2:36" ht="15.75">
      <c r="B5" s="2"/>
      <c r="C5" s="2"/>
      <c r="D5" s="2"/>
    </row>
    <row r="6" spans="2:36" ht="16.5" thickBot="1">
      <c r="B6" s="2"/>
      <c r="C6" s="2"/>
      <c r="D6" s="2"/>
    </row>
    <row r="7" spans="2:36" ht="75.75" customHeight="1">
      <c r="B7" s="451" t="s">
        <v>20</v>
      </c>
      <c r="C7" s="451" t="s">
        <v>38</v>
      </c>
      <c r="D7" s="451" t="s">
        <v>39</v>
      </c>
      <c r="E7" s="460" t="s">
        <v>40</v>
      </c>
      <c r="F7" s="451" t="s">
        <v>37</v>
      </c>
      <c r="G7" s="460" t="s">
        <v>9</v>
      </c>
      <c r="H7" s="449" t="s">
        <v>0</v>
      </c>
      <c r="I7" s="449" t="s">
        <v>8</v>
      </c>
      <c r="J7" s="449" t="s">
        <v>16</v>
      </c>
      <c r="K7" s="449"/>
      <c r="L7" s="449" t="s">
        <v>13</v>
      </c>
      <c r="M7" s="449"/>
      <c r="N7" s="449"/>
      <c r="O7" s="449"/>
      <c r="P7" s="449"/>
      <c r="Q7" s="449"/>
      <c r="R7" s="449"/>
      <c r="S7" s="449"/>
      <c r="T7" s="451" t="s">
        <v>14</v>
      </c>
      <c r="U7" s="449" t="s">
        <v>18</v>
      </c>
      <c r="V7" s="449" t="s">
        <v>26</v>
      </c>
      <c r="W7" s="449"/>
      <c r="X7" s="449" t="s">
        <v>15</v>
      </c>
      <c r="Y7" s="449" t="s">
        <v>17</v>
      </c>
      <c r="Z7" s="449"/>
      <c r="AA7" s="449" t="s">
        <v>22</v>
      </c>
      <c r="AB7" s="449" t="s">
        <v>32</v>
      </c>
      <c r="AC7" s="455" t="s">
        <v>31</v>
      </c>
      <c r="AD7" s="455"/>
      <c r="AE7" s="455"/>
      <c r="AF7" s="455"/>
      <c r="AG7" s="449" t="s">
        <v>28</v>
      </c>
      <c r="AH7" s="449" t="s">
        <v>29</v>
      </c>
      <c r="AI7" s="449" t="s">
        <v>1</v>
      </c>
      <c r="AJ7" s="449" t="s">
        <v>2</v>
      </c>
    </row>
    <row r="8" spans="2:36" ht="15.75" customHeight="1">
      <c r="B8" s="452"/>
      <c r="C8" s="452"/>
      <c r="D8" s="452"/>
      <c r="E8" s="461"/>
      <c r="F8" s="452"/>
      <c r="G8" s="461"/>
      <c r="H8" s="450"/>
      <c r="I8" s="450"/>
      <c r="J8" s="450" t="s">
        <v>33</v>
      </c>
      <c r="K8" s="450" t="s">
        <v>19</v>
      </c>
      <c r="L8" s="453" t="s">
        <v>3</v>
      </c>
      <c r="M8" s="453"/>
      <c r="N8" s="453" t="s">
        <v>4</v>
      </c>
      <c r="O8" s="453"/>
      <c r="P8" s="453" t="s">
        <v>5</v>
      </c>
      <c r="Q8" s="453"/>
      <c r="R8" s="453" t="s">
        <v>6</v>
      </c>
      <c r="S8" s="453"/>
      <c r="T8" s="452"/>
      <c r="U8" s="450"/>
      <c r="V8" s="450" t="s">
        <v>23</v>
      </c>
      <c r="W8" s="450" t="s">
        <v>21</v>
      </c>
      <c r="X8" s="450"/>
      <c r="Y8" s="450" t="s">
        <v>23</v>
      </c>
      <c r="Z8" s="450" t="s">
        <v>21</v>
      </c>
      <c r="AA8" s="450"/>
      <c r="AB8" s="450"/>
      <c r="AC8" s="14" t="s">
        <v>3</v>
      </c>
      <c r="AD8" s="14" t="s">
        <v>4</v>
      </c>
      <c r="AE8" s="14" t="s">
        <v>5</v>
      </c>
      <c r="AF8" s="14" t="s">
        <v>6</v>
      </c>
      <c r="AG8" s="450"/>
      <c r="AH8" s="450"/>
      <c r="AI8" s="450"/>
      <c r="AJ8" s="450"/>
    </row>
    <row r="9" spans="2:36" ht="78.75">
      <c r="B9" s="452"/>
      <c r="C9" s="452"/>
      <c r="D9" s="452"/>
      <c r="E9" s="461"/>
      <c r="F9" s="452"/>
      <c r="G9" s="461"/>
      <c r="H9" s="450"/>
      <c r="I9" s="450"/>
      <c r="J9" s="450"/>
      <c r="K9" s="450"/>
      <c r="L9" s="32" t="s">
        <v>11</v>
      </c>
      <c r="M9" s="32" t="s">
        <v>12</v>
      </c>
      <c r="N9" s="32" t="s">
        <v>11</v>
      </c>
      <c r="O9" s="32" t="s">
        <v>12</v>
      </c>
      <c r="P9" s="32" t="s">
        <v>11</v>
      </c>
      <c r="Q9" s="32" t="s">
        <v>12</v>
      </c>
      <c r="R9" s="32" t="s">
        <v>11</v>
      </c>
      <c r="S9" s="32" t="s">
        <v>12</v>
      </c>
      <c r="T9" s="452"/>
      <c r="U9" s="450"/>
      <c r="V9" s="450"/>
      <c r="W9" s="450"/>
      <c r="X9" s="450"/>
      <c r="Y9" s="450"/>
      <c r="Z9" s="450"/>
      <c r="AA9" s="450"/>
      <c r="AB9" s="450"/>
      <c r="AC9" s="14" t="s">
        <v>24</v>
      </c>
      <c r="AD9" s="14" t="s">
        <v>24</v>
      </c>
      <c r="AE9" s="14" t="s">
        <v>24</v>
      </c>
      <c r="AF9" s="14" t="s">
        <v>24</v>
      </c>
      <c r="AG9" s="450"/>
      <c r="AH9" s="450"/>
      <c r="AI9" s="450"/>
      <c r="AJ9" s="450"/>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58" t="s">
        <v>10</v>
      </c>
      <c r="K31" s="459"/>
      <c r="L31" s="456"/>
      <c r="M31" s="457"/>
      <c r="N31" s="456"/>
      <c r="O31" s="457"/>
      <c r="P31" s="456"/>
      <c r="Q31" s="457"/>
      <c r="R31" s="456"/>
      <c r="S31" s="457"/>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FFFF00"/>
  </sheetPr>
  <dimension ref="A1:UI131"/>
  <sheetViews>
    <sheetView showGridLines="0" topLeftCell="A130" zoomScale="86" zoomScaleNormal="86" workbookViewId="0">
      <selection activeCell="C8" sqref="C8"/>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398</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4">
        <f>SUM(F17:F38)</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7" t="s">
        <v>402</v>
      </c>
      <c r="D13" s="208"/>
      <c r="E13" s="95"/>
      <c r="F13" s="95"/>
      <c r="G13" s="95"/>
      <c r="H13" s="76"/>
      <c r="I13" s="76"/>
      <c r="J13" s="76"/>
      <c r="K13" s="114"/>
    </row>
    <row r="14" spans="1:555" ht="18.7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420</v>
      </c>
      <c r="K16" s="135" t="s">
        <v>421</v>
      </c>
      <c r="L16" s="135" t="s">
        <v>477</v>
      </c>
    </row>
    <row r="17" spans="3:12">
      <c r="C17" s="143"/>
      <c r="D17" s="160"/>
      <c r="E17" s="117"/>
      <c r="F17" s="99">
        <f t="shared" ref="F17:F38" si="0">D17*E17</f>
        <v>0</v>
      </c>
      <c r="G17" s="163" t="s">
        <v>138</v>
      </c>
      <c r="H17" s="144" t="s">
        <v>1079</v>
      </c>
      <c r="I17" s="132" t="str">
        <f>VLOOKUP(H17,Presupuesto!$B$11:$C$565,2,0)</f>
        <v>BECAS</v>
      </c>
      <c r="J17" s="227" t="s">
        <v>1472</v>
      </c>
      <c r="K17" s="100" t="s">
        <v>404</v>
      </c>
      <c r="L17" s="100"/>
    </row>
    <row r="18" spans="3:12">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c r="C19" s="143"/>
      <c r="D19" s="160"/>
      <c r="E19" s="125"/>
      <c r="F19" s="99">
        <f t="shared" si="0"/>
        <v>0</v>
      </c>
      <c r="G19" s="163"/>
      <c r="H19" s="144" t="s">
        <v>1083</v>
      </c>
      <c r="I19" s="132" t="str">
        <f>VLOOKUP(H19,Presupuesto!$B$11:$C$565,2,0)</f>
        <v>BECAS CONVENIO MINISTERIO SALUD -IHSS-UNAH</v>
      </c>
      <c r="J19" s="100" t="str">
        <f t="shared" ref="J19:J37" si="1">$J$17</f>
        <v>Posgrado</v>
      </c>
      <c r="K19" s="100" t="s">
        <v>422</v>
      </c>
      <c r="L19" s="100"/>
    </row>
    <row r="20" spans="3:12">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c r="C34" s="143"/>
      <c r="D34" s="160"/>
      <c r="E34" s="125"/>
      <c r="F34" s="99">
        <f t="shared" si="0"/>
        <v>0</v>
      </c>
      <c r="G34" s="163"/>
      <c r="H34" s="144" t="s">
        <v>1113</v>
      </c>
      <c r="I34" s="132" t="str">
        <f>VLOOKUP(H34,Presupuesto!$B$11:$C$565,2,0)</f>
        <v>BECAS DE EQUIDAD</v>
      </c>
      <c r="J34" s="100" t="str">
        <f t="shared" si="1"/>
        <v>Posgrado</v>
      </c>
      <c r="K34" s="100" t="s">
        <v>422</v>
      </c>
      <c r="L34" s="100"/>
    </row>
    <row r="35" spans="3:12">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ht="15.75" thickBot="1">
      <c r="C38" s="149"/>
      <c r="D38" s="231"/>
      <c r="E38" s="105"/>
      <c r="F38" s="107">
        <f t="shared" si="0"/>
        <v>0</v>
      </c>
      <c r="G38" s="164"/>
      <c r="H38" s="150"/>
      <c r="I38" s="134" t="e">
        <f>VLOOKUP(H38,Presupuesto!$B$11:$C$565,2,0)</f>
        <v>#N/A</v>
      </c>
      <c r="J38" s="108" t="str">
        <f t="shared" ref="J38" si="2">$J$17</f>
        <v>Posgrado</v>
      </c>
      <c r="K38" s="126" t="s">
        <v>404</v>
      </c>
      <c r="L38" s="126"/>
    </row>
    <row r="39" spans="3:12">
      <c r="F39" s="92"/>
      <c r="G39" s="91"/>
      <c r="H39" s="92"/>
      <c r="I39" s="92"/>
    </row>
    <row r="40" spans="3:12" ht="15.75" thickBot="1"/>
    <row r="41" spans="3:12" ht="15.75" thickBot="1">
      <c r="C41" s="159" t="s">
        <v>53</v>
      </c>
      <c r="D41" s="434">
        <f>SUM(F48:F69)</f>
        <v>0</v>
      </c>
      <c r="F41" s="70"/>
      <c r="G41" s="79"/>
      <c r="H41" s="70"/>
      <c r="I41" s="70"/>
    </row>
    <row r="42" spans="3:12">
      <c r="C42" s="70"/>
      <c r="D42" s="31"/>
      <c r="E42" s="95"/>
      <c r="F42" s="95"/>
      <c r="G42" s="95"/>
      <c r="H42" s="76"/>
      <c r="I42" s="76"/>
      <c r="J42" s="76"/>
      <c r="K42" s="114"/>
    </row>
    <row r="43" spans="3:12">
      <c r="C43" s="70"/>
      <c r="D43" s="31"/>
      <c r="E43" s="95"/>
      <c r="F43" s="95"/>
      <c r="G43" s="95"/>
      <c r="H43" s="76"/>
      <c r="I43" s="76"/>
      <c r="J43" s="76"/>
      <c r="K43" s="114"/>
    </row>
    <row r="44" spans="3:12" ht="15.75">
      <c r="C44" s="207" t="s">
        <v>402</v>
      </c>
      <c r="D44" s="208"/>
      <c r="E44" s="95"/>
      <c r="F44" s="95"/>
      <c r="G44" s="95"/>
      <c r="H44" s="76"/>
      <c r="I44" s="76"/>
      <c r="J44" s="76"/>
      <c r="K44" s="114"/>
    </row>
    <row r="45" spans="3:12" ht="18.75">
      <c r="C45" s="217"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c r="F46" s="95"/>
      <c r="G46" s="76"/>
      <c r="H46" s="76"/>
      <c r="I46" s="76"/>
    </row>
    <row r="47" spans="3:12" ht="30.75" thickBot="1">
      <c r="C47" s="131" t="s">
        <v>44</v>
      </c>
      <c r="D47" s="136" t="s">
        <v>55</v>
      </c>
      <c r="E47" s="138" t="s">
        <v>57</v>
      </c>
      <c r="F47" s="137" t="s">
        <v>27</v>
      </c>
      <c r="G47" s="135" t="s">
        <v>140</v>
      </c>
      <c r="H47" s="138" t="s">
        <v>46</v>
      </c>
      <c r="I47" s="135" t="s">
        <v>141</v>
      </c>
      <c r="J47" s="135" t="s">
        <v>420</v>
      </c>
      <c r="K47" s="135" t="s">
        <v>421</v>
      </c>
      <c r="L47" s="135" t="s">
        <v>477</v>
      </c>
    </row>
    <row r="48" spans="3:12">
      <c r="C48" s="143"/>
      <c r="D48" s="160"/>
      <c r="E48" s="117"/>
      <c r="F48" s="99">
        <f t="shared" ref="F48:F69" si="3">D48*E48</f>
        <v>0</v>
      </c>
      <c r="G48" s="163" t="s">
        <v>138</v>
      </c>
      <c r="H48" s="144" t="s">
        <v>1079</v>
      </c>
      <c r="I48" s="132" t="str">
        <f>VLOOKUP(H48,Presupuesto!$B$11:$C$565,2,0)</f>
        <v>BECAS</v>
      </c>
      <c r="J48" s="227" t="s">
        <v>1472</v>
      </c>
      <c r="K48" s="100" t="s">
        <v>404</v>
      </c>
      <c r="L48" s="100"/>
    </row>
    <row r="49" spans="3:12">
      <c r="C49" s="143"/>
      <c r="D49" s="160"/>
      <c r="E49" s="125"/>
      <c r="F49" s="99">
        <f t="shared" si="3"/>
        <v>0</v>
      </c>
      <c r="G49" s="163"/>
      <c r="H49" s="144" t="s">
        <v>1081</v>
      </c>
      <c r="I49" s="132" t="str">
        <f>VLOOKUP(H49,Presupuesto!$B$11:$C$565,2,0)</f>
        <v>BECAS ESTUDIANTES DE PREGRADO (PLAN REFORMA)</v>
      </c>
      <c r="J49" s="100" t="str">
        <f>$J$48</f>
        <v>Posgrado</v>
      </c>
      <c r="K49" s="100" t="s">
        <v>422</v>
      </c>
      <c r="L49" s="100"/>
    </row>
    <row r="50" spans="3:12">
      <c r="C50" s="143"/>
      <c r="D50" s="160"/>
      <c r="E50" s="125"/>
      <c r="F50" s="99">
        <f t="shared" si="3"/>
        <v>0</v>
      </c>
      <c r="G50" s="163"/>
      <c r="H50" s="144" t="s">
        <v>1083</v>
      </c>
      <c r="I50" s="132" t="str">
        <f>VLOOKUP(H50,Presupuesto!$B$11:$C$565,2,0)</f>
        <v>BECAS CONVENIO MINISTERIO SALUD -IHSS-UNAH</v>
      </c>
      <c r="J50" s="100" t="str">
        <f t="shared" ref="J50:J69" si="4">$J$48</f>
        <v>Posgrado</v>
      </c>
      <c r="K50" s="100" t="s">
        <v>422</v>
      </c>
      <c r="L50" s="100"/>
    </row>
    <row r="51" spans="3:12">
      <c r="C51" s="143"/>
      <c r="D51" s="160"/>
      <c r="E51" s="125"/>
      <c r="F51" s="99">
        <f t="shared" si="3"/>
        <v>0</v>
      </c>
      <c r="G51" s="163"/>
      <c r="H51" s="144" t="s">
        <v>1085</v>
      </c>
      <c r="I51" s="132" t="str">
        <f>VLOOKUP(H51,Presupuesto!$B$11:$C$565,2,0)</f>
        <v>BECAS DE ACTUALIZACION Y CAPACITACION DOCENTE</v>
      </c>
      <c r="J51" s="100" t="str">
        <f t="shared" si="4"/>
        <v>Posgrado</v>
      </c>
      <c r="K51" s="100" t="s">
        <v>422</v>
      </c>
      <c r="L51" s="100"/>
    </row>
    <row r="52" spans="3:12">
      <c r="C52" s="143"/>
      <c r="D52" s="160"/>
      <c r="E52" s="125"/>
      <c r="F52" s="99">
        <f t="shared" si="3"/>
        <v>0</v>
      </c>
      <c r="G52" s="163"/>
      <c r="H52" s="144" t="s">
        <v>1087</v>
      </c>
      <c r="I52" s="132" t="str">
        <f>VLOOKUP(H52,Presupuesto!$B$11:$C$565,2,0)</f>
        <v>BECAS EXCELENCIA ACADEMICA</v>
      </c>
      <c r="J52" s="100" t="str">
        <f t="shared" si="4"/>
        <v>Posgrado</v>
      </c>
      <c r="K52" s="100" t="s">
        <v>422</v>
      </c>
      <c r="L52" s="100"/>
    </row>
    <row r="53" spans="3:12">
      <c r="C53" s="143"/>
      <c r="D53" s="160"/>
      <c r="E53" s="125"/>
      <c r="F53" s="99">
        <f t="shared" si="3"/>
        <v>0</v>
      </c>
      <c r="G53" s="163"/>
      <c r="H53" s="144" t="s">
        <v>1089</v>
      </c>
      <c r="I53" s="132" t="str">
        <f>VLOOKUP(H53,Presupuesto!$B$11:$C$565,2,0)</f>
        <v>BECAS PARA HIJOS DE LOS TRABAJADORES</v>
      </c>
      <c r="J53" s="100" t="str">
        <f t="shared" si="4"/>
        <v>Posgrado</v>
      </c>
      <c r="K53" s="100" t="s">
        <v>411</v>
      </c>
      <c r="L53" s="100"/>
    </row>
    <row r="54" spans="3:12">
      <c r="C54" s="143"/>
      <c r="D54" s="160"/>
      <c r="E54" s="125"/>
      <c r="F54" s="99">
        <f t="shared" si="3"/>
        <v>0</v>
      </c>
      <c r="G54" s="163"/>
      <c r="H54" s="144" t="s">
        <v>1091</v>
      </c>
      <c r="I54" s="132" t="str">
        <f>VLOOKUP(H54,Presupuesto!$B$11:$C$565,2,0)</f>
        <v>BECAS POST GRADO ECONOMIA</v>
      </c>
      <c r="J54" s="100" t="str">
        <f t="shared" si="4"/>
        <v>Posgrado</v>
      </c>
      <c r="K54" s="100" t="s">
        <v>422</v>
      </c>
      <c r="L54" s="100"/>
    </row>
    <row r="55" spans="3:12">
      <c r="C55" s="143"/>
      <c r="D55" s="160"/>
      <c r="E55" s="125"/>
      <c r="F55" s="99">
        <f t="shared" si="3"/>
        <v>0</v>
      </c>
      <c r="G55" s="163"/>
      <c r="H55" s="144" t="s">
        <v>1093</v>
      </c>
      <c r="I55" s="132" t="str">
        <f>VLOOKUP(H55,Presupuesto!$B$11:$C$565,2,0)</f>
        <v>BECAS POST-GRADO DE TRABAJO SOCIAL</v>
      </c>
      <c r="J55" s="100" t="str">
        <f t="shared" si="4"/>
        <v>Posgrado</v>
      </c>
      <c r="K55" s="100" t="s">
        <v>422</v>
      </c>
      <c r="L55" s="100"/>
    </row>
    <row r="56" spans="3:12">
      <c r="C56" s="143"/>
      <c r="D56" s="160"/>
      <c r="E56" s="125"/>
      <c r="F56" s="99">
        <f t="shared" si="3"/>
        <v>0</v>
      </c>
      <c r="G56" s="163"/>
      <c r="H56" s="144" t="s">
        <v>1095</v>
      </c>
      <c r="I56" s="132" t="str">
        <f>VLOOKUP(H56,Presupuesto!$B$11:$C$565,2,0)</f>
        <v>BECAS PROFESIONALIZANTES DOCENTE (PLAN DE REFORMA)</v>
      </c>
      <c r="J56" s="100" t="str">
        <f t="shared" si="4"/>
        <v>Posgrado</v>
      </c>
      <c r="K56" s="100" t="s">
        <v>422</v>
      </c>
      <c r="L56" s="100"/>
    </row>
    <row r="57" spans="3:12">
      <c r="C57" s="143"/>
      <c r="D57" s="160"/>
      <c r="E57" s="125"/>
      <c r="F57" s="99">
        <f t="shared" si="3"/>
        <v>0</v>
      </c>
      <c r="G57" s="163"/>
      <c r="H57" s="144" t="s">
        <v>1097</v>
      </c>
      <c r="I57" s="132" t="str">
        <f>VLOOKUP(H57,Presupuesto!$B$11:$C$565,2,0)</f>
        <v>PRESTAMOS A ESTUDIANTES</v>
      </c>
      <c r="J57" s="100" t="str">
        <f t="shared" si="4"/>
        <v>Posgrado</v>
      </c>
      <c r="K57" s="100" t="s">
        <v>422</v>
      </c>
      <c r="L57" s="100"/>
    </row>
    <row r="58" spans="3:12">
      <c r="C58" s="143"/>
      <c r="D58" s="160"/>
      <c r="E58" s="125"/>
      <c r="F58" s="99">
        <f t="shared" si="3"/>
        <v>0</v>
      </c>
      <c r="G58" s="163"/>
      <c r="H58" s="144" t="s">
        <v>1099</v>
      </c>
      <c r="I58" s="132" t="str">
        <f>VLOOKUP(H58,Presupuesto!$B$11:$C$565,2,0)</f>
        <v>BECAS TALLERES EMPLEADOS A ESTUDIANTES</v>
      </c>
      <c r="J58" s="100" t="str">
        <f t="shared" si="4"/>
        <v>Posgrado</v>
      </c>
      <c r="K58" s="100" t="s">
        <v>422</v>
      </c>
      <c r="L58" s="100"/>
    </row>
    <row r="59" spans="3:12">
      <c r="C59" s="143"/>
      <c r="D59" s="160"/>
      <c r="E59" s="125"/>
      <c r="F59" s="99">
        <f t="shared" si="3"/>
        <v>0</v>
      </c>
      <c r="G59" s="163"/>
      <c r="H59" s="144" t="s">
        <v>1101</v>
      </c>
      <c r="I59" s="132" t="str">
        <f>VLOOKUP(H59,Presupuesto!$B$11:$C$565,2,0)</f>
        <v>BECAS EXTERNAS DE INVESTIGACION</v>
      </c>
      <c r="J59" s="100" t="str">
        <f t="shared" si="4"/>
        <v>Posgrado</v>
      </c>
      <c r="K59" s="100" t="s">
        <v>422</v>
      </c>
      <c r="L59" s="100"/>
    </row>
    <row r="60" spans="3:12">
      <c r="C60" s="143"/>
      <c r="D60" s="160"/>
      <c r="E60" s="125"/>
      <c r="F60" s="99">
        <f t="shared" si="3"/>
        <v>0</v>
      </c>
      <c r="G60" s="163"/>
      <c r="H60" s="144" t="s">
        <v>1103</v>
      </c>
      <c r="I60" s="132" t="str">
        <f>VLOOKUP(H60,Presupuesto!$B$11:$C$565,2,0)</f>
        <v>BECAS SUSTANTIVAS DE INVESTIGACIÓN</v>
      </c>
      <c r="J60" s="100" t="str">
        <f t="shared" si="4"/>
        <v>Posgrado</v>
      </c>
      <c r="K60" s="100" t="s">
        <v>422</v>
      </c>
      <c r="L60" s="100"/>
    </row>
    <row r="61" spans="3:12">
      <c r="C61" s="143"/>
      <c r="D61" s="160"/>
      <c r="E61" s="125"/>
      <c r="F61" s="99">
        <f t="shared" si="3"/>
        <v>0</v>
      </c>
      <c r="G61" s="163"/>
      <c r="H61" s="144" t="s">
        <v>1105</v>
      </c>
      <c r="I61" s="132" t="str">
        <f>VLOOKUP(H61,Presupuesto!$B$11:$C$565,2,0)</f>
        <v>BECAS DE INVEST, PARA ESTUD. DE PREGRADO</v>
      </c>
      <c r="J61" s="100" t="str">
        <f t="shared" si="4"/>
        <v>Posgrado</v>
      </c>
      <c r="K61" s="100" t="s">
        <v>422</v>
      </c>
      <c r="L61" s="100"/>
    </row>
    <row r="62" spans="3:12">
      <c r="C62" s="143"/>
      <c r="D62" s="160"/>
      <c r="E62" s="125"/>
      <c r="F62" s="99">
        <f t="shared" si="3"/>
        <v>0</v>
      </c>
      <c r="G62" s="163"/>
      <c r="H62" s="144" t="s">
        <v>1107</v>
      </c>
      <c r="I62" s="132" t="str">
        <f>VLOOKUP(H62,Presupuesto!$B$11:$C$565,2,0)</f>
        <v>BECAS DE INVEST. PARA DOC.DE POST-GRADO</v>
      </c>
      <c r="J62" s="100" t="str">
        <f t="shared" si="4"/>
        <v>Posgrado</v>
      </c>
      <c r="K62" s="100" t="s">
        <v>422</v>
      </c>
      <c r="L62" s="100"/>
    </row>
    <row r="63" spans="3:12">
      <c r="C63" s="143"/>
      <c r="D63" s="160"/>
      <c r="E63" s="125"/>
      <c r="F63" s="99">
        <f t="shared" si="3"/>
        <v>0</v>
      </c>
      <c r="G63" s="163"/>
      <c r="H63" s="144" t="s">
        <v>1109</v>
      </c>
      <c r="I63" s="132" t="str">
        <f>VLOOKUP(H63,Presupuesto!$B$11:$C$565,2,0)</f>
        <v>BECAS BÁSICAS DE INVESTIGACIÓN</v>
      </c>
      <c r="J63" s="100" t="str">
        <f t="shared" si="4"/>
        <v>Posgrado</v>
      </c>
      <c r="K63" s="100" t="s">
        <v>422</v>
      </c>
      <c r="L63" s="100"/>
    </row>
    <row r="64" spans="3:12">
      <c r="C64" s="143"/>
      <c r="D64" s="160"/>
      <c r="E64" s="125"/>
      <c r="F64" s="99">
        <f t="shared" si="3"/>
        <v>0</v>
      </c>
      <c r="G64" s="163"/>
      <c r="H64" s="144" t="s">
        <v>1111</v>
      </c>
      <c r="I64" s="132" t="str">
        <f>VLOOKUP(H64,Presupuesto!$B$11:$C$565,2,0)</f>
        <v>BECAS RELEVO GENERACIONAL</v>
      </c>
      <c r="J64" s="100" t="str">
        <f t="shared" si="4"/>
        <v>Posgrado</v>
      </c>
      <c r="K64" s="100" t="s">
        <v>422</v>
      </c>
      <c r="L64" s="100"/>
    </row>
    <row r="65" spans="3:12">
      <c r="C65" s="143"/>
      <c r="D65" s="160"/>
      <c r="E65" s="125"/>
      <c r="F65" s="99">
        <f t="shared" si="3"/>
        <v>0</v>
      </c>
      <c r="G65" s="163"/>
      <c r="H65" s="144" t="s">
        <v>1113</v>
      </c>
      <c r="I65" s="132" t="str">
        <f>VLOOKUP(H65,Presupuesto!$B$11:$C$565,2,0)</f>
        <v>BECAS DE EQUIDAD</v>
      </c>
      <c r="J65" s="100" t="str">
        <f t="shared" si="4"/>
        <v>Posgrado</v>
      </c>
      <c r="K65" s="100" t="s">
        <v>422</v>
      </c>
      <c r="L65" s="100"/>
    </row>
    <row r="66" spans="3:12">
      <c r="C66" s="143"/>
      <c r="D66" s="160"/>
      <c r="E66" s="125"/>
      <c r="F66" s="99">
        <f t="shared" si="3"/>
        <v>0</v>
      </c>
      <c r="G66" s="163"/>
      <c r="H66" s="144" t="s">
        <v>1115</v>
      </c>
      <c r="I66" s="132" t="str">
        <f>VLOOKUP(H66,Presupuesto!$B$11:$C$565,2,0)</f>
        <v>PREMIOS AL INVESTIGADOR</v>
      </c>
      <c r="J66" s="100" t="str">
        <f t="shared" si="4"/>
        <v>Posgrado</v>
      </c>
      <c r="K66" s="100" t="s">
        <v>422</v>
      </c>
      <c r="L66" s="100"/>
    </row>
    <row r="67" spans="3:12">
      <c r="C67" s="143"/>
      <c r="D67" s="160"/>
      <c r="E67" s="125"/>
      <c r="F67" s="99">
        <f t="shared" si="3"/>
        <v>0</v>
      </c>
      <c r="G67" s="163"/>
      <c r="H67" s="144" t="s">
        <v>1117</v>
      </c>
      <c r="I67" s="132" t="str">
        <f>VLOOKUP(H67,Presupuesto!$B$11:$C$565,2,0)</f>
        <v>BECAS DE INV. PARA ESTUDIANTES DE POSTGRADO</v>
      </c>
      <c r="J67" s="100" t="str">
        <f t="shared" si="4"/>
        <v>Posgrado</v>
      </c>
      <c r="K67" s="100" t="s">
        <v>422</v>
      </c>
      <c r="L67" s="100"/>
    </row>
    <row r="68" spans="3:12">
      <c r="C68" s="143"/>
      <c r="D68" s="160"/>
      <c r="E68" s="125"/>
      <c r="F68" s="99">
        <f t="shared" si="3"/>
        <v>0</v>
      </c>
      <c r="G68" s="163"/>
      <c r="H68" s="144" t="s">
        <v>1119</v>
      </c>
      <c r="I68" s="132" t="str">
        <f>VLOOKUP(H68,Presupuesto!$B$11:$C$565,2,0)</f>
        <v>Becas Especiales de Investigación</v>
      </c>
      <c r="J68" s="100" t="str">
        <f t="shared" si="4"/>
        <v>Posgrado</v>
      </c>
      <c r="K68" s="100" t="s">
        <v>422</v>
      </c>
      <c r="L68" s="100"/>
    </row>
    <row r="69" spans="3:12" ht="15.75" thickBot="1">
      <c r="C69" s="149"/>
      <c r="D69" s="231"/>
      <c r="E69" s="105"/>
      <c r="F69" s="107">
        <f t="shared" si="3"/>
        <v>0</v>
      </c>
      <c r="G69" s="164"/>
      <c r="H69" s="150"/>
      <c r="I69" s="134" t="e">
        <f>VLOOKUP(H69,Presupuesto!$B$11:$C$565,2,0)</f>
        <v>#N/A</v>
      </c>
      <c r="J69" s="108" t="str">
        <f t="shared" si="4"/>
        <v>Posgrado</v>
      </c>
      <c r="K69" s="126" t="s">
        <v>404</v>
      </c>
      <c r="L69" s="126"/>
    </row>
    <row r="71" spans="3:12" ht="15.75" thickBot="1"/>
    <row r="72" spans="3:12" ht="15.75" thickBot="1">
      <c r="C72" s="159" t="s">
        <v>53</v>
      </c>
      <c r="D72" s="434">
        <f>SUM(F79:F100)</f>
        <v>0</v>
      </c>
      <c r="F72" s="70"/>
      <c r="G72" s="79"/>
      <c r="H72" s="70"/>
      <c r="I72" s="70"/>
    </row>
    <row r="73" spans="3:12">
      <c r="C73" s="70"/>
      <c r="D73" s="31"/>
      <c r="E73" s="95"/>
      <c r="F73" s="95"/>
      <c r="G73" s="95"/>
      <c r="H73" s="76"/>
      <c r="I73" s="76"/>
      <c r="J73" s="76"/>
      <c r="K73" s="114"/>
    </row>
    <row r="74" spans="3:12">
      <c r="C74" s="70"/>
      <c r="D74" s="31"/>
      <c r="E74" s="95"/>
      <c r="F74" s="95"/>
      <c r="G74" s="95"/>
      <c r="H74" s="76"/>
      <c r="I74" s="76"/>
      <c r="J74" s="76"/>
      <c r="K74" s="114"/>
    </row>
    <row r="75" spans="3:12" ht="15.75">
      <c r="C75" s="207" t="s">
        <v>402</v>
      </c>
      <c r="D75" s="208"/>
      <c r="E75" s="95"/>
      <c r="F75" s="95"/>
      <c r="G75" s="95"/>
      <c r="H75" s="76"/>
      <c r="I75" s="76"/>
      <c r="J75" s="76"/>
      <c r="K75" s="114"/>
    </row>
    <row r="76" spans="3:12" ht="18.75">
      <c r="C76" s="217"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c r="F77" s="95"/>
      <c r="G77" s="76"/>
      <c r="H77" s="76"/>
      <c r="I77" s="76"/>
    </row>
    <row r="78" spans="3:12" ht="30.75" thickBot="1">
      <c r="C78" s="131" t="s">
        <v>44</v>
      </c>
      <c r="D78" s="136" t="s">
        <v>55</v>
      </c>
      <c r="E78" s="138" t="s">
        <v>57</v>
      </c>
      <c r="F78" s="137" t="s">
        <v>27</v>
      </c>
      <c r="G78" s="135" t="s">
        <v>140</v>
      </c>
      <c r="H78" s="138" t="s">
        <v>46</v>
      </c>
      <c r="I78" s="135" t="s">
        <v>141</v>
      </c>
      <c r="J78" s="135" t="s">
        <v>420</v>
      </c>
      <c r="K78" s="135" t="s">
        <v>421</v>
      </c>
      <c r="L78" s="135" t="s">
        <v>477</v>
      </c>
    </row>
    <row r="79" spans="3:12">
      <c r="C79" s="143"/>
      <c r="D79" s="160"/>
      <c r="E79" s="117"/>
      <c r="F79" s="99">
        <f t="shared" ref="F79:F100" si="5">D79*E79</f>
        <v>0</v>
      </c>
      <c r="G79" s="163" t="s">
        <v>138</v>
      </c>
      <c r="H79" s="144" t="s">
        <v>1079</v>
      </c>
      <c r="I79" s="132" t="str">
        <f>VLOOKUP(H79,Presupuesto!$B$11:$C$565,2,0)</f>
        <v>BECAS</v>
      </c>
      <c r="J79" s="227" t="s">
        <v>1472</v>
      </c>
      <c r="K79" s="100" t="s">
        <v>404</v>
      </c>
      <c r="L79" s="100"/>
    </row>
    <row r="80" spans="3:12">
      <c r="C80" s="143"/>
      <c r="D80" s="160"/>
      <c r="E80" s="125"/>
      <c r="F80" s="99">
        <f t="shared" si="5"/>
        <v>0</v>
      </c>
      <c r="G80" s="163"/>
      <c r="H80" s="144" t="s">
        <v>1081</v>
      </c>
      <c r="I80" s="132" t="str">
        <f>VLOOKUP(H80,Presupuesto!$B$11:$C$565,2,0)</f>
        <v>BECAS ESTUDIANTES DE PREGRADO (PLAN REFORMA)</v>
      </c>
      <c r="J80" s="100" t="str">
        <f>$J$79</f>
        <v>Posgrado</v>
      </c>
      <c r="K80" s="100" t="s">
        <v>422</v>
      </c>
      <c r="L80" s="100"/>
    </row>
    <row r="81" spans="3:12">
      <c r="C81" s="143"/>
      <c r="D81" s="160"/>
      <c r="E81" s="125"/>
      <c r="F81" s="99">
        <f t="shared" si="5"/>
        <v>0</v>
      </c>
      <c r="G81" s="163"/>
      <c r="H81" s="144" t="s">
        <v>1083</v>
      </c>
      <c r="I81" s="132" t="str">
        <f>VLOOKUP(H81,Presupuesto!$B$11:$C$565,2,0)</f>
        <v>BECAS CONVENIO MINISTERIO SALUD -IHSS-UNAH</v>
      </c>
      <c r="J81" s="100" t="str">
        <f t="shared" ref="J81:J100" si="6">$J$79</f>
        <v>Posgrado</v>
      </c>
      <c r="K81" s="100" t="s">
        <v>422</v>
      </c>
      <c r="L81" s="100"/>
    </row>
    <row r="82" spans="3:12">
      <c r="C82" s="143"/>
      <c r="D82" s="160"/>
      <c r="E82" s="125"/>
      <c r="F82" s="99">
        <f t="shared" si="5"/>
        <v>0</v>
      </c>
      <c r="G82" s="163"/>
      <c r="H82" s="144" t="s">
        <v>1085</v>
      </c>
      <c r="I82" s="132" t="str">
        <f>VLOOKUP(H82,Presupuesto!$B$11:$C$565,2,0)</f>
        <v>BECAS DE ACTUALIZACION Y CAPACITACION DOCENTE</v>
      </c>
      <c r="J82" s="100" t="str">
        <f t="shared" si="6"/>
        <v>Posgrado</v>
      </c>
      <c r="K82" s="100" t="s">
        <v>422</v>
      </c>
      <c r="L82" s="100"/>
    </row>
    <row r="83" spans="3:12">
      <c r="C83" s="143"/>
      <c r="D83" s="160"/>
      <c r="E83" s="125"/>
      <c r="F83" s="99">
        <f t="shared" si="5"/>
        <v>0</v>
      </c>
      <c r="G83" s="163"/>
      <c r="H83" s="144" t="s">
        <v>1087</v>
      </c>
      <c r="I83" s="132" t="str">
        <f>VLOOKUP(H83,Presupuesto!$B$11:$C$565,2,0)</f>
        <v>BECAS EXCELENCIA ACADEMICA</v>
      </c>
      <c r="J83" s="100" t="str">
        <f t="shared" si="6"/>
        <v>Posgrado</v>
      </c>
      <c r="K83" s="100" t="s">
        <v>422</v>
      </c>
      <c r="L83" s="100"/>
    </row>
    <row r="84" spans="3:12">
      <c r="C84" s="143"/>
      <c r="D84" s="160"/>
      <c r="E84" s="125"/>
      <c r="F84" s="99">
        <f t="shared" si="5"/>
        <v>0</v>
      </c>
      <c r="G84" s="163"/>
      <c r="H84" s="144" t="s">
        <v>1089</v>
      </c>
      <c r="I84" s="132" t="str">
        <f>VLOOKUP(H84,Presupuesto!$B$11:$C$565,2,0)</f>
        <v>BECAS PARA HIJOS DE LOS TRABAJADORES</v>
      </c>
      <c r="J84" s="100" t="str">
        <f t="shared" si="6"/>
        <v>Posgrado</v>
      </c>
      <c r="K84" s="100" t="s">
        <v>411</v>
      </c>
      <c r="L84" s="100"/>
    </row>
    <row r="85" spans="3:12">
      <c r="C85" s="143"/>
      <c r="D85" s="160"/>
      <c r="E85" s="125"/>
      <c r="F85" s="99">
        <f t="shared" si="5"/>
        <v>0</v>
      </c>
      <c r="G85" s="163"/>
      <c r="H85" s="144" t="s">
        <v>1091</v>
      </c>
      <c r="I85" s="132" t="str">
        <f>VLOOKUP(H85,Presupuesto!$B$11:$C$565,2,0)</f>
        <v>BECAS POST GRADO ECONOMIA</v>
      </c>
      <c r="J85" s="100" t="str">
        <f t="shared" si="6"/>
        <v>Posgrado</v>
      </c>
      <c r="K85" s="100" t="s">
        <v>422</v>
      </c>
      <c r="L85" s="100"/>
    </row>
    <row r="86" spans="3:12">
      <c r="C86" s="143"/>
      <c r="D86" s="160"/>
      <c r="E86" s="125"/>
      <c r="F86" s="99">
        <f t="shared" si="5"/>
        <v>0</v>
      </c>
      <c r="G86" s="163"/>
      <c r="H86" s="144" t="s">
        <v>1093</v>
      </c>
      <c r="I86" s="132" t="str">
        <f>VLOOKUP(H86,Presupuesto!$B$11:$C$565,2,0)</f>
        <v>BECAS POST-GRADO DE TRABAJO SOCIAL</v>
      </c>
      <c r="J86" s="100" t="str">
        <f t="shared" si="6"/>
        <v>Posgrado</v>
      </c>
      <c r="K86" s="100" t="s">
        <v>422</v>
      </c>
      <c r="L86" s="100"/>
    </row>
    <row r="87" spans="3:12">
      <c r="C87" s="143"/>
      <c r="D87" s="160"/>
      <c r="E87" s="125"/>
      <c r="F87" s="99">
        <f t="shared" si="5"/>
        <v>0</v>
      </c>
      <c r="G87" s="163"/>
      <c r="H87" s="144" t="s">
        <v>1095</v>
      </c>
      <c r="I87" s="132" t="str">
        <f>VLOOKUP(H87,Presupuesto!$B$11:$C$565,2,0)</f>
        <v>BECAS PROFESIONALIZANTES DOCENTE (PLAN DE REFORMA)</v>
      </c>
      <c r="J87" s="100" t="str">
        <f t="shared" si="6"/>
        <v>Posgrado</v>
      </c>
      <c r="K87" s="100" t="s">
        <v>422</v>
      </c>
      <c r="L87" s="100"/>
    </row>
    <row r="88" spans="3:12">
      <c r="C88" s="143"/>
      <c r="D88" s="160"/>
      <c r="E88" s="125"/>
      <c r="F88" s="99">
        <f t="shared" si="5"/>
        <v>0</v>
      </c>
      <c r="G88" s="163"/>
      <c r="H88" s="144" t="s">
        <v>1097</v>
      </c>
      <c r="I88" s="132" t="str">
        <f>VLOOKUP(H88,Presupuesto!$B$11:$C$565,2,0)</f>
        <v>PRESTAMOS A ESTUDIANTES</v>
      </c>
      <c r="J88" s="100" t="str">
        <f t="shared" si="6"/>
        <v>Posgrado</v>
      </c>
      <c r="K88" s="100" t="s">
        <v>422</v>
      </c>
      <c r="L88" s="100"/>
    </row>
    <row r="89" spans="3:12">
      <c r="C89" s="143"/>
      <c r="D89" s="160"/>
      <c r="E89" s="125"/>
      <c r="F89" s="99">
        <f t="shared" si="5"/>
        <v>0</v>
      </c>
      <c r="G89" s="163"/>
      <c r="H89" s="144" t="s">
        <v>1099</v>
      </c>
      <c r="I89" s="132" t="str">
        <f>VLOOKUP(H89,Presupuesto!$B$11:$C$565,2,0)</f>
        <v>BECAS TALLERES EMPLEADOS A ESTUDIANTES</v>
      </c>
      <c r="J89" s="100" t="str">
        <f t="shared" si="6"/>
        <v>Posgrado</v>
      </c>
      <c r="K89" s="100" t="s">
        <v>422</v>
      </c>
      <c r="L89" s="100"/>
    </row>
    <row r="90" spans="3:12">
      <c r="C90" s="143"/>
      <c r="D90" s="160"/>
      <c r="E90" s="125"/>
      <c r="F90" s="99">
        <f t="shared" si="5"/>
        <v>0</v>
      </c>
      <c r="G90" s="163"/>
      <c r="H90" s="144" t="s">
        <v>1101</v>
      </c>
      <c r="I90" s="132" t="str">
        <f>VLOOKUP(H90,Presupuesto!$B$11:$C$565,2,0)</f>
        <v>BECAS EXTERNAS DE INVESTIGACION</v>
      </c>
      <c r="J90" s="100" t="str">
        <f t="shared" si="6"/>
        <v>Posgrado</v>
      </c>
      <c r="K90" s="100" t="s">
        <v>422</v>
      </c>
      <c r="L90" s="100"/>
    </row>
    <row r="91" spans="3:12">
      <c r="C91" s="143"/>
      <c r="D91" s="160"/>
      <c r="E91" s="125"/>
      <c r="F91" s="99">
        <f t="shared" si="5"/>
        <v>0</v>
      </c>
      <c r="G91" s="163"/>
      <c r="H91" s="144" t="s">
        <v>1103</v>
      </c>
      <c r="I91" s="132" t="str">
        <f>VLOOKUP(H91,Presupuesto!$B$11:$C$565,2,0)</f>
        <v>BECAS SUSTANTIVAS DE INVESTIGACIÓN</v>
      </c>
      <c r="J91" s="100" t="str">
        <f t="shared" si="6"/>
        <v>Posgrado</v>
      </c>
      <c r="K91" s="100" t="s">
        <v>422</v>
      </c>
      <c r="L91" s="100"/>
    </row>
    <row r="92" spans="3:12">
      <c r="C92" s="143"/>
      <c r="D92" s="160"/>
      <c r="E92" s="125"/>
      <c r="F92" s="99">
        <f t="shared" si="5"/>
        <v>0</v>
      </c>
      <c r="G92" s="163"/>
      <c r="H92" s="144" t="s">
        <v>1105</v>
      </c>
      <c r="I92" s="132" t="str">
        <f>VLOOKUP(H92,Presupuesto!$B$11:$C$565,2,0)</f>
        <v>BECAS DE INVEST, PARA ESTUD. DE PREGRADO</v>
      </c>
      <c r="J92" s="100" t="str">
        <f t="shared" si="6"/>
        <v>Posgrado</v>
      </c>
      <c r="K92" s="100" t="s">
        <v>422</v>
      </c>
      <c r="L92" s="100"/>
    </row>
    <row r="93" spans="3:12">
      <c r="C93" s="143"/>
      <c r="D93" s="160"/>
      <c r="E93" s="125"/>
      <c r="F93" s="99">
        <f t="shared" si="5"/>
        <v>0</v>
      </c>
      <c r="G93" s="163"/>
      <c r="H93" s="144" t="s">
        <v>1107</v>
      </c>
      <c r="I93" s="132" t="str">
        <f>VLOOKUP(H93,Presupuesto!$B$11:$C$565,2,0)</f>
        <v>BECAS DE INVEST. PARA DOC.DE POST-GRADO</v>
      </c>
      <c r="J93" s="100" t="str">
        <f t="shared" si="6"/>
        <v>Posgrado</v>
      </c>
      <c r="K93" s="100" t="s">
        <v>422</v>
      </c>
      <c r="L93" s="100"/>
    </row>
    <row r="94" spans="3:12">
      <c r="C94" s="143"/>
      <c r="D94" s="160"/>
      <c r="E94" s="125"/>
      <c r="F94" s="99">
        <f t="shared" si="5"/>
        <v>0</v>
      </c>
      <c r="G94" s="163"/>
      <c r="H94" s="144" t="s">
        <v>1109</v>
      </c>
      <c r="I94" s="132" t="str">
        <f>VLOOKUP(H94,Presupuesto!$B$11:$C$565,2,0)</f>
        <v>BECAS BÁSICAS DE INVESTIGACIÓN</v>
      </c>
      <c r="J94" s="100" t="str">
        <f t="shared" si="6"/>
        <v>Posgrado</v>
      </c>
      <c r="K94" s="100" t="s">
        <v>422</v>
      </c>
      <c r="L94" s="100"/>
    </row>
    <row r="95" spans="3:12">
      <c r="C95" s="143"/>
      <c r="D95" s="160"/>
      <c r="E95" s="125"/>
      <c r="F95" s="99">
        <f t="shared" si="5"/>
        <v>0</v>
      </c>
      <c r="G95" s="163"/>
      <c r="H95" s="144" t="s">
        <v>1111</v>
      </c>
      <c r="I95" s="132" t="str">
        <f>VLOOKUP(H95,Presupuesto!$B$11:$C$565,2,0)</f>
        <v>BECAS RELEVO GENERACIONAL</v>
      </c>
      <c r="J95" s="100" t="str">
        <f t="shared" si="6"/>
        <v>Posgrado</v>
      </c>
      <c r="K95" s="100" t="s">
        <v>422</v>
      </c>
      <c r="L95" s="100"/>
    </row>
    <row r="96" spans="3:12">
      <c r="C96" s="143"/>
      <c r="D96" s="160"/>
      <c r="E96" s="125"/>
      <c r="F96" s="99">
        <f t="shared" si="5"/>
        <v>0</v>
      </c>
      <c r="G96" s="163"/>
      <c r="H96" s="144" t="s">
        <v>1113</v>
      </c>
      <c r="I96" s="132" t="str">
        <f>VLOOKUP(H96,Presupuesto!$B$11:$C$565,2,0)</f>
        <v>BECAS DE EQUIDAD</v>
      </c>
      <c r="J96" s="100" t="str">
        <f t="shared" si="6"/>
        <v>Posgrado</v>
      </c>
      <c r="K96" s="100" t="s">
        <v>422</v>
      </c>
      <c r="L96" s="100"/>
    </row>
    <row r="97" spans="3:12">
      <c r="C97" s="143"/>
      <c r="D97" s="160"/>
      <c r="E97" s="125"/>
      <c r="F97" s="99">
        <f t="shared" si="5"/>
        <v>0</v>
      </c>
      <c r="G97" s="163"/>
      <c r="H97" s="144" t="s">
        <v>1115</v>
      </c>
      <c r="I97" s="132" t="str">
        <f>VLOOKUP(H97,Presupuesto!$B$11:$C$565,2,0)</f>
        <v>PREMIOS AL INVESTIGADOR</v>
      </c>
      <c r="J97" s="100" t="str">
        <f t="shared" si="6"/>
        <v>Posgrado</v>
      </c>
      <c r="K97" s="100" t="s">
        <v>422</v>
      </c>
      <c r="L97" s="100"/>
    </row>
    <row r="98" spans="3:12">
      <c r="C98" s="143"/>
      <c r="D98" s="160"/>
      <c r="E98" s="125"/>
      <c r="F98" s="99">
        <f t="shared" si="5"/>
        <v>0</v>
      </c>
      <c r="G98" s="163"/>
      <c r="H98" s="144" t="s">
        <v>1117</v>
      </c>
      <c r="I98" s="132" t="str">
        <f>VLOOKUP(H98,Presupuesto!$B$11:$C$565,2,0)</f>
        <v>BECAS DE INV. PARA ESTUDIANTES DE POSTGRADO</v>
      </c>
      <c r="J98" s="100" t="str">
        <f t="shared" si="6"/>
        <v>Posgrado</v>
      </c>
      <c r="K98" s="100" t="s">
        <v>422</v>
      </c>
      <c r="L98" s="100"/>
    </row>
    <row r="99" spans="3:12">
      <c r="C99" s="143"/>
      <c r="D99" s="160"/>
      <c r="E99" s="125"/>
      <c r="F99" s="99">
        <f t="shared" si="5"/>
        <v>0</v>
      </c>
      <c r="G99" s="163"/>
      <c r="H99" s="144" t="s">
        <v>1119</v>
      </c>
      <c r="I99" s="132" t="str">
        <f>VLOOKUP(H99,Presupuesto!$B$11:$C$565,2,0)</f>
        <v>Becas Especiales de Investigación</v>
      </c>
      <c r="J99" s="100" t="str">
        <f t="shared" si="6"/>
        <v>Posgrado</v>
      </c>
      <c r="K99" s="100" t="s">
        <v>422</v>
      </c>
      <c r="L99" s="100"/>
    </row>
    <row r="100" spans="3:12" ht="15.75" thickBot="1">
      <c r="C100" s="149"/>
      <c r="D100" s="231"/>
      <c r="E100" s="105"/>
      <c r="F100" s="107">
        <f t="shared" si="5"/>
        <v>0</v>
      </c>
      <c r="G100" s="164"/>
      <c r="H100" s="150"/>
      <c r="I100" s="134" t="e">
        <f>VLOOKUP(H100,Presupuesto!$B$11:$C$565,2,0)</f>
        <v>#N/A</v>
      </c>
      <c r="J100" s="108" t="str">
        <f t="shared" si="6"/>
        <v>Posgrado</v>
      </c>
      <c r="K100" s="126" t="s">
        <v>404</v>
      </c>
      <c r="L100" s="126"/>
    </row>
    <row r="102" spans="3:12" ht="15.75" thickBot="1"/>
    <row r="103" spans="3:12" ht="15.75" thickBot="1">
      <c r="C103" s="159" t="s">
        <v>53</v>
      </c>
      <c r="D103" s="434">
        <f>SUM(F110:F131)</f>
        <v>0</v>
      </c>
      <c r="F103" s="70"/>
      <c r="G103" s="79"/>
      <c r="H103" s="70"/>
      <c r="I103" s="70"/>
    </row>
    <row r="104" spans="3:12">
      <c r="C104" s="70"/>
      <c r="D104" s="31"/>
      <c r="E104" s="95"/>
      <c r="F104" s="95"/>
      <c r="G104" s="95"/>
      <c r="H104" s="76"/>
      <c r="I104" s="76"/>
      <c r="J104" s="76"/>
      <c r="K104" s="114"/>
    </row>
    <row r="105" spans="3:12">
      <c r="C105" s="70"/>
      <c r="D105" s="31"/>
      <c r="E105" s="95"/>
      <c r="F105" s="95"/>
      <c r="G105" s="95"/>
      <c r="H105" s="76"/>
      <c r="I105" s="76"/>
      <c r="J105" s="76"/>
      <c r="K105" s="114"/>
    </row>
    <row r="106" spans="3:12" ht="15.75">
      <c r="C106" s="207" t="s">
        <v>402</v>
      </c>
      <c r="D106" s="208"/>
      <c r="E106" s="95"/>
      <c r="F106" s="95"/>
      <c r="G106" s="95"/>
      <c r="H106" s="76"/>
      <c r="I106" s="76"/>
      <c r="J106" s="76"/>
      <c r="K106" s="114"/>
    </row>
    <row r="107" spans="3:12" ht="18.75">
      <c r="C107" s="217"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c r="F108" s="95"/>
      <c r="G108" s="76"/>
      <c r="H108" s="76"/>
      <c r="I108" s="76"/>
    </row>
    <row r="109" spans="3:12" ht="30.75" thickBot="1">
      <c r="C109" s="131" t="s">
        <v>44</v>
      </c>
      <c r="D109" s="136" t="s">
        <v>55</v>
      </c>
      <c r="E109" s="138" t="s">
        <v>57</v>
      </c>
      <c r="F109" s="137" t="s">
        <v>27</v>
      </c>
      <c r="G109" s="135" t="s">
        <v>140</v>
      </c>
      <c r="H109" s="138" t="s">
        <v>46</v>
      </c>
      <c r="I109" s="135" t="s">
        <v>141</v>
      </c>
      <c r="J109" s="135" t="s">
        <v>420</v>
      </c>
      <c r="K109" s="135" t="s">
        <v>421</v>
      </c>
      <c r="L109" s="135" t="s">
        <v>477</v>
      </c>
    </row>
    <row r="110" spans="3:12">
      <c r="C110" s="143"/>
      <c r="D110" s="160"/>
      <c r="E110" s="117"/>
      <c r="F110" s="99">
        <f t="shared" ref="F110:F131" si="7">D110*E110</f>
        <v>0</v>
      </c>
      <c r="G110" s="163" t="s">
        <v>138</v>
      </c>
      <c r="H110" s="144" t="s">
        <v>1079</v>
      </c>
      <c r="I110" s="132" t="str">
        <f>VLOOKUP(H110,Presupuesto!$B$11:$C$565,2,0)</f>
        <v>BECAS</v>
      </c>
      <c r="J110" s="227" t="s">
        <v>1472</v>
      </c>
      <c r="K110" s="100" t="s">
        <v>404</v>
      </c>
      <c r="L110" s="100"/>
    </row>
    <row r="111" spans="3:12">
      <c r="C111" s="143"/>
      <c r="D111" s="160"/>
      <c r="E111" s="125"/>
      <c r="F111" s="99">
        <f t="shared" si="7"/>
        <v>0</v>
      </c>
      <c r="G111" s="163"/>
      <c r="H111" s="144" t="s">
        <v>1081</v>
      </c>
      <c r="I111" s="132" t="str">
        <f>VLOOKUP(H111,Presupuesto!$B$11:$C$565,2,0)</f>
        <v>BECAS ESTUDIANTES DE PREGRADO (PLAN REFORMA)</v>
      </c>
      <c r="J111" s="100" t="str">
        <f>$J$110</f>
        <v>Posgrado</v>
      </c>
      <c r="K111" s="100" t="s">
        <v>422</v>
      </c>
      <c r="L111" s="100"/>
    </row>
    <row r="112" spans="3:12">
      <c r="C112" s="143"/>
      <c r="D112" s="160"/>
      <c r="E112" s="125"/>
      <c r="F112" s="99">
        <f t="shared" si="7"/>
        <v>0</v>
      </c>
      <c r="G112" s="163"/>
      <c r="H112" s="144" t="s">
        <v>1083</v>
      </c>
      <c r="I112" s="132" t="str">
        <f>VLOOKUP(H112,Presupuesto!$B$11:$C$565,2,0)</f>
        <v>BECAS CONVENIO MINISTERIO SALUD -IHSS-UNAH</v>
      </c>
      <c r="J112" s="100" t="str">
        <f t="shared" ref="J112:J131" si="8">$J$110</f>
        <v>Posgrado</v>
      </c>
      <c r="K112" s="100" t="s">
        <v>422</v>
      </c>
      <c r="L112" s="100"/>
    </row>
    <row r="113" spans="3:12">
      <c r="C113" s="143"/>
      <c r="D113" s="160"/>
      <c r="E113" s="125"/>
      <c r="F113" s="99">
        <f t="shared" si="7"/>
        <v>0</v>
      </c>
      <c r="G113" s="163"/>
      <c r="H113" s="144" t="s">
        <v>1085</v>
      </c>
      <c r="I113" s="132" t="str">
        <f>VLOOKUP(H113,Presupuesto!$B$11:$C$565,2,0)</f>
        <v>BECAS DE ACTUALIZACION Y CAPACITACION DOCENTE</v>
      </c>
      <c r="J113" s="100" t="str">
        <f t="shared" si="8"/>
        <v>Posgrado</v>
      </c>
      <c r="K113" s="100" t="s">
        <v>422</v>
      </c>
      <c r="L113" s="100"/>
    </row>
    <row r="114" spans="3:12">
      <c r="C114" s="143"/>
      <c r="D114" s="160"/>
      <c r="E114" s="125"/>
      <c r="F114" s="99">
        <f t="shared" si="7"/>
        <v>0</v>
      </c>
      <c r="G114" s="163"/>
      <c r="H114" s="144" t="s">
        <v>1087</v>
      </c>
      <c r="I114" s="132" t="str">
        <f>VLOOKUP(H114,Presupuesto!$B$11:$C$565,2,0)</f>
        <v>BECAS EXCELENCIA ACADEMICA</v>
      </c>
      <c r="J114" s="100" t="str">
        <f t="shared" si="8"/>
        <v>Posgrado</v>
      </c>
      <c r="K114" s="100" t="s">
        <v>422</v>
      </c>
      <c r="L114" s="100"/>
    </row>
    <row r="115" spans="3:12">
      <c r="C115" s="143"/>
      <c r="D115" s="160"/>
      <c r="E115" s="125"/>
      <c r="F115" s="99">
        <f t="shared" si="7"/>
        <v>0</v>
      </c>
      <c r="G115" s="163"/>
      <c r="H115" s="144" t="s">
        <v>1089</v>
      </c>
      <c r="I115" s="132" t="str">
        <f>VLOOKUP(H115,Presupuesto!$B$11:$C$565,2,0)</f>
        <v>BECAS PARA HIJOS DE LOS TRABAJADORES</v>
      </c>
      <c r="J115" s="100" t="str">
        <f t="shared" si="8"/>
        <v>Posgrado</v>
      </c>
      <c r="K115" s="100" t="s">
        <v>411</v>
      </c>
      <c r="L115" s="100"/>
    </row>
    <row r="116" spans="3:12">
      <c r="C116" s="143"/>
      <c r="D116" s="160"/>
      <c r="E116" s="125"/>
      <c r="F116" s="99">
        <f t="shared" si="7"/>
        <v>0</v>
      </c>
      <c r="G116" s="163"/>
      <c r="H116" s="144" t="s">
        <v>1091</v>
      </c>
      <c r="I116" s="132" t="str">
        <f>VLOOKUP(H116,Presupuesto!$B$11:$C$565,2,0)</f>
        <v>BECAS POST GRADO ECONOMIA</v>
      </c>
      <c r="J116" s="100" t="str">
        <f t="shared" si="8"/>
        <v>Posgrado</v>
      </c>
      <c r="K116" s="100" t="s">
        <v>422</v>
      </c>
      <c r="L116" s="100"/>
    </row>
    <row r="117" spans="3:12">
      <c r="C117" s="143"/>
      <c r="D117" s="160"/>
      <c r="E117" s="125"/>
      <c r="F117" s="99">
        <f t="shared" si="7"/>
        <v>0</v>
      </c>
      <c r="G117" s="163"/>
      <c r="H117" s="144" t="s">
        <v>1093</v>
      </c>
      <c r="I117" s="132" t="str">
        <f>VLOOKUP(H117,Presupuesto!$B$11:$C$565,2,0)</f>
        <v>BECAS POST-GRADO DE TRABAJO SOCIAL</v>
      </c>
      <c r="J117" s="100" t="str">
        <f t="shared" si="8"/>
        <v>Posgrado</v>
      </c>
      <c r="K117" s="100" t="s">
        <v>422</v>
      </c>
      <c r="L117" s="100"/>
    </row>
    <row r="118" spans="3:12">
      <c r="C118" s="143"/>
      <c r="D118" s="160"/>
      <c r="E118" s="125"/>
      <c r="F118" s="99">
        <f t="shared" si="7"/>
        <v>0</v>
      </c>
      <c r="G118" s="163"/>
      <c r="H118" s="144" t="s">
        <v>1095</v>
      </c>
      <c r="I118" s="132" t="str">
        <f>VLOOKUP(H118,Presupuesto!$B$11:$C$565,2,0)</f>
        <v>BECAS PROFESIONALIZANTES DOCENTE (PLAN DE REFORMA)</v>
      </c>
      <c r="J118" s="100" t="str">
        <f t="shared" si="8"/>
        <v>Posgrado</v>
      </c>
      <c r="K118" s="100" t="s">
        <v>422</v>
      </c>
      <c r="L118" s="100"/>
    </row>
    <row r="119" spans="3:12">
      <c r="C119" s="143"/>
      <c r="D119" s="160"/>
      <c r="E119" s="125"/>
      <c r="F119" s="99">
        <f t="shared" si="7"/>
        <v>0</v>
      </c>
      <c r="G119" s="163"/>
      <c r="H119" s="144" t="s">
        <v>1097</v>
      </c>
      <c r="I119" s="132" t="str">
        <f>VLOOKUP(H119,Presupuesto!$B$11:$C$565,2,0)</f>
        <v>PRESTAMOS A ESTUDIANTES</v>
      </c>
      <c r="J119" s="100" t="str">
        <f t="shared" si="8"/>
        <v>Posgrado</v>
      </c>
      <c r="K119" s="100" t="s">
        <v>422</v>
      </c>
      <c r="L119" s="100"/>
    </row>
    <row r="120" spans="3:12">
      <c r="C120" s="143"/>
      <c r="D120" s="160"/>
      <c r="E120" s="125"/>
      <c r="F120" s="99">
        <f t="shared" si="7"/>
        <v>0</v>
      </c>
      <c r="G120" s="163"/>
      <c r="H120" s="144" t="s">
        <v>1099</v>
      </c>
      <c r="I120" s="132" t="str">
        <f>VLOOKUP(H120,Presupuesto!$B$11:$C$565,2,0)</f>
        <v>BECAS TALLERES EMPLEADOS A ESTUDIANTES</v>
      </c>
      <c r="J120" s="100" t="str">
        <f t="shared" si="8"/>
        <v>Posgrado</v>
      </c>
      <c r="K120" s="100" t="s">
        <v>422</v>
      </c>
      <c r="L120" s="100"/>
    </row>
    <row r="121" spans="3:12">
      <c r="C121" s="143"/>
      <c r="D121" s="160"/>
      <c r="E121" s="125"/>
      <c r="F121" s="99">
        <f t="shared" si="7"/>
        <v>0</v>
      </c>
      <c r="G121" s="163"/>
      <c r="H121" s="144" t="s">
        <v>1101</v>
      </c>
      <c r="I121" s="132" t="str">
        <f>VLOOKUP(H121,Presupuesto!$B$11:$C$565,2,0)</f>
        <v>BECAS EXTERNAS DE INVESTIGACION</v>
      </c>
      <c r="J121" s="100" t="str">
        <f t="shared" si="8"/>
        <v>Posgrado</v>
      </c>
      <c r="K121" s="100" t="s">
        <v>422</v>
      </c>
      <c r="L121" s="100"/>
    </row>
    <row r="122" spans="3:12">
      <c r="C122" s="143"/>
      <c r="D122" s="160"/>
      <c r="E122" s="125"/>
      <c r="F122" s="99">
        <f t="shared" si="7"/>
        <v>0</v>
      </c>
      <c r="G122" s="163"/>
      <c r="H122" s="144" t="s">
        <v>1103</v>
      </c>
      <c r="I122" s="132" t="str">
        <f>VLOOKUP(H122,Presupuesto!$B$11:$C$565,2,0)</f>
        <v>BECAS SUSTANTIVAS DE INVESTIGACIÓN</v>
      </c>
      <c r="J122" s="100" t="str">
        <f t="shared" si="8"/>
        <v>Posgrado</v>
      </c>
      <c r="K122" s="100" t="s">
        <v>422</v>
      </c>
      <c r="L122" s="100"/>
    </row>
    <row r="123" spans="3:12">
      <c r="C123" s="143"/>
      <c r="D123" s="160"/>
      <c r="E123" s="125"/>
      <c r="F123" s="99">
        <f t="shared" si="7"/>
        <v>0</v>
      </c>
      <c r="G123" s="163"/>
      <c r="H123" s="144" t="s">
        <v>1105</v>
      </c>
      <c r="I123" s="132" t="str">
        <f>VLOOKUP(H123,Presupuesto!$B$11:$C$565,2,0)</f>
        <v>BECAS DE INVEST, PARA ESTUD. DE PREGRADO</v>
      </c>
      <c r="J123" s="100" t="str">
        <f t="shared" si="8"/>
        <v>Posgrado</v>
      </c>
      <c r="K123" s="100" t="s">
        <v>422</v>
      </c>
      <c r="L123" s="100"/>
    </row>
    <row r="124" spans="3:12">
      <c r="C124" s="143"/>
      <c r="D124" s="160"/>
      <c r="E124" s="125"/>
      <c r="F124" s="99">
        <f t="shared" si="7"/>
        <v>0</v>
      </c>
      <c r="G124" s="163"/>
      <c r="H124" s="144" t="s">
        <v>1107</v>
      </c>
      <c r="I124" s="132" t="str">
        <f>VLOOKUP(H124,Presupuesto!$B$11:$C$565,2,0)</f>
        <v>BECAS DE INVEST. PARA DOC.DE POST-GRADO</v>
      </c>
      <c r="J124" s="100" t="str">
        <f t="shared" si="8"/>
        <v>Posgrado</v>
      </c>
      <c r="K124" s="100" t="s">
        <v>422</v>
      </c>
      <c r="L124" s="100"/>
    </row>
    <row r="125" spans="3:12">
      <c r="C125" s="143"/>
      <c r="D125" s="160"/>
      <c r="E125" s="125"/>
      <c r="F125" s="99">
        <f t="shared" si="7"/>
        <v>0</v>
      </c>
      <c r="G125" s="163"/>
      <c r="H125" s="144" t="s">
        <v>1109</v>
      </c>
      <c r="I125" s="132" t="str">
        <f>VLOOKUP(H125,Presupuesto!$B$11:$C$565,2,0)</f>
        <v>BECAS BÁSICAS DE INVESTIGACIÓN</v>
      </c>
      <c r="J125" s="100" t="str">
        <f t="shared" si="8"/>
        <v>Posgrado</v>
      </c>
      <c r="K125" s="100" t="s">
        <v>422</v>
      </c>
      <c r="L125" s="100"/>
    </row>
    <row r="126" spans="3:12">
      <c r="C126" s="143"/>
      <c r="D126" s="160"/>
      <c r="E126" s="125"/>
      <c r="F126" s="99">
        <f t="shared" si="7"/>
        <v>0</v>
      </c>
      <c r="G126" s="163"/>
      <c r="H126" s="144" t="s">
        <v>1111</v>
      </c>
      <c r="I126" s="132" t="str">
        <f>VLOOKUP(H126,Presupuesto!$B$11:$C$565,2,0)</f>
        <v>BECAS RELEVO GENERACIONAL</v>
      </c>
      <c r="J126" s="100" t="str">
        <f t="shared" si="8"/>
        <v>Posgrado</v>
      </c>
      <c r="K126" s="100" t="s">
        <v>422</v>
      </c>
      <c r="L126" s="100"/>
    </row>
    <row r="127" spans="3:12">
      <c r="C127" s="143"/>
      <c r="D127" s="160"/>
      <c r="E127" s="125"/>
      <c r="F127" s="99">
        <f t="shared" si="7"/>
        <v>0</v>
      </c>
      <c r="G127" s="163"/>
      <c r="H127" s="144" t="s">
        <v>1113</v>
      </c>
      <c r="I127" s="132" t="str">
        <f>VLOOKUP(H127,Presupuesto!$B$11:$C$565,2,0)</f>
        <v>BECAS DE EQUIDAD</v>
      </c>
      <c r="J127" s="100" t="str">
        <f t="shared" si="8"/>
        <v>Posgrado</v>
      </c>
      <c r="K127" s="100" t="s">
        <v>422</v>
      </c>
      <c r="L127" s="100"/>
    </row>
    <row r="128" spans="3:12">
      <c r="C128" s="143"/>
      <c r="D128" s="160"/>
      <c r="E128" s="125"/>
      <c r="F128" s="99">
        <f t="shared" si="7"/>
        <v>0</v>
      </c>
      <c r="G128" s="163"/>
      <c r="H128" s="144" t="s">
        <v>1115</v>
      </c>
      <c r="I128" s="132" t="str">
        <f>VLOOKUP(H128,Presupuesto!$B$11:$C$565,2,0)</f>
        <v>PREMIOS AL INVESTIGADOR</v>
      </c>
      <c r="J128" s="100" t="str">
        <f t="shared" si="8"/>
        <v>Posgrado</v>
      </c>
      <c r="K128" s="100" t="s">
        <v>422</v>
      </c>
      <c r="L128" s="100"/>
    </row>
    <row r="129" spans="3:12">
      <c r="C129" s="143"/>
      <c r="D129" s="160"/>
      <c r="E129" s="125"/>
      <c r="F129" s="99">
        <f t="shared" si="7"/>
        <v>0</v>
      </c>
      <c r="G129" s="163"/>
      <c r="H129" s="144" t="s">
        <v>1117</v>
      </c>
      <c r="I129" s="132" t="str">
        <f>VLOOKUP(H129,Presupuesto!$B$11:$C$565,2,0)</f>
        <v>BECAS DE INV. PARA ESTUDIANTES DE POSTGRADO</v>
      </c>
      <c r="J129" s="100" t="str">
        <f t="shared" si="8"/>
        <v>Posgrado</v>
      </c>
      <c r="K129" s="100" t="s">
        <v>422</v>
      </c>
      <c r="L129" s="100"/>
    </row>
    <row r="130" spans="3:12">
      <c r="C130" s="143"/>
      <c r="D130" s="160"/>
      <c r="E130" s="125"/>
      <c r="F130" s="99">
        <f t="shared" si="7"/>
        <v>0</v>
      </c>
      <c r="G130" s="163"/>
      <c r="H130" s="144" t="s">
        <v>1119</v>
      </c>
      <c r="I130" s="132" t="str">
        <f>VLOOKUP(H130,Presupuesto!$B$11:$C$565,2,0)</f>
        <v>Becas Especiales de Investigación</v>
      </c>
      <c r="J130" s="100" t="str">
        <f t="shared" si="8"/>
        <v>Posgrado</v>
      </c>
      <c r="K130" s="100" t="s">
        <v>422</v>
      </c>
      <c r="L130" s="100"/>
    </row>
    <row r="131" spans="3:12" ht="15.75" thickBot="1">
      <c r="C131" s="149"/>
      <c r="D131" s="231"/>
      <c r="E131" s="105"/>
      <c r="F131" s="107">
        <f t="shared" si="7"/>
        <v>0</v>
      </c>
      <c r="G131" s="164"/>
      <c r="H131" s="150"/>
      <c r="I131" s="134" t="e">
        <f>VLOOKUP(H131,Presupuesto!$B$11:$C$565,2,0)</f>
        <v>#N/A</v>
      </c>
      <c r="J131" s="108" t="str">
        <f t="shared" si="8"/>
        <v>Posgrado</v>
      </c>
      <c r="K131" s="126" t="s">
        <v>404</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G8" sqref="G8"/>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399</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row>
    <row r="10" spans="1:555" ht="15.75" thickBot="1">
      <c r="C10" s="159" t="s">
        <v>53</v>
      </c>
      <c r="D10" s="434">
        <f>SUM(F17:F37)</f>
        <v>0</v>
      </c>
      <c r="F10" s="70"/>
      <c r="G10" s="79"/>
      <c r="H10" s="70"/>
      <c r="I10" s="70"/>
    </row>
    <row r="11" spans="1:555">
      <c r="C11" s="70"/>
      <c r="D11" s="31"/>
      <c r="E11" s="95"/>
      <c r="F11" s="95"/>
      <c r="G11" s="95"/>
      <c r="H11" s="76"/>
      <c r="I11" s="76"/>
      <c r="J11" s="76"/>
      <c r="K11" s="114"/>
    </row>
    <row r="12" spans="1:555" ht="15.75">
      <c r="B12" s="95"/>
      <c r="C12" s="322" t="s">
        <v>402</v>
      </c>
      <c r="D12" s="208"/>
      <c r="E12" s="95"/>
      <c r="F12" s="95"/>
      <c r="G12" s="95"/>
      <c r="H12" s="76"/>
      <c r="I12" s="76"/>
      <c r="J12" s="76"/>
      <c r="K12" s="114"/>
    </row>
    <row r="13" spans="1:555" ht="18.7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420</v>
      </c>
      <c r="K16" s="135" t="s">
        <v>421</v>
      </c>
      <c r="L16" s="135" t="s">
        <v>126</v>
      </c>
    </row>
    <row r="17" spans="3:12">
      <c r="C17" s="143" t="s">
        <v>129</v>
      </c>
      <c r="D17" s="160"/>
      <c r="E17" s="117">
        <v>784000</v>
      </c>
      <c r="F17" s="99">
        <f t="shared" ref="F17:F37" si="0">D17*E17</f>
        <v>0</v>
      </c>
      <c r="G17" s="163" t="s">
        <v>138</v>
      </c>
      <c r="H17" s="144"/>
      <c r="I17" s="132" t="e">
        <f>VLOOKUP(H17,Presupuesto!$B$11:$C$565,2,0)</f>
        <v>#N/A</v>
      </c>
      <c r="J17" s="227" t="s">
        <v>1472</v>
      </c>
      <c r="K17" s="100" t="s">
        <v>404</v>
      </c>
      <c r="L17" s="100"/>
    </row>
    <row r="18" spans="3:12">
      <c r="C18" s="143" t="s">
        <v>85</v>
      </c>
      <c r="D18" s="160"/>
      <c r="E18" s="125">
        <v>100000</v>
      </c>
      <c r="F18" s="99">
        <f t="shared" si="0"/>
        <v>0</v>
      </c>
      <c r="G18" s="163"/>
      <c r="H18" s="144">
        <v>42500</v>
      </c>
      <c r="I18" s="132" t="e">
        <f>VLOOKUP(H18,Presupuesto!$B$11:$C$565,2,0)</f>
        <v>#N/A</v>
      </c>
      <c r="J18" s="100" t="str">
        <f t="shared" ref="J18:J36" si="1">$J$17</f>
        <v>Posgrado</v>
      </c>
      <c r="K18" s="100" t="s">
        <v>422</v>
      </c>
      <c r="L18" s="100"/>
    </row>
    <row r="19" spans="3:12">
      <c r="C19" s="143" t="s">
        <v>86</v>
      </c>
      <c r="D19" s="160"/>
      <c r="E19" s="125">
        <v>50000</v>
      </c>
      <c r="F19" s="99">
        <f t="shared" si="0"/>
        <v>0</v>
      </c>
      <c r="G19" s="163"/>
      <c r="H19" s="144">
        <v>42500</v>
      </c>
      <c r="I19" s="132" t="e">
        <f>VLOOKUP(H19,Presupuesto!$B$11:$C$565,2,0)</f>
        <v>#N/A</v>
      </c>
      <c r="J19" s="100" t="str">
        <f t="shared" si="1"/>
        <v>Posgrado</v>
      </c>
      <c r="K19" s="100" t="s">
        <v>422</v>
      </c>
      <c r="L19" s="100"/>
    </row>
    <row r="20" spans="3:12">
      <c r="C20" s="143" t="s">
        <v>130</v>
      </c>
      <c r="D20" s="160"/>
      <c r="E20" s="125">
        <v>40</v>
      </c>
      <c r="F20" s="99">
        <f t="shared" si="0"/>
        <v>0</v>
      </c>
      <c r="G20" s="163"/>
      <c r="H20" s="144">
        <v>42500</v>
      </c>
      <c r="I20" s="132" t="e">
        <f>VLOOKUP(H20,Presupuesto!$B$11:$C$565,2,0)</f>
        <v>#N/A</v>
      </c>
      <c r="J20" s="100" t="str">
        <f t="shared" si="1"/>
        <v>Posgrado</v>
      </c>
      <c r="K20" s="100" t="s">
        <v>422</v>
      </c>
      <c r="L20" s="100"/>
    </row>
    <row r="21" spans="3:12">
      <c r="C21" s="143" t="s">
        <v>128</v>
      </c>
      <c r="D21" s="160"/>
      <c r="E21" s="125">
        <v>5745</v>
      </c>
      <c r="F21" s="99">
        <f t="shared" si="0"/>
        <v>0</v>
      </c>
      <c r="G21" s="163"/>
      <c r="H21" s="144">
        <v>42500</v>
      </c>
      <c r="I21" s="132" t="e">
        <f>VLOOKUP(H21,Presupuesto!$B$11:$C$565,2,0)</f>
        <v>#N/A</v>
      </c>
      <c r="J21" s="100" t="str">
        <f t="shared" si="1"/>
        <v>Posgrado</v>
      </c>
      <c r="K21" s="100" t="s">
        <v>422</v>
      </c>
      <c r="L21" s="100"/>
    </row>
    <row r="22" spans="3:12">
      <c r="C22" s="143" t="s">
        <v>131</v>
      </c>
      <c r="D22" s="160"/>
      <c r="E22" s="125">
        <v>30000</v>
      </c>
      <c r="F22" s="99">
        <f t="shared" si="0"/>
        <v>0</v>
      </c>
      <c r="G22" s="163"/>
      <c r="H22" s="144">
        <v>42500</v>
      </c>
      <c r="I22" s="132" t="e">
        <f>VLOOKUP(H22,Presupuesto!$B$11:$C$565,2,0)</f>
        <v>#N/A</v>
      </c>
      <c r="J22" s="100" t="str">
        <f t="shared" si="1"/>
        <v>Posgrado</v>
      </c>
      <c r="K22" s="100" t="s">
        <v>411</v>
      </c>
      <c r="L22" s="100"/>
    </row>
    <row r="23" spans="3:12">
      <c r="C23" s="143" t="s">
        <v>131</v>
      </c>
      <c r="D23" s="160"/>
      <c r="E23" s="125">
        <v>30000</v>
      </c>
      <c r="F23" s="99">
        <f t="shared" si="0"/>
        <v>0</v>
      </c>
      <c r="G23" s="163"/>
      <c r="H23" s="144">
        <v>42500</v>
      </c>
      <c r="I23" s="132" t="e">
        <f>VLOOKUP(H23,Presupuesto!$B$11:$C$565,2,0)</f>
        <v>#N/A</v>
      </c>
      <c r="J23" s="100" t="str">
        <f t="shared" si="1"/>
        <v>Posgrado</v>
      </c>
      <c r="K23" s="100" t="s">
        <v>422</v>
      </c>
      <c r="L23" s="100"/>
    </row>
    <row r="24" spans="3:12">
      <c r="C24" s="143"/>
      <c r="D24" s="160"/>
      <c r="E24" s="125"/>
      <c r="F24" s="99">
        <f t="shared" si="0"/>
        <v>0</v>
      </c>
      <c r="G24" s="163"/>
      <c r="H24" s="144">
        <v>35600</v>
      </c>
      <c r="I24" s="132" t="e">
        <f>VLOOKUP(H24,Presupuesto!$B$11:$C$565,2,0)</f>
        <v>#N/A</v>
      </c>
      <c r="J24" s="100" t="str">
        <f t="shared" si="1"/>
        <v>Posgrado</v>
      </c>
      <c r="K24" s="100" t="s">
        <v>422</v>
      </c>
      <c r="L24" s="100"/>
    </row>
    <row r="25" spans="3:12">
      <c r="C25" s="143"/>
      <c r="D25" s="160"/>
      <c r="E25" s="125"/>
      <c r="F25" s="99">
        <f t="shared" si="0"/>
        <v>0</v>
      </c>
      <c r="G25" s="163"/>
      <c r="H25" s="144"/>
      <c r="I25" s="132" t="e">
        <f>VLOOKUP(H25,Presupuesto!$B$11:$C$565,2,0)</f>
        <v>#N/A</v>
      </c>
      <c r="J25" s="100" t="str">
        <f t="shared" si="1"/>
        <v>Posgrado</v>
      </c>
      <c r="K25" s="100" t="s">
        <v>422</v>
      </c>
      <c r="L25" s="100"/>
    </row>
    <row r="26" spans="3:12">
      <c r="C26" s="143"/>
      <c r="D26" s="160"/>
      <c r="E26" s="125"/>
      <c r="F26" s="99">
        <f t="shared" si="0"/>
        <v>0</v>
      </c>
      <c r="G26" s="163"/>
      <c r="H26" s="144"/>
      <c r="I26" s="132" t="e">
        <f>VLOOKUP(H26,Presupuesto!$B$11:$C$565,2,0)</f>
        <v>#N/A</v>
      </c>
      <c r="J26" s="100" t="str">
        <f t="shared" si="1"/>
        <v>Posgrado</v>
      </c>
      <c r="K26" s="100" t="s">
        <v>422</v>
      </c>
      <c r="L26" s="100"/>
    </row>
    <row r="27" spans="3:12">
      <c r="C27" s="145"/>
      <c r="D27" s="160"/>
      <c r="E27" s="120"/>
      <c r="F27" s="99">
        <f t="shared" si="0"/>
        <v>0</v>
      </c>
      <c r="G27" s="163"/>
      <c r="H27" s="146"/>
      <c r="I27" s="132" t="e">
        <f>VLOOKUP(H27,Presupuesto!$B$11:$C$565,2,0)</f>
        <v>#N/A</v>
      </c>
      <c r="J27" s="100" t="str">
        <f t="shared" si="1"/>
        <v>Posgrado</v>
      </c>
      <c r="K27" s="100" t="s">
        <v>422</v>
      </c>
      <c r="L27" s="100"/>
    </row>
    <row r="28" spans="3:12">
      <c r="C28" s="145"/>
      <c r="D28" s="160"/>
      <c r="E28" s="120"/>
      <c r="F28" s="99">
        <f t="shared" si="0"/>
        <v>0</v>
      </c>
      <c r="G28" s="163"/>
      <c r="H28" s="146"/>
      <c r="I28" s="132" t="e">
        <f>VLOOKUP(H28,Presupuesto!$B$11:$C$565,2,0)</f>
        <v>#N/A</v>
      </c>
      <c r="J28" s="100" t="str">
        <f t="shared" si="1"/>
        <v>Posgrado</v>
      </c>
      <c r="K28" s="100" t="s">
        <v>422</v>
      </c>
      <c r="L28" s="100"/>
    </row>
    <row r="29" spans="3:12">
      <c r="C29" s="145"/>
      <c r="D29" s="160"/>
      <c r="E29" s="120"/>
      <c r="F29" s="99">
        <f t="shared" si="0"/>
        <v>0</v>
      </c>
      <c r="G29" s="163"/>
      <c r="H29" s="146"/>
      <c r="I29" s="132" t="e">
        <f>VLOOKUP(H29,Presupuesto!$B$11:$C$565,2,0)</f>
        <v>#N/A</v>
      </c>
      <c r="J29" s="100" t="str">
        <f t="shared" si="1"/>
        <v>Posgrado</v>
      </c>
      <c r="K29" s="100" t="s">
        <v>422</v>
      </c>
      <c r="L29" s="100"/>
    </row>
    <row r="30" spans="3:12">
      <c r="C30" s="145"/>
      <c r="D30" s="160"/>
      <c r="E30" s="120"/>
      <c r="F30" s="99">
        <f t="shared" si="0"/>
        <v>0</v>
      </c>
      <c r="G30" s="163"/>
      <c r="H30" s="146"/>
      <c r="I30" s="132" t="e">
        <f>VLOOKUP(H30,Presupuesto!$B$11:$C$565,2,0)</f>
        <v>#N/A</v>
      </c>
      <c r="J30" s="100" t="str">
        <f t="shared" si="1"/>
        <v>Posgrado</v>
      </c>
      <c r="K30" s="100" t="s">
        <v>422</v>
      </c>
      <c r="L30" s="100"/>
    </row>
    <row r="31" spans="3:12">
      <c r="C31" s="145"/>
      <c r="D31" s="160"/>
      <c r="E31" s="120"/>
      <c r="F31" s="99">
        <f t="shared" si="0"/>
        <v>0</v>
      </c>
      <c r="G31" s="163"/>
      <c r="H31" s="146"/>
      <c r="I31" s="132" t="e">
        <f>VLOOKUP(H31,Presupuesto!$B$11:$C$565,2,0)</f>
        <v>#N/A</v>
      </c>
      <c r="J31" s="100" t="str">
        <f t="shared" si="1"/>
        <v>Posgrado</v>
      </c>
      <c r="K31" s="100" t="s">
        <v>422</v>
      </c>
      <c r="L31" s="100"/>
    </row>
    <row r="32" spans="3:12">
      <c r="C32" s="145"/>
      <c r="D32" s="160"/>
      <c r="E32" s="120"/>
      <c r="F32" s="99">
        <f t="shared" si="0"/>
        <v>0</v>
      </c>
      <c r="G32" s="163"/>
      <c r="H32" s="146"/>
      <c r="I32" s="132" t="e">
        <f>VLOOKUP(H32,Presupuesto!$B$11:$C$565,2,0)</f>
        <v>#N/A</v>
      </c>
      <c r="J32" s="100" t="str">
        <f t="shared" si="1"/>
        <v>Posgrado</v>
      </c>
      <c r="K32" s="100" t="s">
        <v>422</v>
      </c>
      <c r="L32" s="100"/>
    </row>
    <row r="33" spans="3:12">
      <c r="C33" s="147"/>
      <c r="D33" s="160"/>
      <c r="E33" s="120"/>
      <c r="F33" s="99">
        <f t="shared" si="0"/>
        <v>0</v>
      </c>
      <c r="G33" s="163"/>
      <c r="H33" s="148"/>
      <c r="I33" s="132" t="e">
        <f>VLOOKUP(H33,Presupuesto!$B$11:$C$565,2,0)</f>
        <v>#N/A</v>
      </c>
      <c r="J33" s="100" t="str">
        <f t="shared" si="1"/>
        <v>Posgrado</v>
      </c>
      <c r="K33" s="100" t="s">
        <v>413</v>
      </c>
      <c r="L33" s="100"/>
    </row>
    <row r="34" spans="3:12">
      <c r="C34" s="147"/>
      <c r="D34" s="160"/>
      <c r="E34" s="120"/>
      <c r="F34" s="99">
        <f t="shared" si="0"/>
        <v>0</v>
      </c>
      <c r="G34" s="163"/>
      <c r="H34" s="148"/>
      <c r="I34" s="132" t="e">
        <f>VLOOKUP(H34,Presupuesto!$B$11:$C$565,2,0)</f>
        <v>#N/A</v>
      </c>
      <c r="J34" s="100" t="str">
        <f t="shared" si="1"/>
        <v>Posgrado</v>
      </c>
      <c r="K34" s="100" t="s">
        <v>422</v>
      </c>
      <c r="L34" s="100"/>
    </row>
    <row r="35" spans="3:12">
      <c r="C35" s="147"/>
      <c r="D35" s="160"/>
      <c r="E35" s="120"/>
      <c r="F35" s="99">
        <f t="shared" si="0"/>
        <v>0</v>
      </c>
      <c r="G35" s="163"/>
      <c r="H35" s="148"/>
      <c r="I35" s="132" t="e">
        <f>VLOOKUP(H35,Presupuesto!$B$11:$C$565,2,0)</f>
        <v>#N/A</v>
      </c>
      <c r="J35" s="100" t="str">
        <f t="shared" si="1"/>
        <v>Posgrado</v>
      </c>
      <c r="K35" s="100" t="s">
        <v>422</v>
      </c>
      <c r="L35" s="100"/>
    </row>
    <row r="36" spans="3:12">
      <c r="C36" s="147"/>
      <c r="D36" s="160"/>
      <c r="E36" s="120"/>
      <c r="F36" s="99">
        <f t="shared" si="0"/>
        <v>0</v>
      </c>
      <c r="G36" s="163"/>
      <c r="H36" s="148"/>
      <c r="I36" s="132" t="e">
        <f>VLOOKUP(H36,Presupuesto!$B$11:$C$565,2,0)</f>
        <v>#N/A</v>
      </c>
      <c r="J36" s="100" t="str">
        <f t="shared" si="1"/>
        <v>Posgrado</v>
      </c>
      <c r="K36" s="100" t="s">
        <v>422</v>
      </c>
      <c r="L36" s="100"/>
    </row>
    <row r="37" spans="3:12" ht="15.75" thickBot="1">
      <c r="C37" s="149"/>
      <c r="D37" s="231"/>
      <c r="E37" s="105"/>
      <c r="F37" s="107">
        <f t="shared" si="0"/>
        <v>0</v>
      </c>
      <c r="G37" s="164"/>
      <c r="H37" s="150"/>
      <c r="I37" s="134" t="e">
        <f>VLOOKUP(H37,Presupuesto!$B$11:$C$565,2,0)</f>
        <v>#N/A</v>
      </c>
      <c r="J37" s="108" t="str">
        <f t="shared" ref="J37" si="2">$J$20</f>
        <v>Posgrado</v>
      </c>
      <c r="K37" s="126" t="s">
        <v>404</v>
      </c>
      <c r="L37" s="108"/>
    </row>
    <row r="38" spans="3:12">
      <c r="F38" s="92"/>
      <c r="G38" s="91"/>
      <c r="H38" s="92"/>
      <c r="I38" s="92"/>
    </row>
    <row r="39" spans="3:12" ht="15.75" thickBot="1"/>
    <row r="40" spans="3:12" ht="15.75" thickBot="1">
      <c r="C40" s="159" t="s">
        <v>53</v>
      </c>
      <c r="D40" s="434">
        <f>SUM(F47:F67)</f>
        <v>0</v>
      </c>
      <c r="F40" s="70"/>
      <c r="G40" s="79"/>
      <c r="H40" s="70"/>
      <c r="I40" s="70"/>
    </row>
    <row r="41" spans="3:12">
      <c r="C41" s="70"/>
      <c r="D41" s="31"/>
      <c r="E41" s="95"/>
      <c r="F41" s="95"/>
      <c r="G41" s="95"/>
      <c r="H41" s="76"/>
      <c r="I41" s="76"/>
      <c r="J41" s="76"/>
      <c r="K41" s="114"/>
    </row>
    <row r="42" spans="3:12" ht="15.75">
      <c r="C42" s="322" t="s">
        <v>402</v>
      </c>
      <c r="D42" s="208"/>
      <c r="E42" s="95"/>
      <c r="F42" s="95"/>
      <c r="G42" s="95"/>
      <c r="H42" s="76"/>
      <c r="I42" s="76"/>
      <c r="J42" s="76"/>
      <c r="K42" s="114"/>
    </row>
    <row r="43" spans="3:12" ht="18.75">
      <c r="C43" s="217"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c r="E44" s="95"/>
      <c r="F44" s="95"/>
      <c r="G44" s="95"/>
      <c r="H44" s="76"/>
      <c r="I44" s="76"/>
      <c r="J44" s="76"/>
      <c r="K44" s="114"/>
    </row>
    <row r="45" spans="3:12" ht="15.75" thickBot="1">
      <c r="F45" s="95"/>
      <c r="G45" s="76"/>
      <c r="H45" s="76"/>
      <c r="I45" s="76"/>
    </row>
    <row r="46" spans="3:12" ht="30.75" thickBot="1">
      <c r="C46" s="131" t="s">
        <v>44</v>
      </c>
      <c r="D46" s="136" t="s">
        <v>55</v>
      </c>
      <c r="E46" s="138" t="s">
        <v>57</v>
      </c>
      <c r="F46" s="137" t="s">
        <v>27</v>
      </c>
      <c r="G46" s="135" t="s">
        <v>140</v>
      </c>
      <c r="H46" s="138" t="s">
        <v>46</v>
      </c>
      <c r="I46" s="135" t="s">
        <v>141</v>
      </c>
      <c r="J46" s="135" t="s">
        <v>420</v>
      </c>
      <c r="K46" s="135" t="s">
        <v>421</v>
      </c>
      <c r="L46" s="135" t="s">
        <v>126</v>
      </c>
    </row>
    <row r="47" spans="3:12">
      <c r="C47" s="143" t="s">
        <v>129</v>
      </c>
      <c r="D47" s="160"/>
      <c r="E47" s="117">
        <v>784000</v>
      </c>
      <c r="F47" s="99">
        <f t="shared" ref="F47:F67" si="3">D47*E47</f>
        <v>0</v>
      </c>
      <c r="G47" s="163" t="s">
        <v>138</v>
      </c>
      <c r="H47" s="144"/>
      <c r="I47" s="132" t="e">
        <f>VLOOKUP(H47,Presupuesto!$B$11:$C$565,2,0)</f>
        <v>#N/A</v>
      </c>
      <c r="J47" s="227" t="s">
        <v>1472</v>
      </c>
      <c r="K47" s="100" t="s">
        <v>404</v>
      </c>
      <c r="L47" s="100"/>
    </row>
    <row r="48" spans="3:12">
      <c r="C48" s="143" t="s">
        <v>85</v>
      </c>
      <c r="D48" s="160"/>
      <c r="E48" s="125">
        <v>100000</v>
      </c>
      <c r="F48" s="99">
        <f t="shared" si="3"/>
        <v>0</v>
      </c>
      <c r="G48" s="163"/>
      <c r="H48" s="144">
        <v>42500</v>
      </c>
      <c r="I48" s="132" t="e">
        <f>VLOOKUP(H48,Presupuesto!$B$11:$C$565,2,0)</f>
        <v>#N/A</v>
      </c>
      <c r="J48" s="100" t="str">
        <f>$J$47</f>
        <v>Posgrado</v>
      </c>
      <c r="K48" s="100" t="s">
        <v>422</v>
      </c>
      <c r="L48" s="100"/>
    </row>
    <row r="49" spans="3:12">
      <c r="C49" s="143" t="s">
        <v>86</v>
      </c>
      <c r="D49" s="160"/>
      <c r="E49" s="125">
        <v>50000</v>
      </c>
      <c r="F49" s="99">
        <f t="shared" si="3"/>
        <v>0</v>
      </c>
      <c r="G49" s="163"/>
      <c r="H49" s="144">
        <v>42500</v>
      </c>
      <c r="I49" s="132" t="e">
        <f>VLOOKUP(H49,Presupuesto!$B$11:$C$565,2,0)</f>
        <v>#N/A</v>
      </c>
      <c r="J49" s="100" t="str">
        <f t="shared" ref="J49:J67" si="4">$J$47</f>
        <v>Posgrado</v>
      </c>
      <c r="K49" s="100" t="s">
        <v>422</v>
      </c>
      <c r="L49" s="100"/>
    </row>
    <row r="50" spans="3:12">
      <c r="C50" s="143" t="s">
        <v>130</v>
      </c>
      <c r="D50" s="160"/>
      <c r="E50" s="125">
        <v>40</v>
      </c>
      <c r="F50" s="99">
        <f t="shared" si="3"/>
        <v>0</v>
      </c>
      <c r="G50" s="163"/>
      <c r="H50" s="144">
        <v>42500</v>
      </c>
      <c r="I50" s="132" t="e">
        <f>VLOOKUP(H50,Presupuesto!$B$11:$C$565,2,0)</f>
        <v>#N/A</v>
      </c>
      <c r="J50" s="100" t="str">
        <f t="shared" si="4"/>
        <v>Posgrado</v>
      </c>
      <c r="K50" s="100" t="s">
        <v>422</v>
      </c>
      <c r="L50" s="100"/>
    </row>
    <row r="51" spans="3:12">
      <c r="C51" s="143" t="s">
        <v>128</v>
      </c>
      <c r="D51" s="160"/>
      <c r="E51" s="125">
        <v>5745</v>
      </c>
      <c r="F51" s="99">
        <f t="shared" si="3"/>
        <v>0</v>
      </c>
      <c r="G51" s="163"/>
      <c r="H51" s="144">
        <v>42500</v>
      </c>
      <c r="I51" s="132" t="e">
        <f>VLOOKUP(H51,Presupuesto!$B$11:$C$565,2,0)</f>
        <v>#N/A</v>
      </c>
      <c r="J51" s="100" t="str">
        <f t="shared" si="4"/>
        <v>Posgrado</v>
      </c>
      <c r="K51" s="100" t="s">
        <v>422</v>
      </c>
      <c r="L51" s="100"/>
    </row>
    <row r="52" spans="3:12">
      <c r="C52" s="143" t="s">
        <v>131</v>
      </c>
      <c r="D52" s="160"/>
      <c r="E52" s="125">
        <v>30000</v>
      </c>
      <c r="F52" s="99">
        <f t="shared" si="3"/>
        <v>0</v>
      </c>
      <c r="G52" s="163"/>
      <c r="H52" s="144">
        <v>42500</v>
      </c>
      <c r="I52" s="132" t="e">
        <f>VLOOKUP(H52,Presupuesto!$B$11:$C$565,2,0)</f>
        <v>#N/A</v>
      </c>
      <c r="J52" s="100" t="str">
        <f t="shared" si="4"/>
        <v>Posgrado</v>
      </c>
      <c r="K52" s="100" t="s">
        <v>411</v>
      </c>
      <c r="L52" s="100"/>
    </row>
    <row r="53" spans="3:12">
      <c r="C53" s="143" t="s">
        <v>131</v>
      </c>
      <c r="D53" s="160"/>
      <c r="E53" s="125">
        <v>30000</v>
      </c>
      <c r="F53" s="99">
        <f t="shared" si="3"/>
        <v>0</v>
      </c>
      <c r="G53" s="163"/>
      <c r="H53" s="144">
        <v>42500</v>
      </c>
      <c r="I53" s="132" t="e">
        <f>VLOOKUP(H53,Presupuesto!$B$11:$C$565,2,0)</f>
        <v>#N/A</v>
      </c>
      <c r="J53" s="100" t="str">
        <f t="shared" si="4"/>
        <v>Posgrado</v>
      </c>
      <c r="K53" s="100" t="s">
        <v>422</v>
      </c>
      <c r="L53" s="100"/>
    </row>
    <row r="54" spans="3:12">
      <c r="C54" s="143"/>
      <c r="D54" s="160"/>
      <c r="E54" s="125"/>
      <c r="F54" s="99">
        <f t="shared" si="3"/>
        <v>0</v>
      </c>
      <c r="G54" s="163"/>
      <c r="H54" s="144">
        <v>35600</v>
      </c>
      <c r="I54" s="132" t="e">
        <f>VLOOKUP(H54,Presupuesto!$B$11:$C$565,2,0)</f>
        <v>#N/A</v>
      </c>
      <c r="J54" s="100" t="str">
        <f t="shared" si="4"/>
        <v>Posgrado</v>
      </c>
      <c r="K54" s="100" t="s">
        <v>422</v>
      </c>
      <c r="L54" s="100"/>
    </row>
    <row r="55" spans="3:12">
      <c r="C55" s="143"/>
      <c r="D55" s="160"/>
      <c r="E55" s="125"/>
      <c r="F55" s="99">
        <f t="shared" si="3"/>
        <v>0</v>
      </c>
      <c r="G55" s="163"/>
      <c r="H55" s="144"/>
      <c r="I55" s="132" t="e">
        <f>VLOOKUP(H55,Presupuesto!$B$11:$C$565,2,0)</f>
        <v>#N/A</v>
      </c>
      <c r="J55" s="100" t="str">
        <f t="shared" si="4"/>
        <v>Posgrado</v>
      </c>
      <c r="K55" s="100" t="s">
        <v>422</v>
      </c>
      <c r="L55" s="100"/>
    </row>
    <row r="56" spans="3:12">
      <c r="C56" s="143"/>
      <c r="D56" s="160"/>
      <c r="E56" s="125"/>
      <c r="F56" s="99">
        <f t="shared" si="3"/>
        <v>0</v>
      </c>
      <c r="G56" s="163"/>
      <c r="H56" s="144"/>
      <c r="I56" s="132" t="e">
        <f>VLOOKUP(H56,Presupuesto!$B$11:$C$565,2,0)</f>
        <v>#N/A</v>
      </c>
      <c r="J56" s="100" t="str">
        <f t="shared" si="4"/>
        <v>Posgrado</v>
      </c>
      <c r="K56" s="100" t="s">
        <v>422</v>
      </c>
      <c r="L56" s="100"/>
    </row>
    <row r="57" spans="3:12">
      <c r="C57" s="145"/>
      <c r="D57" s="160"/>
      <c r="E57" s="120"/>
      <c r="F57" s="99">
        <f t="shared" si="3"/>
        <v>0</v>
      </c>
      <c r="G57" s="163"/>
      <c r="H57" s="146"/>
      <c r="I57" s="132" t="e">
        <f>VLOOKUP(H57,Presupuesto!$B$11:$C$565,2,0)</f>
        <v>#N/A</v>
      </c>
      <c r="J57" s="100" t="str">
        <f t="shared" si="4"/>
        <v>Posgrado</v>
      </c>
      <c r="K57" s="100" t="s">
        <v>422</v>
      </c>
      <c r="L57" s="100"/>
    </row>
    <row r="58" spans="3:12">
      <c r="C58" s="145"/>
      <c r="D58" s="160"/>
      <c r="E58" s="120"/>
      <c r="F58" s="99">
        <f t="shared" si="3"/>
        <v>0</v>
      </c>
      <c r="G58" s="163"/>
      <c r="H58" s="146"/>
      <c r="I58" s="132" t="e">
        <f>VLOOKUP(H58,Presupuesto!$B$11:$C$565,2,0)</f>
        <v>#N/A</v>
      </c>
      <c r="J58" s="100" t="str">
        <f t="shared" si="4"/>
        <v>Posgrado</v>
      </c>
      <c r="K58" s="100" t="s">
        <v>422</v>
      </c>
      <c r="L58" s="100"/>
    </row>
    <row r="59" spans="3:12">
      <c r="C59" s="145"/>
      <c r="D59" s="160"/>
      <c r="E59" s="120"/>
      <c r="F59" s="99">
        <f t="shared" si="3"/>
        <v>0</v>
      </c>
      <c r="G59" s="163"/>
      <c r="H59" s="146"/>
      <c r="I59" s="132" t="e">
        <f>VLOOKUP(H59,Presupuesto!$B$11:$C$565,2,0)</f>
        <v>#N/A</v>
      </c>
      <c r="J59" s="100" t="str">
        <f t="shared" si="4"/>
        <v>Posgrado</v>
      </c>
      <c r="K59" s="100" t="s">
        <v>422</v>
      </c>
      <c r="L59" s="100"/>
    </row>
    <row r="60" spans="3:12">
      <c r="C60" s="145"/>
      <c r="D60" s="160"/>
      <c r="E60" s="120"/>
      <c r="F60" s="99">
        <f t="shared" si="3"/>
        <v>0</v>
      </c>
      <c r="G60" s="163"/>
      <c r="H60" s="146"/>
      <c r="I60" s="132" t="e">
        <f>VLOOKUP(H60,Presupuesto!$B$11:$C$565,2,0)</f>
        <v>#N/A</v>
      </c>
      <c r="J60" s="100" t="str">
        <f t="shared" si="4"/>
        <v>Posgrado</v>
      </c>
      <c r="K60" s="100" t="s">
        <v>422</v>
      </c>
      <c r="L60" s="100"/>
    </row>
    <row r="61" spans="3:12">
      <c r="C61" s="145"/>
      <c r="D61" s="160"/>
      <c r="E61" s="120"/>
      <c r="F61" s="99">
        <f t="shared" si="3"/>
        <v>0</v>
      </c>
      <c r="G61" s="163"/>
      <c r="H61" s="146"/>
      <c r="I61" s="132" t="e">
        <f>VLOOKUP(H61,Presupuesto!$B$11:$C$565,2,0)</f>
        <v>#N/A</v>
      </c>
      <c r="J61" s="100" t="str">
        <f t="shared" si="4"/>
        <v>Posgrado</v>
      </c>
      <c r="K61" s="100" t="s">
        <v>422</v>
      </c>
      <c r="L61" s="100"/>
    </row>
    <row r="62" spans="3:12">
      <c r="C62" s="145"/>
      <c r="D62" s="160"/>
      <c r="E62" s="120"/>
      <c r="F62" s="99">
        <f t="shared" si="3"/>
        <v>0</v>
      </c>
      <c r="G62" s="163"/>
      <c r="H62" s="146"/>
      <c r="I62" s="132" t="e">
        <f>VLOOKUP(H62,Presupuesto!$B$11:$C$565,2,0)</f>
        <v>#N/A</v>
      </c>
      <c r="J62" s="100" t="str">
        <f t="shared" si="4"/>
        <v>Posgrado</v>
      </c>
      <c r="K62" s="100" t="s">
        <v>422</v>
      </c>
      <c r="L62" s="100"/>
    </row>
    <row r="63" spans="3:12">
      <c r="C63" s="147"/>
      <c r="D63" s="160"/>
      <c r="E63" s="120"/>
      <c r="F63" s="99">
        <f t="shared" si="3"/>
        <v>0</v>
      </c>
      <c r="G63" s="163"/>
      <c r="H63" s="148"/>
      <c r="I63" s="132" t="e">
        <f>VLOOKUP(H63,Presupuesto!$B$11:$C$565,2,0)</f>
        <v>#N/A</v>
      </c>
      <c r="J63" s="100" t="str">
        <f t="shared" si="4"/>
        <v>Posgrado</v>
      </c>
      <c r="K63" s="100" t="s">
        <v>413</v>
      </c>
      <c r="L63" s="100"/>
    </row>
    <row r="64" spans="3:12">
      <c r="C64" s="147"/>
      <c r="D64" s="160"/>
      <c r="E64" s="120"/>
      <c r="F64" s="99">
        <f t="shared" si="3"/>
        <v>0</v>
      </c>
      <c r="G64" s="163"/>
      <c r="H64" s="148"/>
      <c r="I64" s="132" t="e">
        <f>VLOOKUP(H64,Presupuesto!$B$11:$C$565,2,0)</f>
        <v>#N/A</v>
      </c>
      <c r="J64" s="100" t="str">
        <f t="shared" si="4"/>
        <v>Posgrado</v>
      </c>
      <c r="K64" s="100" t="s">
        <v>422</v>
      </c>
      <c r="L64" s="100"/>
    </row>
    <row r="65" spans="3:12">
      <c r="C65" s="147"/>
      <c r="D65" s="160"/>
      <c r="E65" s="120"/>
      <c r="F65" s="99">
        <f t="shared" si="3"/>
        <v>0</v>
      </c>
      <c r="G65" s="163"/>
      <c r="H65" s="148"/>
      <c r="I65" s="132" t="e">
        <f>VLOOKUP(H65,Presupuesto!$B$11:$C$565,2,0)</f>
        <v>#N/A</v>
      </c>
      <c r="J65" s="100" t="str">
        <f t="shared" si="4"/>
        <v>Posgrado</v>
      </c>
      <c r="K65" s="100" t="s">
        <v>422</v>
      </c>
      <c r="L65" s="100"/>
    </row>
    <row r="66" spans="3:12">
      <c r="C66" s="147"/>
      <c r="D66" s="160"/>
      <c r="E66" s="120"/>
      <c r="F66" s="99">
        <f t="shared" si="3"/>
        <v>0</v>
      </c>
      <c r="G66" s="163"/>
      <c r="H66" s="148"/>
      <c r="I66" s="132" t="e">
        <f>VLOOKUP(H66,Presupuesto!$B$11:$C$565,2,0)</f>
        <v>#N/A</v>
      </c>
      <c r="J66" s="100" t="str">
        <f t="shared" si="4"/>
        <v>Posgrado</v>
      </c>
      <c r="K66" s="100" t="s">
        <v>422</v>
      </c>
      <c r="L66" s="100"/>
    </row>
    <row r="67" spans="3:12" ht="15.75" thickBot="1">
      <c r="C67" s="149"/>
      <c r="D67" s="231"/>
      <c r="E67" s="105"/>
      <c r="F67" s="107">
        <f t="shared" si="3"/>
        <v>0</v>
      </c>
      <c r="G67" s="164"/>
      <c r="H67" s="150"/>
      <c r="I67" s="134" t="e">
        <f>VLOOKUP(H67,Presupuesto!$B$11:$C$565,2,0)</f>
        <v>#N/A</v>
      </c>
      <c r="J67" s="108" t="str">
        <f t="shared" si="4"/>
        <v>Posgrado</v>
      </c>
      <c r="K67" s="126" t="s">
        <v>404</v>
      </c>
      <c r="L67" s="108"/>
    </row>
    <row r="69" spans="3:12" ht="15.75" thickBot="1"/>
    <row r="70" spans="3:12" ht="15.75" thickBot="1">
      <c r="C70" s="159" t="s">
        <v>53</v>
      </c>
      <c r="D70" s="434">
        <f>SUM(F77:F97)</f>
        <v>0</v>
      </c>
      <c r="F70" s="70"/>
      <c r="G70" s="79"/>
      <c r="H70" s="70"/>
      <c r="I70" s="70"/>
    </row>
    <row r="71" spans="3:12">
      <c r="C71" s="70"/>
      <c r="D71" s="31"/>
      <c r="E71" s="95"/>
      <c r="F71" s="95"/>
      <c r="G71" s="95"/>
      <c r="H71" s="76"/>
      <c r="I71" s="76"/>
      <c r="J71" s="76"/>
      <c r="K71" s="114"/>
    </row>
    <row r="72" spans="3:12" ht="15.75">
      <c r="C72" s="322" t="s">
        <v>402</v>
      </c>
      <c r="D72" s="208"/>
      <c r="E72" s="95"/>
      <c r="F72" s="95"/>
      <c r="G72" s="95"/>
      <c r="H72" s="76"/>
      <c r="I72" s="76"/>
      <c r="J72" s="76"/>
      <c r="K72" s="114"/>
    </row>
    <row r="73" spans="3:12" ht="18.75">
      <c r="C73" s="217"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c r="E74" s="95"/>
      <c r="F74" s="95"/>
      <c r="G74" s="95"/>
      <c r="H74" s="76"/>
      <c r="I74" s="76"/>
      <c r="J74" s="76"/>
      <c r="K74" s="114"/>
    </row>
    <row r="75" spans="3:12" ht="15.75" thickBot="1">
      <c r="F75" s="95"/>
      <c r="G75" s="76"/>
      <c r="H75" s="76"/>
      <c r="I75" s="76"/>
    </row>
    <row r="76" spans="3:12" ht="30.75" thickBot="1">
      <c r="C76" s="131" t="s">
        <v>44</v>
      </c>
      <c r="D76" s="136" t="s">
        <v>55</v>
      </c>
      <c r="E76" s="138" t="s">
        <v>57</v>
      </c>
      <c r="F76" s="137" t="s">
        <v>27</v>
      </c>
      <c r="G76" s="135" t="s">
        <v>140</v>
      </c>
      <c r="H76" s="138" t="s">
        <v>46</v>
      </c>
      <c r="I76" s="135" t="s">
        <v>141</v>
      </c>
      <c r="J76" s="135" t="s">
        <v>420</v>
      </c>
      <c r="K76" s="135" t="s">
        <v>421</v>
      </c>
      <c r="L76" s="135" t="s">
        <v>126</v>
      </c>
    </row>
    <row r="77" spans="3:12">
      <c r="C77" s="143" t="s">
        <v>129</v>
      </c>
      <c r="D77" s="160"/>
      <c r="E77" s="117">
        <v>784000</v>
      </c>
      <c r="F77" s="99">
        <f t="shared" ref="F77:F97" si="5">D77*E77</f>
        <v>0</v>
      </c>
      <c r="G77" s="163" t="s">
        <v>138</v>
      </c>
      <c r="H77" s="144"/>
      <c r="I77" s="132" t="e">
        <f>VLOOKUP(H77,Presupuesto!$B$11:$C$565,2,0)</f>
        <v>#N/A</v>
      </c>
      <c r="J77" s="227" t="s">
        <v>1472</v>
      </c>
      <c r="K77" s="100" t="s">
        <v>404</v>
      </c>
      <c r="L77" s="100"/>
    </row>
    <row r="78" spans="3:12">
      <c r="C78" s="143" t="s">
        <v>85</v>
      </c>
      <c r="D78" s="160"/>
      <c r="E78" s="125">
        <v>100000</v>
      </c>
      <c r="F78" s="99">
        <f t="shared" si="5"/>
        <v>0</v>
      </c>
      <c r="G78" s="163"/>
      <c r="H78" s="144">
        <v>42500</v>
      </c>
      <c r="I78" s="132" t="e">
        <f>VLOOKUP(H78,Presupuesto!$B$11:$C$565,2,0)</f>
        <v>#N/A</v>
      </c>
      <c r="J78" s="100" t="str">
        <f>$J$77</f>
        <v>Posgrado</v>
      </c>
      <c r="K78" s="100" t="s">
        <v>422</v>
      </c>
      <c r="L78" s="100"/>
    </row>
    <row r="79" spans="3:12">
      <c r="C79" s="143" t="s">
        <v>86</v>
      </c>
      <c r="D79" s="160"/>
      <c r="E79" s="125">
        <v>50000</v>
      </c>
      <c r="F79" s="99">
        <f t="shared" si="5"/>
        <v>0</v>
      </c>
      <c r="G79" s="163"/>
      <c r="H79" s="144">
        <v>42500</v>
      </c>
      <c r="I79" s="132" t="e">
        <f>VLOOKUP(H79,Presupuesto!$B$11:$C$565,2,0)</f>
        <v>#N/A</v>
      </c>
      <c r="J79" s="100" t="str">
        <f t="shared" ref="J79:J97" si="6">$J$77</f>
        <v>Posgrado</v>
      </c>
      <c r="K79" s="100" t="s">
        <v>422</v>
      </c>
      <c r="L79" s="100"/>
    </row>
    <row r="80" spans="3:12">
      <c r="C80" s="143" t="s">
        <v>130</v>
      </c>
      <c r="D80" s="160"/>
      <c r="E80" s="125">
        <v>40</v>
      </c>
      <c r="F80" s="99">
        <f t="shared" si="5"/>
        <v>0</v>
      </c>
      <c r="G80" s="163"/>
      <c r="H80" s="144">
        <v>42500</v>
      </c>
      <c r="I80" s="132" t="e">
        <f>VLOOKUP(H80,Presupuesto!$B$11:$C$565,2,0)</f>
        <v>#N/A</v>
      </c>
      <c r="J80" s="100" t="str">
        <f t="shared" si="6"/>
        <v>Posgrado</v>
      </c>
      <c r="K80" s="100" t="s">
        <v>422</v>
      </c>
      <c r="L80" s="100"/>
    </row>
    <row r="81" spans="3:12">
      <c r="C81" s="143" t="s">
        <v>128</v>
      </c>
      <c r="D81" s="160"/>
      <c r="E81" s="125">
        <v>5745</v>
      </c>
      <c r="F81" s="99">
        <f t="shared" si="5"/>
        <v>0</v>
      </c>
      <c r="G81" s="163"/>
      <c r="H81" s="144">
        <v>42500</v>
      </c>
      <c r="I81" s="132" t="e">
        <f>VLOOKUP(H81,Presupuesto!$B$11:$C$565,2,0)</f>
        <v>#N/A</v>
      </c>
      <c r="J81" s="100" t="str">
        <f t="shared" si="6"/>
        <v>Posgrado</v>
      </c>
      <c r="K81" s="100" t="s">
        <v>422</v>
      </c>
      <c r="L81" s="100"/>
    </row>
    <row r="82" spans="3:12">
      <c r="C82" s="143" t="s">
        <v>131</v>
      </c>
      <c r="D82" s="160"/>
      <c r="E82" s="125">
        <v>30000</v>
      </c>
      <c r="F82" s="99">
        <f t="shared" si="5"/>
        <v>0</v>
      </c>
      <c r="G82" s="163"/>
      <c r="H82" s="144">
        <v>42500</v>
      </c>
      <c r="I82" s="132" t="e">
        <f>VLOOKUP(H82,Presupuesto!$B$11:$C$565,2,0)</f>
        <v>#N/A</v>
      </c>
      <c r="J82" s="100" t="str">
        <f t="shared" si="6"/>
        <v>Posgrado</v>
      </c>
      <c r="K82" s="100" t="s">
        <v>411</v>
      </c>
      <c r="L82" s="100"/>
    </row>
    <row r="83" spans="3:12">
      <c r="C83" s="143" t="s">
        <v>131</v>
      </c>
      <c r="D83" s="160"/>
      <c r="E83" s="125">
        <v>30000</v>
      </c>
      <c r="F83" s="99">
        <f t="shared" si="5"/>
        <v>0</v>
      </c>
      <c r="G83" s="163"/>
      <c r="H83" s="144">
        <v>42500</v>
      </c>
      <c r="I83" s="132" t="e">
        <f>VLOOKUP(H83,Presupuesto!$B$11:$C$565,2,0)</f>
        <v>#N/A</v>
      </c>
      <c r="J83" s="100" t="str">
        <f t="shared" si="6"/>
        <v>Posgrado</v>
      </c>
      <c r="K83" s="100" t="s">
        <v>422</v>
      </c>
      <c r="L83" s="100"/>
    </row>
    <row r="84" spans="3:12">
      <c r="C84" s="143"/>
      <c r="D84" s="160"/>
      <c r="E84" s="125"/>
      <c r="F84" s="99">
        <f t="shared" si="5"/>
        <v>0</v>
      </c>
      <c r="G84" s="163"/>
      <c r="H84" s="144">
        <v>35600</v>
      </c>
      <c r="I84" s="132" t="e">
        <f>VLOOKUP(H84,Presupuesto!$B$11:$C$565,2,0)</f>
        <v>#N/A</v>
      </c>
      <c r="J84" s="100" t="str">
        <f t="shared" si="6"/>
        <v>Posgrado</v>
      </c>
      <c r="K84" s="100" t="s">
        <v>422</v>
      </c>
      <c r="L84" s="100"/>
    </row>
    <row r="85" spans="3:12">
      <c r="C85" s="143"/>
      <c r="D85" s="160"/>
      <c r="E85" s="125"/>
      <c r="F85" s="99">
        <f t="shared" si="5"/>
        <v>0</v>
      </c>
      <c r="G85" s="163"/>
      <c r="H85" s="144"/>
      <c r="I85" s="132" t="e">
        <f>VLOOKUP(H85,Presupuesto!$B$11:$C$565,2,0)</f>
        <v>#N/A</v>
      </c>
      <c r="J85" s="100" t="str">
        <f t="shared" si="6"/>
        <v>Posgrado</v>
      </c>
      <c r="K85" s="100" t="s">
        <v>422</v>
      </c>
      <c r="L85" s="100"/>
    </row>
    <row r="86" spans="3:12">
      <c r="C86" s="143"/>
      <c r="D86" s="160"/>
      <c r="E86" s="125"/>
      <c r="F86" s="99">
        <f t="shared" si="5"/>
        <v>0</v>
      </c>
      <c r="G86" s="163"/>
      <c r="H86" s="144"/>
      <c r="I86" s="132" t="e">
        <f>VLOOKUP(H86,Presupuesto!$B$11:$C$565,2,0)</f>
        <v>#N/A</v>
      </c>
      <c r="J86" s="100" t="str">
        <f t="shared" si="6"/>
        <v>Posgrado</v>
      </c>
      <c r="K86" s="100" t="s">
        <v>422</v>
      </c>
      <c r="L86" s="100"/>
    </row>
    <row r="87" spans="3:12">
      <c r="C87" s="145"/>
      <c r="D87" s="160"/>
      <c r="E87" s="120"/>
      <c r="F87" s="99">
        <f t="shared" si="5"/>
        <v>0</v>
      </c>
      <c r="G87" s="163"/>
      <c r="H87" s="146"/>
      <c r="I87" s="132" t="e">
        <f>VLOOKUP(H87,Presupuesto!$B$11:$C$565,2,0)</f>
        <v>#N/A</v>
      </c>
      <c r="J87" s="100" t="str">
        <f t="shared" si="6"/>
        <v>Posgrado</v>
      </c>
      <c r="K87" s="100" t="s">
        <v>422</v>
      </c>
      <c r="L87" s="100"/>
    </row>
    <row r="88" spans="3:12">
      <c r="C88" s="145"/>
      <c r="D88" s="160"/>
      <c r="E88" s="120"/>
      <c r="F88" s="99">
        <f t="shared" si="5"/>
        <v>0</v>
      </c>
      <c r="G88" s="163"/>
      <c r="H88" s="146"/>
      <c r="I88" s="132" t="e">
        <f>VLOOKUP(H88,Presupuesto!$B$11:$C$565,2,0)</f>
        <v>#N/A</v>
      </c>
      <c r="J88" s="100" t="str">
        <f t="shared" si="6"/>
        <v>Posgrado</v>
      </c>
      <c r="K88" s="100" t="s">
        <v>422</v>
      </c>
      <c r="L88" s="100"/>
    </row>
    <row r="89" spans="3:12">
      <c r="C89" s="145"/>
      <c r="D89" s="160"/>
      <c r="E89" s="120"/>
      <c r="F89" s="99">
        <f t="shared" si="5"/>
        <v>0</v>
      </c>
      <c r="G89" s="163"/>
      <c r="H89" s="146"/>
      <c r="I89" s="132" t="e">
        <f>VLOOKUP(H89,Presupuesto!$B$11:$C$565,2,0)</f>
        <v>#N/A</v>
      </c>
      <c r="J89" s="100" t="str">
        <f t="shared" si="6"/>
        <v>Posgrado</v>
      </c>
      <c r="K89" s="100" t="s">
        <v>422</v>
      </c>
      <c r="L89" s="100"/>
    </row>
    <row r="90" spans="3:12">
      <c r="C90" s="145"/>
      <c r="D90" s="160"/>
      <c r="E90" s="120"/>
      <c r="F90" s="99">
        <f t="shared" si="5"/>
        <v>0</v>
      </c>
      <c r="G90" s="163"/>
      <c r="H90" s="146"/>
      <c r="I90" s="132" t="e">
        <f>VLOOKUP(H90,Presupuesto!$B$11:$C$565,2,0)</f>
        <v>#N/A</v>
      </c>
      <c r="J90" s="100" t="str">
        <f t="shared" si="6"/>
        <v>Posgrado</v>
      </c>
      <c r="K90" s="100" t="s">
        <v>422</v>
      </c>
      <c r="L90" s="100"/>
    </row>
    <row r="91" spans="3:12">
      <c r="C91" s="145"/>
      <c r="D91" s="160"/>
      <c r="E91" s="120"/>
      <c r="F91" s="99">
        <f t="shared" si="5"/>
        <v>0</v>
      </c>
      <c r="G91" s="163"/>
      <c r="H91" s="146"/>
      <c r="I91" s="132" t="e">
        <f>VLOOKUP(H91,Presupuesto!$B$11:$C$565,2,0)</f>
        <v>#N/A</v>
      </c>
      <c r="J91" s="100" t="str">
        <f t="shared" si="6"/>
        <v>Posgrado</v>
      </c>
      <c r="K91" s="100" t="s">
        <v>422</v>
      </c>
      <c r="L91" s="100"/>
    </row>
    <row r="92" spans="3:12">
      <c r="C92" s="145"/>
      <c r="D92" s="160"/>
      <c r="E92" s="120"/>
      <c r="F92" s="99">
        <f t="shared" si="5"/>
        <v>0</v>
      </c>
      <c r="G92" s="163"/>
      <c r="H92" s="146"/>
      <c r="I92" s="132" t="e">
        <f>VLOOKUP(H92,Presupuesto!$B$11:$C$565,2,0)</f>
        <v>#N/A</v>
      </c>
      <c r="J92" s="100" t="str">
        <f t="shared" si="6"/>
        <v>Posgrado</v>
      </c>
      <c r="K92" s="100" t="s">
        <v>422</v>
      </c>
      <c r="L92" s="100"/>
    </row>
    <row r="93" spans="3:12">
      <c r="C93" s="147"/>
      <c r="D93" s="160"/>
      <c r="E93" s="120"/>
      <c r="F93" s="99">
        <f t="shared" si="5"/>
        <v>0</v>
      </c>
      <c r="G93" s="163"/>
      <c r="H93" s="148"/>
      <c r="I93" s="132" t="e">
        <f>VLOOKUP(H93,Presupuesto!$B$11:$C$565,2,0)</f>
        <v>#N/A</v>
      </c>
      <c r="J93" s="100" t="str">
        <f t="shared" si="6"/>
        <v>Posgrado</v>
      </c>
      <c r="K93" s="100" t="s">
        <v>413</v>
      </c>
      <c r="L93" s="100"/>
    </row>
    <row r="94" spans="3:12">
      <c r="C94" s="147"/>
      <c r="D94" s="160"/>
      <c r="E94" s="120"/>
      <c r="F94" s="99">
        <f t="shared" si="5"/>
        <v>0</v>
      </c>
      <c r="G94" s="163"/>
      <c r="H94" s="148"/>
      <c r="I94" s="132" t="e">
        <f>VLOOKUP(H94,Presupuesto!$B$11:$C$565,2,0)</f>
        <v>#N/A</v>
      </c>
      <c r="J94" s="100" t="str">
        <f t="shared" si="6"/>
        <v>Posgrado</v>
      </c>
      <c r="K94" s="100" t="s">
        <v>422</v>
      </c>
      <c r="L94" s="100"/>
    </row>
    <row r="95" spans="3:12">
      <c r="C95" s="147"/>
      <c r="D95" s="160"/>
      <c r="E95" s="120"/>
      <c r="F95" s="99">
        <f t="shared" si="5"/>
        <v>0</v>
      </c>
      <c r="G95" s="163"/>
      <c r="H95" s="148"/>
      <c r="I95" s="132" t="e">
        <f>VLOOKUP(H95,Presupuesto!$B$11:$C$565,2,0)</f>
        <v>#N/A</v>
      </c>
      <c r="J95" s="100" t="str">
        <f t="shared" si="6"/>
        <v>Posgrado</v>
      </c>
      <c r="K95" s="100" t="s">
        <v>422</v>
      </c>
      <c r="L95" s="100"/>
    </row>
    <row r="96" spans="3:12">
      <c r="C96" s="147"/>
      <c r="D96" s="160"/>
      <c r="E96" s="120"/>
      <c r="F96" s="99">
        <f t="shared" si="5"/>
        <v>0</v>
      </c>
      <c r="G96" s="163"/>
      <c r="H96" s="148"/>
      <c r="I96" s="132" t="e">
        <f>VLOOKUP(H96,Presupuesto!$B$11:$C$565,2,0)</f>
        <v>#N/A</v>
      </c>
      <c r="J96" s="100" t="str">
        <f t="shared" si="6"/>
        <v>Posgrado</v>
      </c>
      <c r="K96" s="100" t="s">
        <v>422</v>
      </c>
      <c r="L96" s="100"/>
    </row>
    <row r="97" spans="3:12" ht="15.75" thickBot="1">
      <c r="C97" s="149"/>
      <c r="D97" s="231"/>
      <c r="E97" s="105"/>
      <c r="F97" s="107">
        <f t="shared" si="5"/>
        <v>0</v>
      </c>
      <c r="G97" s="164"/>
      <c r="H97" s="150"/>
      <c r="I97" s="134" t="e">
        <f>VLOOKUP(H97,Presupuesto!$B$11:$C$565,2,0)</f>
        <v>#N/A</v>
      </c>
      <c r="J97" s="108" t="str">
        <f t="shared" si="6"/>
        <v>Posgrado</v>
      </c>
      <c r="K97" s="126" t="s">
        <v>404</v>
      </c>
      <c r="L97" s="108"/>
    </row>
    <row r="98" spans="3:12">
      <c r="F98" s="92"/>
      <c r="G98" s="91"/>
      <c r="H98" s="92"/>
      <c r="I98" s="92"/>
    </row>
    <row r="99" spans="3:12" ht="15.75" thickBot="1"/>
    <row r="100" spans="3:12" ht="15.75" thickBot="1">
      <c r="C100" s="159" t="s">
        <v>53</v>
      </c>
      <c r="D100" s="434">
        <f>SUM(F107:F127)</f>
        <v>0</v>
      </c>
      <c r="F100" s="70"/>
      <c r="G100" s="79"/>
      <c r="H100" s="70"/>
      <c r="I100" s="70"/>
    </row>
    <row r="101" spans="3:12">
      <c r="C101" s="70"/>
      <c r="D101" s="31"/>
      <c r="E101" s="95"/>
      <c r="F101" s="95"/>
      <c r="G101" s="95"/>
      <c r="H101" s="76"/>
      <c r="I101" s="76"/>
      <c r="J101" s="76"/>
      <c r="K101" s="114"/>
    </row>
    <row r="102" spans="3:12" ht="15.75">
      <c r="C102" s="322" t="s">
        <v>402</v>
      </c>
      <c r="D102" s="208"/>
      <c r="E102" s="95"/>
      <c r="F102" s="95"/>
      <c r="G102" s="95"/>
      <c r="H102" s="76"/>
      <c r="I102" s="76"/>
      <c r="J102" s="76"/>
      <c r="K102" s="114"/>
    </row>
    <row r="103" spans="3:12" ht="18.75">
      <c r="C103" s="217"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c r="E104" s="95"/>
      <c r="F104" s="95"/>
      <c r="G104" s="95"/>
      <c r="H104" s="76"/>
      <c r="I104" s="76"/>
      <c r="J104" s="76"/>
      <c r="K104" s="114"/>
    </row>
    <row r="105" spans="3:12" ht="15.75" thickBot="1">
      <c r="F105" s="95"/>
      <c r="G105" s="76"/>
      <c r="H105" s="76"/>
      <c r="I105" s="76"/>
    </row>
    <row r="106" spans="3:12" ht="30.75" thickBot="1">
      <c r="C106" s="131" t="s">
        <v>44</v>
      </c>
      <c r="D106" s="136" t="s">
        <v>55</v>
      </c>
      <c r="E106" s="138" t="s">
        <v>57</v>
      </c>
      <c r="F106" s="137" t="s">
        <v>27</v>
      </c>
      <c r="G106" s="135" t="s">
        <v>140</v>
      </c>
      <c r="H106" s="138" t="s">
        <v>46</v>
      </c>
      <c r="I106" s="135" t="s">
        <v>141</v>
      </c>
      <c r="J106" s="135" t="s">
        <v>420</v>
      </c>
      <c r="K106" s="135" t="s">
        <v>421</v>
      </c>
      <c r="L106" s="135" t="s">
        <v>126</v>
      </c>
    </row>
    <row r="107" spans="3:12">
      <c r="C107" s="143" t="s">
        <v>129</v>
      </c>
      <c r="D107" s="160"/>
      <c r="E107" s="117">
        <v>784000</v>
      </c>
      <c r="F107" s="99">
        <f t="shared" ref="F107:F127" si="7">D107*E107</f>
        <v>0</v>
      </c>
      <c r="G107" s="163" t="s">
        <v>138</v>
      </c>
      <c r="H107" s="144"/>
      <c r="I107" s="132" t="e">
        <f>VLOOKUP(H107,Presupuesto!$B$11:$C$565,2,0)</f>
        <v>#N/A</v>
      </c>
      <c r="J107" s="227" t="s">
        <v>1472</v>
      </c>
      <c r="K107" s="100" t="s">
        <v>404</v>
      </c>
      <c r="L107" s="100"/>
    </row>
    <row r="108" spans="3:12">
      <c r="C108" s="143" t="s">
        <v>85</v>
      </c>
      <c r="D108" s="160"/>
      <c r="E108" s="125">
        <v>100000</v>
      </c>
      <c r="F108" s="99">
        <f t="shared" si="7"/>
        <v>0</v>
      </c>
      <c r="G108" s="163"/>
      <c r="H108" s="144">
        <v>42500</v>
      </c>
      <c r="I108" s="132" t="e">
        <f>VLOOKUP(H108,Presupuesto!$B$11:$C$565,2,0)</f>
        <v>#N/A</v>
      </c>
      <c r="J108" s="100" t="str">
        <f>$J$107</f>
        <v>Posgrado</v>
      </c>
      <c r="K108" s="100" t="s">
        <v>422</v>
      </c>
      <c r="L108" s="100"/>
    </row>
    <row r="109" spans="3:12">
      <c r="C109" s="143" t="s">
        <v>86</v>
      </c>
      <c r="D109" s="160"/>
      <c r="E109" s="125">
        <v>50000</v>
      </c>
      <c r="F109" s="99">
        <f t="shared" si="7"/>
        <v>0</v>
      </c>
      <c r="G109" s="163"/>
      <c r="H109" s="144">
        <v>42500</v>
      </c>
      <c r="I109" s="132" t="e">
        <f>VLOOKUP(H109,Presupuesto!$B$11:$C$565,2,0)</f>
        <v>#N/A</v>
      </c>
      <c r="J109" s="100" t="str">
        <f t="shared" ref="J109:J127" si="8">$J$107</f>
        <v>Posgrado</v>
      </c>
      <c r="K109" s="100" t="s">
        <v>422</v>
      </c>
      <c r="L109" s="100"/>
    </row>
    <row r="110" spans="3:12">
      <c r="C110" s="143" t="s">
        <v>130</v>
      </c>
      <c r="D110" s="160"/>
      <c r="E110" s="125">
        <v>40</v>
      </c>
      <c r="F110" s="99">
        <f t="shared" si="7"/>
        <v>0</v>
      </c>
      <c r="G110" s="163"/>
      <c r="H110" s="144">
        <v>42500</v>
      </c>
      <c r="I110" s="132" t="e">
        <f>VLOOKUP(H110,Presupuesto!$B$11:$C$565,2,0)</f>
        <v>#N/A</v>
      </c>
      <c r="J110" s="100" t="str">
        <f t="shared" si="8"/>
        <v>Posgrado</v>
      </c>
      <c r="K110" s="100" t="s">
        <v>422</v>
      </c>
      <c r="L110" s="100"/>
    </row>
    <row r="111" spans="3:12">
      <c r="C111" s="143" t="s">
        <v>128</v>
      </c>
      <c r="D111" s="160"/>
      <c r="E111" s="125">
        <v>5745</v>
      </c>
      <c r="F111" s="99">
        <f t="shared" si="7"/>
        <v>0</v>
      </c>
      <c r="G111" s="163"/>
      <c r="H111" s="144">
        <v>42500</v>
      </c>
      <c r="I111" s="132" t="e">
        <f>VLOOKUP(H111,Presupuesto!$B$11:$C$565,2,0)</f>
        <v>#N/A</v>
      </c>
      <c r="J111" s="100" t="str">
        <f t="shared" si="8"/>
        <v>Posgrado</v>
      </c>
      <c r="K111" s="100" t="s">
        <v>422</v>
      </c>
      <c r="L111" s="100"/>
    </row>
    <row r="112" spans="3:12">
      <c r="C112" s="143" t="s">
        <v>131</v>
      </c>
      <c r="D112" s="160"/>
      <c r="E112" s="125">
        <v>30000</v>
      </c>
      <c r="F112" s="99">
        <f t="shared" si="7"/>
        <v>0</v>
      </c>
      <c r="G112" s="163"/>
      <c r="H112" s="144">
        <v>42500</v>
      </c>
      <c r="I112" s="132" t="e">
        <f>VLOOKUP(H112,Presupuesto!$B$11:$C$565,2,0)</f>
        <v>#N/A</v>
      </c>
      <c r="J112" s="100" t="str">
        <f t="shared" si="8"/>
        <v>Posgrado</v>
      </c>
      <c r="K112" s="100" t="s">
        <v>411</v>
      </c>
      <c r="L112" s="100"/>
    </row>
    <row r="113" spans="3:12">
      <c r="C113" s="143" t="s">
        <v>131</v>
      </c>
      <c r="D113" s="160"/>
      <c r="E113" s="125">
        <v>30000</v>
      </c>
      <c r="F113" s="99">
        <f t="shared" si="7"/>
        <v>0</v>
      </c>
      <c r="G113" s="163"/>
      <c r="H113" s="144">
        <v>42500</v>
      </c>
      <c r="I113" s="132" t="e">
        <f>VLOOKUP(H113,Presupuesto!$B$11:$C$565,2,0)</f>
        <v>#N/A</v>
      </c>
      <c r="J113" s="100" t="str">
        <f t="shared" si="8"/>
        <v>Posgrado</v>
      </c>
      <c r="K113" s="100" t="s">
        <v>422</v>
      </c>
      <c r="L113" s="100"/>
    </row>
    <row r="114" spans="3:12">
      <c r="C114" s="143"/>
      <c r="D114" s="160"/>
      <c r="E114" s="125"/>
      <c r="F114" s="99">
        <f t="shared" si="7"/>
        <v>0</v>
      </c>
      <c r="G114" s="163"/>
      <c r="H114" s="144">
        <v>35600</v>
      </c>
      <c r="I114" s="132" t="e">
        <f>VLOOKUP(H114,Presupuesto!$B$11:$C$565,2,0)</f>
        <v>#N/A</v>
      </c>
      <c r="J114" s="100" t="str">
        <f t="shared" si="8"/>
        <v>Posgrado</v>
      </c>
      <c r="K114" s="100" t="s">
        <v>422</v>
      </c>
      <c r="L114" s="100"/>
    </row>
    <row r="115" spans="3:12">
      <c r="C115" s="143"/>
      <c r="D115" s="160"/>
      <c r="E115" s="125"/>
      <c r="F115" s="99">
        <f t="shared" si="7"/>
        <v>0</v>
      </c>
      <c r="G115" s="163"/>
      <c r="H115" s="144"/>
      <c r="I115" s="132" t="e">
        <f>VLOOKUP(H115,Presupuesto!$B$11:$C$565,2,0)</f>
        <v>#N/A</v>
      </c>
      <c r="J115" s="100" t="str">
        <f t="shared" si="8"/>
        <v>Posgrado</v>
      </c>
      <c r="K115" s="100" t="s">
        <v>422</v>
      </c>
      <c r="L115" s="100"/>
    </row>
    <row r="116" spans="3:12">
      <c r="C116" s="143"/>
      <c r="D116" s="160"/>
      <c r="E116" s="125"/>
      <c r="F116" s="99">
        <f t="shared" si="7"/>
        <v>0</v>
      </c>
      <c r="G116" s="163"/>
      <c r="H116" s="144"/>
      <c r="I116" s="132" t="e">
        <f>VLOOKUP(H116,Presupuesto!$B$11:$C$565,2,0)</f>
        <v>#N/A</v>
      </c>
      <c r="J116" s="100" t="str">
        <f t="shared" si="8"/>
        <v>Posgrado</v>
      </c>
      <c r="K116" s="100" t="s">
        <v>422</v>
      </c>
      <c r="L116" s="100"/>
    </row>
    <row r="117" spans="3:12">
      <c r="C117" s="145"/>
      <c r="D117" s="160"/>
      <c r="E117" s="120"/>
      <c r="F117" s="99">
        <f t="shared" si="7"/>
        <v>0</v>
      </c>
      <c r="G117" s="163"/>
      <c r="H117" s="146"/>
      <c r="I117" s="132" t="e">
        <f>VLOOKUP(H117,Presupuesto!$B$11:$C$565,2,0)</f>
        <v>#N/A</v>
      </c>
      <c r="J117" s="100" t="str">
        <f t="shared" si="8"/>
        <v>Posgrado</v>
      </c>
      <c r="K117" s="100" t="s">
        <v>422</v>
      </c>
      <c r="L117" s="100"/>
    </row>
    <row r="118" spans="3:12">
      <c r="C118" s="145"/>
      <c r="D118" s="160"/>
      <c r="E118" s="120"/>
      <c r="F118" s="99">
        <f t="shared" si="7"/>
        <v>0</v>
      </c>
      <c r="G118" s="163"/>
      <c r="H118" s="146"/>
      <c r="I118" s="132" t="e">
        <f>VLOOKUP(H118,Presupuesto!$B$11:$C$565,2,0)</f>
        <v>#N/A</v>
      </c>
      <c r="J118" s="100" t="str">
        <f t="shared" si="8"/>
        <v>Posgrado</v>
      </c>
      <c r="K118" s="100" t="s">
        <v>422</v>
      </c>
      <c r="L118" s="100"/>
    </row>
    <row r="119" spans="3:12">
      <c r="C119" s="145"/>
      <c r="D119" s="160"/>
      <c r="E119" s="120"/>
      <c r="F119" s="99">
        <f t="shared" si="7"/>
        <v>0</v>
      </c>
      <c r="G119" s="163"/>
      <c r="H119" s="146"/>
      <c r="I119" s="132" t="e">
        <f>VLOOKUP(H119,Presupuesto!$B$11:$C$565,2,0)</f>
        <v>#N/A</v>
      </c>
      <c r="J119" s="100" t="str">
        <f t="shared" si="8"/>
        <v>Posgrado</v>
      </c>
      <c r="K119" s="100" t="s">
        <v>422</v>
      </c>
      <c r="L119" s="100"/>
    </row>
    <row r="120" spans="3:12">
      <c r="C120" s="145"/>
      <c r="D120" s="160"/>
      <c r="E120" s="120"/>
      <c r="F120" s="99">
        <f t="shared" si="7"/>
        <v>0</v>
      </c>
      <c r="G120" s="163"/>
      <c r="H120" s="146"/>
      <c r="I120" s="132" t="e">
        <f>VLOOKUP(H120,Presupuesto!$B$11:$C$565,2,0)</f>
        <v>#N/A</v>
      </c>
      <c r="J120" s="100" t="str">
        <f t="shared" si="8"/>
        <v>Posgrado</v>
      </c>
      <c r="K120" s="100" t="s">
        <v>422</v>
      </c>
      <c r="L120" s="100"/>
    </row>
    <row r="121" spans="3:12">
      <c r="C121" s="145"/>
      <c r="D121" s="160"/>
      <c r="E121" s="120"/>
      <c r="F121" s="99">
        <f t="shared" si="7"/>
        <v>0</v>
      </c>
      <c r="G121" s="163"/>
      <c r="H121" s="146"/>
      <c r="I121" s="132" t="e">
        <f>VLOOKUP(H121,Presupuesto!$B$11:$C$565,2,0)</f>
        <v>#N/A</v>
      </c>
      <c r="J121" s="100" t="str">
        <f t="shared" si="8"/>
        <v>Posgrado</v>
      </c>
      <c r="K121" s="100" t="s">
        <v>422</v>
      </c>
      <c r="L121" s="100"/>
    </row>
    <row r="122" spans="3:12">
      <c r="C122" s="145"/>
      <c r="D122" s="160"/>
      <c r="E122" s="120"/>
      <c r="F122" s="99">
        <f t="shared" si="7"/>
        <v>0</v>
      </c>
      <c r="G122" s="163"/>
      <c r="H122" s="146"/>
      <c r="I122" s="132" t="e">
        <f>VLOOKUP(H122,Presupuesto!$B$11:$C$565,2,0)</f>
        <v>#N/A</v>
      </c>
      <c r="J122" s="100" t="str">
        <f t="shared" si="8"/>
        <v>Posgrado</v>
      </c>
      <c r="K122" s="100" t="s">
        <v>422</v>
      </c>
      <c r="L122" s="100"/>
    </row>
    <row r="123" spans="3:12">
      <c r="C123" s="147"/>
      <c r="D123" s="160"/>
      <c r="E123" s="120"/>
      <c r="F123" s="99">
        <f t="shared" si="7"/>
        <v>0</v>
      </c>
      <c r="G123" s="163"/>
      <c r="H123" s="148"/>
      <c r="I123" s="132" t="e">
        <f>VLOOKUP(H123,Presupuesto!$B$11:$C$565,2,0)</f>
        <v>#N/A</v>
      </c>
      <c r="J123" s="100" t="str">
        <f t="shared" si="8"/>
        <v>Posgrado</v>
      </c>
      <c r="K123" s="100" t="s">
        <v>413</v>
      </c>
      <c r="L123" s="100"/>
    </row>
    <row r="124" spans="3:12">
      <c r="C124" s="147"/>
      <c r="D124" s="160"/>
      <c r="E124" s="120"/>
      <c r="F124" s="99">
        <f t="shared" si="7"/>
        <v>0</v>
      </c>
      <c r="G124" s="163"/>
      <c r="H124" s="148"/>
      <c r="I124" s="132" t="e">
        <f>VLOOKUP(H124,Presupuesto!$B$11:$C$565,2,0)</f>
        <v>#N/A</v>
      </c>
      <c r="J124" s="100" t="str">
        <f t="shared" si="8"/>
        <v>Posgrado</v>
      </c>
      <c r="K124" s="100" t="s">
        <v>422</v>
      </c>
      <c r="L124" s="100"/>
    </row>
    <row r="125" spans="3:12">
      <c r="C125" s="147"/>
      <c r="D125" s="160"/>
      <c r="E125" s="120"/>
      <c r="F125" s="99">
        <f t="shared" si="7"/>
        <v>0</v>
      </c>
      <c r="G125" s="163"/>
      <c r="H125" s="148"/>
      <c r="I125" s="132" t="e">
        <f>VLOOKUP(H125,Presupuesto!$B$11:$C$565,2,0)</f>
        <v>#N/A</v>
      </c>
      <c r="J125" s="100" t="str">
        <f t="shared" si="8"/>
        <v>Posgrado</v>
      </c>
      <c r="K125" s="100" t="s">
        <v>422</v>
      </c>
      <c r="L125" s="100"/>
    </row>
    <row r="126" spans="3:12">
      <c r="C126" s="147"/>
      <c r="D126" s="160"/>
      <c r="E126" s="120"/>
      <c r="F126" s="99">
        <f t="shared" si="7"/>
        <v>0</v>
      </c>
      <c r="G126" s="163"/>
      <c r="H126" s="148"/>
      <c r="I126" s="132" t="e">
        <f>VLOOKUP(H126,Presupuesto!$B$11:$C$565,2,0)</f>
        <v>#N/A</v>
      </c>
      <c r="J126" s="100" t="str">
        <f t="shared" si="8"/>
        <v>Posgrado</v>
      </c>
      <c r="K126" s="100" t="s">
        <v>422</v>
      </c>
      <c r="L126" s="100"/>
    </row>
    <row r="127" spans="3:12" ht="15.75" thickBot="1">
      <c r="C127" s="149"/>
      <c r="D127" s="231"/>
      <c r="E127" s="105"/>
      <c r="F127" s="107">
        <f t="shared" si="7"/>
        <v>0</v>
      </c>
      <c r="G127" s="164"/>
      <c r="H127" s="150"/>
      <c r="I127" s="134" t="e">
        <f>VLOOKUP(H127,Presupuesto!$B$11:$C$565,2,0)</f>
        <v>#N/A</v>
      </c>
      <c r="J127" s="108" t="str">
        <f t="shared" si="8"/>
        <v>Posgrado</v>
      </c>
      <c r="K127" s="126" t="s">
        <v>404</v>
      </c>
      <c r="L127" s="108"/>
    </row>
    <row r="129" spans="3:12" ht="15.75" thickBot="1"/>
    <row r="130" spans="3:12" ht="15.75" thickBot="1">
      <c r="C130" s="159" t="s">
        <v>53</v>
      </c>
      <c r="D130" s="434">
        <f>SUM(F137:F157)</f>
        <v>0</v>
      </c>
      <c r="F130" s="70"/>
      <c r="G130" s="79"/>
      <c r="H130" s="70"/>
      <c r="I130" s="70"/>
    </row>
    <row r="131" spans="3:12">
      <c r="C131" s="70"/>
      <c r="D131" s="31"/>
      <c r="E131" s="95"/>
      <c r="F131" s="95"/>
      <c r="G131" s="95"/>
      <c r="H131" s="76"/>
      <c r="I131" s="76"/>
      <c r="J131" s="76"/>
      <c r="K131" s="114"/>
    </row>
    <row r="132" spans="3:12" ht="15.75">
      <c r="C132" s="322" t="s">
        <v>402</v>
      </c>
      <c r="D132" s="208"/>
      <c r="E132" s="95"/>
      <c r="F132" s="95"/>
      <c r="G132" s="95"/>
      <c r="H132" s="76"/>
      <c r="I132" s="76"/>
      <c r="J132" s="76"/>
      <c r="K132" s="114"/>
    </row>
    <row r="133" spans="3:12" ht="18.75">
      <c r="C133" s="217"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c r="E134" s="95"/>
      <c r="F134" s="95"/>
      <c r="G134" s="95"/>
      <c r="H134" s="76"/>
      <c r="I134" s="76"/>
      <c r="J134" s="76"/>
      <c r="K134" s="114"/>
    </row>
    <row r="135" spans="3:12" ht="15.75" thickBot="1">
      <c r="F135" s="95"/>
      <c r="G135" s="76"/>
      <c r="H135" s="76"/>
      <c r="I135" s="76"/>
    </row>
    <row r="136" spans="3:12" ht="30.75" thickBot="1">
      <c r="C136" s="131" t="s">
        <v>44</v>
      </c>
      <c r="D136" s="136" t="s">
        <v>55</v>
      </c>
      <c r="E136" s="138" t="s">
        <v>57</v>
      </c>
      <c r="F136" s="137" t="s">
        <v>27</v>
      </c>
      <c r="G136" s="135" t="s">
        <v>140</v>
      </c>
      <c r="H136" s="138" t="s">
        <v>46</v>
      </c>
      <c r="I136" s="135" t="s">
        <v>141</v>
      </c>
      <c r="J136" s="135" t="s">
        <v>420</v>
      </c>
      <c r="K136" s="135" t="s">
        <v>421</v>
      </c>
      <c r="L136" s="135" t="s">
        <v>126</v>
      </c>
    </row>
    <row r="137" spans="3:12">
      <c r="C137" s="143" t="s">
        <v>129</v>
      </c>
      <c r="D137" s="160"/>
      <c r="E137" s="117">
        <v>784000</v>
      </c>
      <c r="F137" s="99">
        <f t="shared" ref="F137:F157" si="9">D137*E137</f>
        <v>0</v>
      </c>
      <c r="G137" s="163" t="s">
        <v>138</v>
      </c>
      <c r="H137" s="144"/>
      <c r="I137" s="132" t="e">
        <f>VLOOKUP(H137,Presupuesto!$B$11:$C$565,2,0)</f>
        <v>#N/A</v>
      </c>
      <c r="J137" s="227" t="s">
        <v>1472</v>
      </c>
      <c r="K137" s="100" t="s">
        <v>404</v>
      </c>
      <c r="L137" s="100"/>
    </row>
    <row r="138" spans="3:12">
      <c r="C138" s="143" t="s">
        <v>85</v>
      </c>
      <c r="D138" s="160"/>
      <c r="E138" s="125">
        <v>100000</v>
      </c>
      <c r="F138" s="99">
        <f t="shared" si="9"/>
        <v>0</v>
      </c>
      <c r="G138" s="163"/>
      <c r="H138" s="144">
        <v>42500</v>
      </c>
      <c r="I138" s="132" t="e">
        <f>VLOOKUP(H138,Presupuesto!$B$11:$C$565,2,0)</f>
        <v>#N/A</v>
      </c>
      <c r="J138" s="100" t="str">
        <f>$J$137</f>
        <v>Posgrado</v>
      </c>
      <c r="K138" s="100" t="s">
        <v>422</v>
      </c>
      <c r="L138" s="100"/>
    </row>
    <row r="139" spans="3:12">
      <c r="C139" s="143" t="s">
        <v>86</v>
      </c>
      <c r="D139" s="160"/>
      <c r="E139" s="125">
        <v>50000</v>
      </c>
      <c r="F139" s="99">
        <f t="shared" si="9"/>
        <v>0</v>
      </c>
      <c r="G139" s="163"/>
      <c r="H139" s="144">
        <v>42500</v>
      </c>
      <c r="I139" s="132" t="e">
        <f>VLOOKUP(H139,Presupuesto!$B$11:$C$565,2,0)</f>
        <v>#N/A</v>
      </c>
      <c r="J139" s="100" t="str">
        <f t="shared" ref="J139:J157" si="10">$J$137</f>
        <v>Posgrado</v>
      </c>
      <c r="K139" s="100" t="s">
        <v>422</v>
      </c>
      <c r="L139" s="100"/>
    </row>
    <row r="140" spans="3:12">
      <c r="C140" s="143" t="s">
        <v>130</v>
      </c>
      <c r="D140" s="160"/>
      <c r="E140" s="125">
        <v>40</v>
      </c>
      <c r="F140" s="99">
        <f t="shared" si="9"/>
        <v>0</v>
      </c>
      <c r="G140" s="163"/>
      <c r="H140" s="144">
        <v>42500</v>
      </c>
      <c r="I140" s="132" t="e">
        <f>VLOOKUP(H140,Presupuesto!$B$11:$C$565,2,0)</f>
        <v>#N/A</v>
      </c>
      <c r="J140" s="100" t="str">
        <f t="shared" si="10"/>
        <v>Posgrado</v>
      </c>
      <c r="K140" s="100" t="s">
        <v>422</v>
      </c>
      <c r="L140" s="100"/>
    </row>
    <row r="141" spans="3:12">
      <c r="C141" s="143" t="s">
        <v>128</v>
      </c>
      <c r="D141" s="160"/>
      <c r="E141" s="125">
        <v>5745</v>
      </c>
      <c r="F141" s="99">
        <f t="shared" si="9"/>
        <v>0</v>
      </c>
      <c r="G141" s="163"/>
      <c r="H141" s="144">
        <v>42500</v>
      </c>
      <c r="I141" s="132" t="e">
        <f>VLOOKUP(H141,Presupuesto!$B$11:$C$565,2,0)</f>
        <v>#N/A</v>
      </c>
      <c r="J141" s="100" t="str">
        <f t="shared" si="10"/>
        <v>Posgrado</v>
      </c>
      <c r="K141" s="100" t="s">
        <v>422</v>
      </c>
      <c r="L141" s="100"/>
    </row>
    <row r="142" spans="3:12">
      <c r="C142" s="143" t="s">
        <v>131</v>
      </c>
      <c r="D142" s="160"/>
      <c r="E142" s="125">
        <v>30000</v>
      </c>
      <c r="F142" s="99">
        <f t="shared" si="9"/>
        <v>0</v>
      </c>
      <c r="G142" s="163"/>
      <c r="H142" s="144">
        <v>42500</v>
      </c>
      <c r="I142" s="132" t="e">
        <f>VLOOKUP(H142,Presupuesto!$B$11:$C$565,2,0)</f>
        <v>#N/A</v>
      </c>
      <c r="J142" s="100" t="str">
        <f t="shared" si="10"/>
        <v>Posgrado</v>
      </c>
      <c r="K142" s="100" t="s">
        <v>411</v>
      </c>
      <c r="L142" s="100"/>
    </row>
    <row r="143" spans="3:12">
      <c r="C143" s="143" t="s">
        <v>131</v>
      </c>
      <c r="D143" s="160"/>
      <c r="E143" s="125">
        <v>30000</v>
      </c>
      <c r="F143" s="99">
        <f t="shared" si="9"/>
        <v>0</v>
      </c>
      <c r="G143" s="163"/>
      <c r="H143" s="144">
        <v>42500</v>
      </c>
      <c r="I143" s="132" t="e">
        <f>VLOOKUP(H143,Presupuesto!$B$11:$C$565,2,0)</f>
        <v>#N/A</v>
      </c>
      <c r="J143" s="100" t="str">
        <f t="shared" si="10"/>
        <v>Posgrado</v>
      </c>
      <c r="K143" s="100" t="s">
        <v>422</v>
      </c>
      <c r="L143" s="100"/>
    </row>
    <row r="144" spans="3:12">
      <c r="C144" s="143"/>
      <c r="D144" s="160"/>
      <c r="E144" s="125"/>
      <c r="F144" s="99">
        <f t="shared" si="9"/>
        <v>0</v>
      </c>
      <c r="G144" s="163"/>
      <c r="H144" s="144">
        <v>35600</v>
      </c>
      <c r="I144" s="132" t="e">
        <f>VLOOKUP(H144,Presupuesto!$B$11:$C$565,2,0)</f>
        <v>#N/A</v>
      </c>
      <c r="J144" s="100" t="str">
        <f t="shared" si="10"/>
        <v>Posgrado</v>
      </c>
      <c r="K144" s="100" t="s">
        <v>422</v>
      </c>
      <c r="L144" s="100"/>
    </row>
    <row r="145" spans="3:12">
      <c r="C145" s="143"/>
      <c r="D145" s="160"/>
      <c r="E145" s="125"/>
      <c r="F145" s="99">
        <f t="shared" si="9"/>
        <v>0</v>
      </c>
      <c r="G145" s="163"/>
      <c r="H145" s="144"/>
      <c r="I145" s="132" t="e">
        <f>VLOOKUP(H145,Presupuesto!$B$11:$C$565,2,0)</f>
        <v>#N/A</v>
      </c>
      <c r="J145" s="100" t="str">
        <f t="shared" si="10"/>
        <v>Posgrado</v>
      </c>
      <c r="K145" s="100" t="s">
        <v>422</v>
      </c>
      <c r="L145" s="100"/>
    </row>
    <row r="146" spans="3:12">
      <c r="C146" s="143"/>
      <c r="D146" s="160"/>
      <c r="E146" s="125"/>
      <c r="F146" s="99">
        <f t="shared" si="9"/>
        <v>0</v>
      </c>
      <c r="G146" s="163"/>
      <c r="H146" s="144"/>
      <c r="I146" s="132" t="e">
        <f>VLOOKUP(H146,Presupuesto!$B$11:$C$565,2,0)</f>
        <v>#N/A</v>
      </c>
      <c r="J146" s="100" t="str">
        <f t="shared" si="10"/>
        <v>Posgrado</v>
      </c>
      <c r="K146" s="100" t="s">
        <v>422</v>
      </c>
      <c r="L146" s="100"/>
    </row>
    <row r="147" spans="3:12">
      <c r="C147" s="145"/>
      <c r="D147" s="160"/>
      <c r="E147" s="120"/>
      <c r="F147" s="99">
        <f t="shared" si="9"/>
        <v>0</v>
      </c>
      <c r="G147" s="163"/>
      <c r="H147" s="146"/>
      <c r="I147" s="132" t="e">
        <f>VLOOKUP(H147,Presupuesto!$B$11:$C$565,2,0)</f>
        <v>#N/A</v>
      </c>
      <c r="J147" s="100" t="str">
        <f t="shared" si="10"/>
        <v>Posgrado</v>
      </c>
      <c r="K147" s="100" t="s">
        <v>422</v>
      </c>
      <c r="L147" s="100"/>
    </row>
    <row r="148" spans="3:12">
      <c r="C148" s="145"/>
      <c r="D148" s="160"/>
      <c r="E148" s="120"/>
      <c r="F148" s="99">
        <f t="shared" si="9"/>
        <v>0</v>
      </c>
      <c r="G148" s="163"/>
      <c r="H148" s="146"/>
      <c r="I148" s="132" t="e">
        <f>VLOOKUP(H148,Presupuesto!$B$11:$C$565,2,0)</f>
        <v>#N/A</v>
      </c>
      <c r="J148" s="100" t="str">
        <f t="shared" si="10"/>
        <v>Posgrado</v>
      </c>
      <c r="K148" s="100" t="s">
        <v>422</v>
      </c>
      <c r="L148" s="100"/>
    </row>
    <row r="149" spans="3:12">
      <c r="C149" s="145"/>
      <c r="D149" s="160"/>
      <c r="E149" s="120"/>
      <c r="F149" s="99">
        <f t="shared" si="9"/>
        <v>0</v>
      </c>
      <c r="G149" s="163"/>
      <c r="H149" s="146"/>
      <c r="I149" s="132" t="e">
        <f>VLOOKUP(H149,Presupuesto!$B$11:$C$565,2,0)</f>
        <v>#N/A</v>
      </c>
      <c r="J149" s="100" t="str">
        <f t="shared" si="10"/>
        <v>Posgrado</v>
      </c>
      <c r="K149" s="100" t="s">
        <v>422</v>
      </c>
      <c r="L149" s="100"/>
    </row>
    <row r="150" spans="3:12">
      <c r="C150" s="145"/>
      <c r="D150" s="160"/>
      <c r="E150" s="120"/>
      <c r="F150" s="99">
        <f t="shared" si="9"/>
        <v>0</v>
      </c>
      <c r="G150" s="163"/>
      <c r="H150" s="146"/>
      <c r="I150" s="132" t="e">
        <f>VLOOKUP(H150,Presupuesto!$B$11:$C$565,2,0)</f>
        <v>#N/A</v>
      </c>
      <c r="J150" s="100" t="str">
        <f t="shared" si="10"/>
        <v>Posgrado</v>
      </c>
      <c r="K150" s="100" t="s">
        <v>422</v>
      </c>
      <c r="L150" s="100"/>
    </row>
    <row r="151" spans="3:12">
      <c r="C151" s="145"/>
      <c r="D151" s="160"/>
      <c r="E151" s="120"/>
      <c r="F151" s="99">
        <f t="shared" si="9"/>
        <v>0</v>
      </c>
      <c r="G151" s="163"/>
      <c r="H151" s="146"/>
      <c r="I151" s="132" t="e">
        <f>VLOOKUP(H151,Presupuesto!$B$11:$C$565,2,0)</f>
        <v>#N/A</v>
      </c>
      <c r="J151" s="100" t="str">
        <f t="shared" si="10"/>
        <v>Posgrado</v>
      </c>
      <c r="K151" s="100" t="s">
        <v>422</v>
      </c>
      <c r="L151" s="100"/>
    </row>
    <row r="152" spans="3:12">
      <c r="C152" s="145"/>
      <c r="D152" s="160"/>
      <c r="E152" s="120"/>
      <c r="F152" s="99">
        <f t="shared" si="9"/>
        <v>0</v>
      </c>
      <c r="G152" s="163"/>
      <c r="H152" s="146"/>
      <c r="I152" s="132" t="e">
        <f>VLOOKUP(H152,Presupuesto!$B$11:$C$565,2,0)</f>
        <v>#N/A</v>
      </c>
      <c r="J152" s="100" t="str">
        <f t="shared" si="10"/>
        <v>Posgrado</v>
      </c>
      <c r="K152" s="100" t="s">
        <v>422</v>
      </c>
      <c r="L152" s="100"/>
    </row>
    <row r="153" spans="3:12">
      <c r="C153" s="147"/>
      <c r="D153" s="160"/>
      <c r="E153" s="120"/>
      <c r="F153" s="99">
        <f t="shared" si="9"/>
        <v>0</v>
      </c>
      <c r="G153" s="163"/>
      <c r="H153" s="148"/>
      <c r="I153" s="132" t="e">
        <f>VLOOKUP(H153,Presupuesto!$B$11:$C$565,2,0)</f>
        <v>#N/A</v>
      </c>
      <c r="J153" s="100" t="str">
        <f t="shared" si="10"/>
        <v>Posgrado</v>
      </c>
      <c r="K153" s="100" t="s">
        <v>413</v>
      </c>
      <c r="L153" s="100"/>
    </row>
    <row r="154" spans="3:12">
      <c r="C154" s="147"/>
      <c r="D154" s="160"/>
      <c r="E154" s="120"/>
      <c r="F154" s="99">
        <f t="shared" si="9"/>
        <v>0</v>
      </c>
      <c r="G154" s="163"/>
      <c r="H154" s="148"/>
      <c r="I154" s="132" t="e">
        <f>VLOOKUP(H154,Presupuesto!$B$11:$C$565,2,0)</f>
        <v>#N/A</v>
      </c>
      <c r="J154" s="100" t="str">
        <f t="shared" si="10"/>
        <v>Posgrado</v>
      </c>
      <c r="K154" s="100" t="s">
        <v>422</v>
      </c>
      <c r="L154" s="100"/>
    </row>
    <row r="155" spans="3:12">
      <c r="C155" s="147"/>
      <c r="D155" s="160"/>
      <c r="E155" s="120"/>
      <c r="F155" s="99">
        <f t="shared" si="9"/>
        <v>0</v>
      </c>
      <c r="G155" s="163"/>
      <c r="H155" s="148"/>
      <c r="I155" s="132" t="e">
        <f>VLOOKUP(H155,Presupuesto!$B$11:$C$565,2,0)</f>
        <v>#N/A</v>
      </c>
      <c r="J155" s="100" t="str">
        <f t="shared" si="10"/>
        <v>Posgrado</v>
      </c>
      <c r="K155" s="100" t="s">
        <v>422</v>
      </c>
      <c r="L155" s="100"/>
    </row>
    <row r="156" spans="3:12">
      <c r="C156" s="147"/>
      <c r="D156" s="160"/>
      <c r="E156" s="120"/>
      <c r="F156" s="99">
        <f t="shared" si="9"/>
        <v>0</v>
      </c>
      <c r="G156" s="163"/>
      <c r="H156" s="148"/>
      <c r="I156" s="132" t="e">
        <f>VLOOKUP(H156,Presupuesto!$B$11:$C$565,2,0)</f>
        <v>#N/A</v>
      </c>
      <c r="J156" s="100" t="str">
        <f t="shared" si="10"/>
        <v>Posgrado</v>
      </c>
      <c r="K156" s="100" t="s">
        <v>422</v>
      </c>
      <c r="L156" s="100"/>
    </row>
    <row r="157" spans="3:12" ht="15.75" thickBot="1">
      <c r="C157" s="149"/>
      <c r="D157" s="231"/>
      <c r="E157" s="105"/>
      <c r="F157" s="107">
        <f t="shared" si="9"/>
        <v>0</v>
      </c>
      <c r="G157" s="164"/>
      <c r="H157" s="150"/>
      <c r="I157" s="134" t="e">
        <f>VLOOKUP(H157,Presupuesto!$B$11:$C$565,2,0)</f>
        <v>#N/A</v>
      </c>
      <c r="J157" s="108" t="str">
        <f t="shared" si="10"/>
        <v>Posgrado</v>
      </c>
      <c r="K157" s="126" t="s">
        <v>404</v>
      </c>
      <c r="L157" s="108"/>
    </row>
    <row r="158" spans="3:12">
      <c r="F158" s="92"/>
      <c r="G158" s="91"/>
      <c r="H158" s="92"/>
      <c r="I158" s="92"/>
    </row>
    <row r="159" spans="3:12" ht="15.75" thickBot="1"/>
    <row r="160" spans="3:12" ht="15.75" thickBot="1">
      <c r="C160" s="159" t="s">
        <v>53</v>
      </c>
      <c r="D160" s="434">
        <f>SUM(F167:F187)</f>
        <v>0</v>
      </c>
      <c r="F160" s="70"/>
      <c r="G160" s="79"/>
      <c r="H160" s="70"/>
      <c r="I160" s="70"/>
    </row>
    <row r="161" spans="3:12">
      <c r="C161" s="70"/>
      <c r="D161" s="31"/>
      <c r="E161" s="95"/>
      <c r="F161" s="95"/>
      <c r="G161" s="95"/>
      <c r="H161" s="76"/>
      <c r="I161" s="76"/>
      <c r="J161" s="76"/>
      <c r="K161" s="114"/>
    </row>
    <row r="162" spans="3:12" ht="15.75">
      <c r="C162" s="322" t="s">
        <v>402</v>
      </c>
      <c r="D162" s="208"/>
      <c r="E162" s="95"/>
      <c r="F162" s="95"/>
      <c r="G162" s="95"/>
      <c r="H162" s="76"/>
      <c r="I162" s="76"/>
      <c r="J162" s="76"/>
      <c r="K162" s="114"/>
    </row>
    <row r="163" spans="3:12" ht="18.75">
      <c r="C163" s="217"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c r="E164" s="95"/>
      <c r="F164" s="95"/>
      <c r="G164" s="95"/>
      <c r="H164" s="76"/>
      <c r="I164" s="76"/>
      <c r="J164" s="76"/>
      <c r="K164" s="114"/>
    </row>
    <row r="165" spans="3:12" ht="15.75" thickBot="1">
      <c r="F165" s="95"/>
      <c r="G165" s="76"/>
      <c r="H165" s="76"/>
      <c r="I165" s="76"/>
    </row>
    <row r="166" spans="3:12" ht="30.75" thickBot="1">
      <c r="C166" s="131" t="s">
        <v>44</v>
      </c>
      <c r="D166" s="136" t="s">
        <v>55</v>
      </c>
      <c r="E166" s="138" t="s">
        <v>57</v>
      </c>
      <c r="F166" s="137" t="s">
        <v>27</v>
      </c>
      <c r="G166" s="135" t="s">
        <v>140</v>
      </c>
      <c r="H166" s="138" t="s">
        <v>46</v>
      </c>
      <c r="I166" s="135" t="s">
        <v>141</v>
      </c>
      <c r="J166" s="135" t="s">
        <v>420</v>
      </c>
      <c r="K166" s="135" t="s">
        <v>421</v>
      </c>
      <c r="L166" s="135" t="s">
        <v>126</v>
      </c>
    </row>
    <row r="167" spans="3:12">
      <c r="C167" s="143" t="s">
        <v>129</v>
      </c>
      <c r="D167" s="160"/>
      <c r="E167" s="117">
        <v>784000</v>
      </c>
      <c r="F167" s="99">
        <f t="shared" ref="F167:F187" si="11">D167*E167</f>
        <v>0</v>
      </c>
      <c r="G167" s="163" t="s">
        <v>138</v>
      </c>
      <c r="H167" s="144"/>
      <c r="I167" s="132" t="e">
        <f>VLOOKUP(H167,Presupuesto!$B$11:$C$565,2,0)</f>
        <v>#N/A</v>
      </c>
      <c r="J167" s="227" t="s">
        <v>1472</v>
      </c>
      <c r="K167" s="100" t="s">
        <v>404</v>
      </c>
      <c r="L167" s="100"/>
    </row>
    <row r="168" spans="3:12">
      <c r="C168" s="143" t="s">
        <v>85</v>
      </c>
      <c r="D168" s="160"/>
      <c r="E168" s="125">
        <v>100000</v>
      </c>
      <c r="F168" s="99">
        <f t="shared" si="11"/>
        <v>0</v>
      </c>
      <c r="G168" s="163"/>
      <c r="H168" s="144">
        <v>42500</v>
      </c>
      <c r="I168" s="132" t="e">
        <f>VLOOKUP(H168,Presupuesto!$B$11:$C$565,2,0)</f>
        <v>#N/A</v>
      </c>
      <c r="J168" s="100" t="str">
        <f>$J$167</f>
        <v>Posgrado</v>
      </c>
      <c r="K168" s="100" t="s">
        <v>422</v>
      </c>
      <c r="L168" s="100"/>
    </row>
    <row r="169" spans="3:12">
      <c r="C169" s="143" t="s">
        <v>86</v>
      </c>
      <c r="D169" s="160"/>
      <c r="E169" s="125">
        <v>50000</v>
      </c>
      <c r="F169" s="99">
        <f t="shared" si="11"/>
        <v>0</v>
      </c>
      <c r="G169" s="163"/>
      <c r="H169" s="144">
        <v>42500</v>
      </c>
      <c r="I169" s="132" t="e">
        <f>VLOOKUP(H169,Presupuesto!$B$11:$C$565,2,0)</f>
        <v>#N/A</v>
      </c>
      <c r="J169" s="100" t="str">
        <f t="shared" ref="J169:J187" si="12">$J$167</f>
        <v>Posgrado</v>
      </c>
      <c r="K169" s="100" t="s">
        <v>422</v>
      </c>
      <c r="L169" s="100"/>
    </row>
    <row r="170" spans="3:12">
      <c r="C170" s="143" t="s">
        <v>130</v>
      </c>
      <c r="D170" s="160"/>
      <c r="E170" s="125">
        <v>40</v>
      </c>
      <c r="F170" s="99">
        <f t="shared" si="11"/>
        <v>0</v>
      </c>
      <c r="G170" s="163"/>
      <c r="H170" s="144">
        <v>42500</v>
      </c>
      <c r="I170" s="132" t="e">
        <f>VLOOKUP(H170,Presupuesto!$B$11:$C$565,2,0)</f>
        <v>#N/A</v>
      </c>
      <c r="J170" s="100" t="str">
        <f t="shared" si="12"/>
        <v>Posgrado</v>
      </c>
      <c r="K170" s="100" t="s">
        <v>422</v>
      </c>
      <c r="L170" s="100"/>
    </row>
    <row r="171" spans="3:12">
      <c r="C171" s="143" t="s">
        <v>128</v>
      </c>
      <c r="D171" s="160"/>
      <c r="E171" s="125">
        <v>5745</v>
      </c>
      <c r="F171" s="99">
        <f t="shared" si="11"/>
        <v>0</v>
      </c>
      <c r="G171" s="163"/>
      <c r="H171" s="144">
        <v>42500</v>
      </c>
      <c r="I171" s="132" t="e">
        <f>VLOOKUP(H171,Presupuesto!$B$11:$C$565,2,0)</f>
        <v>#N/A</v>
      </c>
      <c r="J171" s="100" t="str">
        <f t="shared" si="12"/>
        <v>Posgrado</v>
      </c>
      <c r="K171" s="100" t="s">
        <v>422</v>
      </c>
      <c r="L171" s="100"/>
    </row>
    <row r="172" spans="3:12">
      <c r="C172" s="143" t="s">
        <v>131</v>
      </c>
      <c r="D172" s="160"/>
      <c r="E172" s="125">
        <v>30000</v>
      </c>
      <c r="F172" s="99">
        <f t="shared" si="11"/>
        <v>0</v>
      </c>
      <c r="G172" s="163"/>
      <c r="H172" s="144">
        <v>42500</v>
      </c>
      <c r="I172" s="132" t="e">
        <f>VLOOKUP(H172,Presupuesto!$B$11:$C$565,2,0)</f>
        <v>#N/A</v>
      </c>
      <c r="J172" s="100" t="str">
        <f t="shared" si="12"/>
        <v>Posgrado</v>
      </c>
      <c r="K172" s="100" t="s">
        <v>411</v>
      </c>
      <c r="L172" s="100"/>
    </row>
    <row r="173" spans="3:12">
      <c r="C173" s="143" t="s">
        <v>131</v>
      </c>
      <c r="D173" s="160"/>
      <c r="E173" s="125">
        <v>30000</v>
      </c>
      <c r="F173" s="99">
        <f t="shared" si="11"/>
        <v>0</v>
      </c>
      <c r="G173" s="163"/>
      <c r="H173" s="144">
        <v>42500</v>
      </c>
      <c r="I173" s="132" t="e">
        <f>VLOOKUP(H173,Presupuesto!$B$11:$C$565,2,0)</f>
        <v>#N/A</v>
      </c>
      <c r="J173" s="100" t="str">
        <f t="shared" si="12"/>
        <v>Posgrado</v>
      </c>
      <c r="K173" s="100" t="s">
        <v>422</v>
      </c>
      <c r="L173" s="100"/>
    </row>
    <row r="174" spans="3:12">
      <c r="C174" s="143"/>
      <c r="D174" s="160"/>
      <c r="E174" s="125"/>
      <c r="F174" s="99">
        <f t="shared" si="11"/>
        <v>0</v>
      </c>
      <c r="G174" s="163"/>
      <c r="H174" s="144">
        <v>35600</v>
      </c>
      <c r="I174" s="132" t="e">
        <f>VLOOKUP(H174,Presupuesto!$B$11:$C$565,2,0)</f>
        <v>#N/A</v>
      </c>
      <c r="J174" s="100" t="str">
        <f t="shared" si="12"/>
        <v>Posgrado</v>
      </c>
      <c r="K174" s="100" t="s">
        <v>422</v>
      </c>
      <c r="L174" s="100"/>
    </row>
    <row r="175" spans="3:12">
      <c r="C175" s="143"/>
      <c r="D175" s="160"/>
      <c r="E175" s="125"/>
      <c r="F175" s="99">
        <f t="shared" si="11"/>
        <v>0</v>
      </c>
      <c r="G175" s="163"/>
      <c r="H175" s="144"/>
      <c r="I175" s="132" t="e">
        <f>VLOOKUP(H175,Presupuesto!$B$11:$C$565,2,0)</f>
        <v>#N/A</v>
      </c>
      <c r="J175" s="100" t="str">
        <f t="shared" si="12"/>
        <v>Posgrado</v>
      </c>
      <c r="K175" s="100" t="s">
        <v>422</v>
      </c>
      <c r="L175" s="100"/>
    </row>
    <row r="176" spans="3:12">
      <c r="C176" s="143"/>
      <c r="D176" s="160"/>
      <c r="E176" s="125"/>
      <c r="F176" s="99">
        <f t="shared" si="11"/>
        <v>0</v>
      </c>
      <c r="G176" s="163"/>
      <c r="H176" s="144"/>
      <c r="I176" s="132" t="e">
        <f>VLOOKUP(H176,Presupuesto!$B$11:$C$565,2,0)</f>
        <v>#N/A</v>
      </c>
      <c r="J176" s="100" t="str">
        <f t="shared" si="12"/>
        <v>Posgrado</v>
      </c>
      <c r="K176" s="100" t="s">
        <v>422</v>
      </c>
      <c r="L176" s="100"/>
    </row>
    <row r="177" spans="3:12">
      <c r="C177" s="145"/>
      <c r="D177" s="160"/>
      <c r="E177" s="120"/>
      <c r="F177" s="99">
        <f t="shared" si="11"/>
        <v>0</v>
      </c>
      <c r="G177" s="163"/>
      <c r="H177" s="146"/>
      <c r="I177" s="132" t="e">
        <f>VLOOKUP(H177,Presupuesto!$B$11:$C$565,2,0)</f>
        <v>#N/A</v>
      </c>
      <c r="J177" s="100" t="str">
        <f t="shared" si="12"/>
        <v>Posgrado</v>
      </c>
      <c r="K177" s="100" t="s">
        <v>422</v>
      </c>
      <c r="L177" s="100"/>
    </row>
    <row r="178" spans="3:12">
      <c r="C178" s="145"/>
      <c r="D178" s="160"/>
      <c r="E178" s="120"/>
      <c r="F178" s="99">
        <f t="shared" si="11"/>
        <v>0</v>
      </c>
      <c r="G178" s="163"/>
      <c r="H178" s="146"/>
      <c r="I178" s="132" t="e">
        <f>VLOOKUP(H178,Presupuesto!$B$11:$C$565,2,0)</f>
        <v>#N/A</v>
      </c>
      <c r="J178" s="100" t="str">
        <f t="shared" si="12"/>
        <v>Posgrado</v>
      </c>
      <c r="K178" s="100" t="s">
        <v>422</v>
      </c>
      <c r="L178" s="100"/>
    </row>
    <row r="179" spans="3:12">
      <c r="C179" s="145"/>
      <c r="D179" s="160"/>
      <c r="E179" s="120"/>
      <c r="F179" s="99">
        <f t="shared" si="11"/>
        <v>0</v>
      </c>
      <c r="G179" s="163"/>
      <c r="H179" s="146"/>
      <c r="I179" s="132" t="e">
        <f>VLOOKUP(H179,Presupuesto!$B$11:$C$565,2,0)</f>
        <v>#N/A</v>
      </c>
      <c r="J179" s="100" t="str">
        <f t="shared" si="12"/>
        <v>Posgrado</v>
      </c>
      <c r="K179" s="100" t="s">
        <v>422</v>
      </c>
      <c r="L179" s="100"/>
    </row>
    <row r="180" spans="3:12">
      <c r="C180" s="145"/>
      <c r="D180" s="160"/>
      <c r="E180" s="120"/>
      <c r="F180" s="99">
        <f t="shared" si="11"/>
        <v>0</v>
      </c>
      <c r="G180" s="163"/>
      <c r="H180" s="146"/>
      <c r="I180" s="132" t="e">
        <f>VLOOKUP(H180,Presupuesto!$B$11:$C$565,2,0)</f>
        <v>#N/A</v>
      </c>
      <c r="J180" s="100" t="str">
        <f t="shared" si="12"/>
        <v>Posgrado</v>
      </c>
      <c r="K180" s="100" t="s">
        <v>422</v>
      </c>
      <c r="L180" s="100"/>
    </row>
    <row r="181" spans="3:12">
      <c r="C181" s="145"/>
      <c r="D181" s="160"/>
      <c r="E181" s="120"/>
      <c r="F181" s="99">
        <f t="shared" si="11"/>
        <v>0</v>
      </c>
      <c r="G181" s="163"/>
      <c r="H181" s="146"/>
      <c r="I181" s="132" t="e">
        <f>VLOOKUP(H181,Presupuesto!$B$11:$C$565,2,0)</f>
        <v>#N/A</v>
      </c>
      <c r="J181" s="100" t="str">
        <f t="shared" si="12"/>
        <v>Posgrado</v>
      </c>
      <c r="K181" s="100" t="s">
        <v>422</v>
      </c>
      <c r="L181" s="100"/>
    </row>
    <row r="182" spans="3:12">
      <c r="C182" s="145"/>
      <c r="D182" s="160"/>
      <c r="E182" s="120"/>
      <c r="F182" s="99">
        <f t="shared" si="11"/>
        <v>0</v>
      </c>
      <c r="G182" s="163"/>
      <c r="H182" s="146"/>
      <c r="I182" s="132" t="e">
        <f>VLOOKUP(H182,Presupuesto!$B$11:$C$565,2,0)</f>
        <v>#N/A</v>
      </c>
      <c r="J182" s="100" t="str">
        <f t="shared" si="12"/>
        <v>Posgrado</v>
      </c>
      <c r="K182" s="100" t="s">
        <v>422</v>
      </c>
      <c r="L182" s="100"/>
    </row>
    <row r="183" spans="3:12">
      <c r="C183" s="147"/>
      <c r="D183" s="160"/>
      <c r="E183" s="120"/>
      <c r="F183" s="99">
        <f t="shared" si="11"/>
        <v>0</v>
      </c>
      <c r="G183" s="163"/>
      <c r="H183" s="148"/>
      <c r="I183" s="132" t="e">
        <f>VLOOKUP(H183,Presupuesto!$B$11:$C$565,2,0)</f>
        <v>#N/A</v>
      </c>
      <c r="J183" s="100" t="str">
        <f t="shared" si="12"/>
        <v>Posgrado</v>
      </c>
      <c r="K183" s="100" t="s">
        <v>413</v>
      </c>
      <c r="L183" s="100"/>
    </row>
    <row r="184" spans="3:12">
      <c r="C184" s="147"/>
      <c r="D184" s="160"/>
      <c r="E184" s="120"/>
      <c r="F184" s="99">
        <f t="shared" si="11"/>
        <v>0</v>
      </c>
      <c r="G184" s="163"/>
      <c r="H184" s="148"/>
      <c r="I184" s="132" t="e">
        <f>VLOOKUP(H184,Presupuesto!$B$11:$C$565,2,0)</f>
        <v>#N/A</v>
      </c>
      <c r="J184" s="100" t="str">
        <f t="shared" si="12"/>
        <v>Posgrado</v>
      </c>
      <c r="K184" s="100" t="s">
        <v>422</v>
      </c>
      <c r="L184" s="100"/>
    </row>
    <row r="185" spans="3:12">
      <c r="C185" s="147"/>
      <c r="D185" s="160"/>
      <c r="E185" s="120"/>
      <c r="F185" s="99">
        <f t="shared" si="11"/>
        <v>0</v>
      </c>
      <c r="G185" s="163"/>
      <c r="H185" s="148"/>
      <c r="I185" s="132" t="e">
        <f>VLOOKUP(H185,Presupuesto!$B$11:$C$565,2,0)</f>
        <v>#N/A</v>
      </c>
      <c r="J185" s="100" t="str">
        <f t="shared" si="12"/>
        <v>Posgrado</v>
      </c>
      <c r="K185" s="100" t="s">
        <v>422</v>
      </c>
      <c r="L185" s="100"/>
    </row>
    <row r="186" spans="3:12">
      <c r="C186" s="147"/>
      <c r="D186" s="160"/>
      <c r="E186" s="120"/>
      <c r="F186" s="99">
        <f t="shared" si="11"/>
        <v>0</v>
      </c>
      <c r="G186" s="163"/>
      <c r="H186" s="148"/>
      <c r="I186" s="132" t="e">
        <f>VLOOKUP(H186,Presupuesto!$B$11:$C$565,2,0)</f>
        <v>#N/A</v>
      </c>
      <c r="J186" s="100" t="str">
        <f t="shared" si="12"/>
        <v>Posgrado</v>
      </c>
      <c r="K186" s="100" t="s">
        <v>422</v>
      </c>
      <c r="L186" s="100"/>
    </row>
    <row r="187" spans="3:12" ht="15.75" thickBot="1">
      <c r="C187" s="149"/>
      <c r="D187" s="231"/>
      <c r="E187" s="105"/>
      <c r="F187" s="107">
        <f t="shared" si="11"/>
        <v>0</v>
      </c>
      <c r="G187" s="164"/>
      <c r="H187" s="150"/>
      <c r="I187" s="134" t="e">
        <f>VLOOKUP(H187,Presupuesto!$B$11:$C$565,2,0)</f>
        <v>#N/A</v>
      </c>
      <c r="J187" s="108" t="str">
        <f t="shared" si="12"/>
        <v>Posgrado</v>
      </c>
      <c r="K187" s="126" t="s">
        <v>404</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431</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4">
        <f>SUM(F17:F51)</f>
        <v>0</v>
      </c>
      <c r="G10" s="79"/>
      <c r="H10" s="70"/>
      <c r="I10" s="70"/>
    </row>
    <row r="11" spans="1:555">
      <c r="G11" s="79"/>
      <c r="H11" s="70"/>
      <c r="I11" s="70"/>
    </row>
    <row r="12" spans="1:555">
      <c r="F12" s="70"/>
      <c r="G12" s="79"/>
      <c r="H12" s="70"/>
      <c r="I12" s="70"/>
    </row>
    <row r="13" spans="1:555" ht="15.75">
      <c r="C13" s="322" t="s">
        <v>402</v>
      </c>
      <c r="D13" s="208"/>
      <c r="F13" s="70"/>
      <c r="G13" s="79"/>
      <c r="H13" s="70"/>
      <c r="I13" s="70"/>
    </row>
    <row r="14" spans="1:555" ht="18.7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c r="F15" s="95"/>
      <c r="G15" s="76"/>
      <c r="H15" s="76"/>
      <c r="I15" s="76"/>
      <c r="L15" s="235"/>
      <c r="M15" s="236"/>
      <c r="N15" s="235"/>
      <c r="O15" s="235"/>
      <c r="P15" s="238" t="s">
        <v>481</v>
      </c>
      <c r="Q15" s="238" t="s">
        <v>482</v>
      </c>
    </row>
    <row r="16" spans="1:555" ht="30.75" thickBot="1">
      <c r="C16" s="131" t="s">
        <v>44</v>
      </c>
      <c r="D16" s="131" t="s">
        <v>55</v>
      </c>
      <c r="E16" s="138" t="s">
        <v>57</v>
      </c>
      <c r="F16" s="137" t="s">
        <v>27</v>
      </c>
      <c r="G16" s="135" t="s">
        <v>140</v>
      </c>
      <c r="H16" s="138" t="s">
        <v>46</v>
      </c>
      <c r="I16" s="135" t="s">
        <v>141</v>
      </c>
      <c r="J16" s="135" t="s">
        <v>420</v>
      </c>
      <c r="K16" s="135" t="s">
        <v>421</v>
      </c>
      <c r="L16" s="232" t="s">
        <v>21</v>
      </c>
      <c r="M16" s="232" t="s">
        <v>55</v>
      </c>
      <c r="N16" s="233" t="s">
        <v>479</v>
      </c>
      <c r="O16" s="234" t="s">
        <v>480</v>
      </c>
      <c r="P16" s="237">
        <v>0.7</v>
      </c>
      <c r="Q16" s="237">
        <v>0.3</v>
      </c>
    </row>
    <row r="17" spans="3:17">
      <c r="C17" s="229" t="s">
        <v>451</v>
      </c>
      <c r="D17" s="230"/>
      <c r="E17" s="228">
        <f>HLOOKUP(C17,$AH$2:$BU$3,2,0)</f>
        <v>620</v>
      </c>
      <c r="F17" s="99">
        <f t="shared" ref="F17:F51" si="0">D17*E17</f>
        <v>0</v>
      </c>
      <c r="G17" s="163"/>
      <c r="H17" s="144"/>
      <c r="I17" s="132" t="e">
        <f>VLOOKUP(H17,Presupuesto!$B$11:$C$565,2,0)</f>
        <v>#N/A</v>
      </c>
      <c r="J17" s="227" t="s">
        <v>1472</v>
      </c>
      <c r="K17" s="100" t="s">
        <v>404</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422</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422</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422</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422</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411</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404</v>
      </c>
      <c r="L51" s="149"/>
      <c r="M51" s="161"/>
      <c r="N51" s="105"/>
      <c r="O51" s="107">
        <f t="shared" si="1"/>
        <v>0</v>
      </c>
      <c r="P51" s="107">
        <f t="shared" si="5"/>
        <v>0</v>
      </c>
      <c r="Q51" s="107">
        <f t="shared" si="2"/>
        <v>0</v>
      </c>
    </row>
    <row r="52" spans="3:17">
      <c r="G52" s="87"/>
    </row>
    <row r="53" spans="3:17" ht="15.75" thickBot="1">
      <c r="G53" s="87"/>
    </row>
    <row r="54" spans="3:17" ht="15.75" thickBot="1">
      <c r="C54" s="159" t="s">
        <v>53</v>
      </c>
      <c r="D54" s="434">
        <f>SUM(F61:F95)</f>
        <v>0</v>
      </c>
      <c r="G54" s="79"/>
      <c r="H54" s="70"/>
      <c r="I54" s="70"/>
    </row>
    <row r="55" spans="3:17">
      <c r="G55" s="79"/>
      <c r="H55" s="70"/>
      <c r="I55" s="70"/>
    </row>
    <row r="56" spans="3:17">
      <c r="F56" s="70"/>
      <c r="G56" s="79"/>
      <c r="H56" s="70"/>
      <c r="I56" s="70"/>
    </row>
    <row r="57" spans="3:17" ht="15.75">
      <c r="C57" s="322" t="s">
        <v>402</v>
      </c>
      <c r="D57" s="208"/>
      <c r="F57" s="70"/>
      <c r="G57" s="79"/>
      <c r="H57" s="70"/>
      <c r="I57" s="70"/>
    </row>
    <row r="58" spans="3:17" ht="18.75">
      <c r="C58" s="217"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c r="F59" s="95"/>
      <c r="G59" s="76"/>
      <c r="H59" s="76"/>
      <c r="I59" s="76"/>
      <c r="L59" s="235"/>
      <c r="M59" s="236"/>
      <c r="N59" s="235"/>
      <c r="O59" s="235"/>
      <c r="P59" s="238" t="s">
        <v>481</v>
      </c>
      <c r="Q59" s="238" t="s">
        <v>482</v>
      </c>
    </row>
    <row r="60" spans="3:17" ht="30.75" thickBot="1">
      <c r="C60" s="131" t="s">
        <v>44</v>
      </c>
      <c r="D60" s="131" t="s">
        <v>55</v>
      </c>
      <c r="E60" s="138" t="s">
        <v>57</v>
      </c>
      <c r="F60" s="137" t="s">
        <v>27</v>
      </c>
      <c r="G60" s="135" t="s">
        <v>140</v>
      </c>
      <c r="H60" s="138" t="s">
        <v>46</v>
      </c>
      <c r="I60" s="135" t="s">
        <v>141</v>
      </c>
      <c r="J60" s="135" t="s">
        <v>420</v>
      </c>
      <c r="K60" s="135" t="s">
        <v>421</v>
      </c>
      <c r="L60" s="232" t="s">
        <v>21</v>
      </c>
      <c r="M60" s="232" t="s">
        <v>55</v>
      </c>
      <c r="N60" s="233" t="s">
        <v>479</v>
      </c>
      <c r="O60" s="234" t="s">
        <v>480</v>
      </c>
      <c r="P60" s="237">
        <v>0.7</v>
      </c>
      <c r="Q60" s="237">
        <v>0.3</v>
      </c>
    </row>
    <row r="61" spans="3:17">
      <c r="C61" s="229" t="s">
        <v>451</v>
      </c>
      <c r="D61" s="230"/>
      <c r="E61" s="228">
        <f>HLOOKUP(C61,$AH$2:$BU$3,2,0)</f>
        <v>620</v>
      </c>
      <c r="F61" s="99">
        <f t="shared" ref="F61:F95" si="7">D61*E61</f>
        <v>0</v>
      </c>
      <c r="G61" s="163"/>
      <c r="H61" s="144"/>
      <c r="I61" s="132" t="e">
        <f>VLOOKUP(H61,Presupuesto!$B$11:$C$565,2,0)</f>
        <v>#N/A</v>
      </c>
      <c r="J61" s="227" t="s">
        <v>1472</v>
      </c>
      <c r="K61" s="100" t="s">
        <v>404</v>
      </c>
      <c r="L61" s="143"/>
      <c r="M61" s="160"/>
      <c r="N61" s="125"/>
      <c r="O61" s="99">
        <f t="shared" ref="O61:O95" si="8">M61*N61</f>
        <v>0</v>
      </c>
      <c r="P61" s="99">
        <f>$O61*P$16</f>
        <v>0</v>
      </c>
      <c r="Q61" s="99">
        <f t="shared" ref="Q61:Q95" si="9">$O61*Q$16</f>
        <v>0</v>
      </c>
    </row>
    <row r="62" spans="3:17">
      <c r="C62" s="143"/>
      <c r="D62" s="160"/>
      <c r="E62" s="125"/>
      <c r="F62" s="99">
        <f t="shared" si="7"/>
        <v>0</v>
      </c>
      <c r="G62" s="163"/>
      <c r="H62" s="144"/>
      <c r="I62" s="132" t="e">
        <f>VLOOKUP(H62,Presupuesto!$B$11:$C$565,2,0)</f>
        <v>#N/A</v>
      </c>
      <c r="J62" s="100" t="str">
        <f>$J$61</f>
        <v>Posgrado</v>
      </c>
      <c r="K62" s="100" t="s">
        <v>422</v>
      </c>
      <c r="L62" s="143"/>
      <c r="M62" s="160"/>
      <c r="N62" s="125"/>
      <c r="O62" s="99">
        <f t="shared" si="8"/>
        <v>0</v>
      </c>
      <c r="P62" s="99">
        <f t="shared" ref="P62:P95" si="10">$O62*P$16</f>
        <v>0</v>
      </c>
      <c r="Q62" s="99">
        <f t="shared" si="9"/>
        <v>0</v>
      </c>
    </row>
    <row r="63" spans="3:17">
      <c r="C63" s="143"/>
      <c r="D63" s="160"/>
      <c r="E63" s="125"/>
      <c r="F63" s="99">
        <f t="shared" si="7"/>
        <v>0</v>
      </c>
      <c r="G63" s="163"/>
      <c r="H63" s="144"/>
      <c r="I63" s="132" t="e">
        <f>VLOOKUP(H63,Presupuesto!$B$11:$C$565,2,0)</f>
        <v>#N/A</v>
      </c>
      <c r="J63" s="100" t="str">
        <f t="shared" ref="J63:J95" si="11">$J$61</f>
        <v>Posgrado</v>
      </c>
      <c r="K63" s="100" t="s">
        <v>422</v>
      </c>
      <c r="L63" s="143"/>
      <c r="M63" s="160"/>
      <c r="N63" s="125"/>
      <c r="O63" s="99">
        <f t="shared" si="8"/>
        <v>0</v>
      </c>
      <c r="P63" s="99">
        <f t="shared" si="10"/>
        <v>0</v>
      </c>
      <c r="Q63" s="99">
        <f t="shared" si="9"/>
        <v>0</v>
      </c>
    </row>
    <row r="64" spans="3:17">
      <c r="C64" s="143"/>
      <c r="D64" s="160"/>
      <c r="E64" s="125"/>
      <c r="F64" s="99">
        <f t="shared" si="7"/>
        <v>0</v>
      </c>
      <c r="G64" s="163"/>
      <c r="H64" s="144"/>
      <c r="I64" s="132" t="e">
        <f>VLOOKUP(H64,Presupuesto!$B$11:$C$565,2,0)</f>
        <v>#N/A</v>
      </c>
      <c r="J64" s="100" t="str">
        <f t="shared" si="11"/>
        <v>Posgrado</v>
      </c>
      <c r="K64" s="100" t="s">
        <v>422</v>
      </c>
      <c r="L64" s="143"/>
      <c r="M64" s="160"/>
      <c r="N64" s="125"/>
      <c r="O64" s="99">
        <f t="shared" si="8"/>
        <v>0</v>
      </c>
      <c r="P64" s="99">
        <f t="shared" si="10"/>
        <v>0</v>
      </c>
      <c r="Q64" s="99">
        <f t="shared" si="9"/>
        <v>0</v>
      </c>
    </row>
    <row r="65" spans="3:17">
      <c r="C65" s="143"/>
      <c r="D65" s="160"/>
      <c r="E65" s="125"/>
      <c r="F65" s="99">
        <f t="shared" si="7"/>
        <v>0</v>
      </c>
      <c r="G65" s="163"/>
      <c r="H65" s="144"/>
      <c r="I65" s="132" t="e">
        <f>VLOOKUP(H65,Presupuesto!$B$11:$C$565,2,0)</f>
        <v>#N/A</v>
      </c>
      <c r="J65" s="100" t="str">
        <f t="shared" si="11"/>
        <v>Posgrado</v>
      </c>
      <c r="K65" s="100" t="s">
        <v>422</v>
      </c>
      <c r="L65" s="143"/>
      <c r="M65" s="160"/>
      <c r="N65" s="125"/>
      <c r="O65" s="99">
        <f t="shared" si="8"/>
        <v>0</v>
      </c>
      <c r="P65" s="99">
        <f t="shared" si="10"/>
        <v>0</v>
      </c>
      <c r="Q65" s="99">
        <f t="shared" si="9"/>
        <v>0</v>
      </c>
    </row>
    <row r="66" spans="3:17">
      <c r="C66" s="143"/>
      <c r="D66" s="160"/>
      <c r="E66" s="125"/>
      <c r="F66" s="99">
        <f t="shared" si="7"/>
        <v>0</v>
      </c>
      <c r="G66" s="163"/>
      <c r="H66" s="144"/>
      <c r="I66" s="132" t="e">
        <f>VLOOKUP(H66,Presupuesto!$B$11:$C$565,2,0)</f>
        <v>#N/A</v>
      </c>
      <c r="J66" s="100" t="str">
        <f t="shared" si="11"/>
        <v>Posgrado</v>
      </c>
      <c r="K66" s="100" t="s">
        <v>411</v>
      </c>
      <c r="L66" s="143"/>
      <c r="M66" s="160"/>
      <c r="N66" s="125"/>
      <c r="O66" s="99">
        <f t="shared" si="8"/>
        <v>0</v>
      </c>
      <c r="P66" s="99">
        <f t="shared" si="10"/>
        <v>0</v>
      </c>
      <c r="Q66" s="99">
        <f t="shared" si="9"/>
        <v>0</v>
      </c>
    </row>
    <row r="67" spans="3:17">
      <c r="C67" s="143"/>
      <c r="D67" s="160"/>
      <c r="E67" s="125"/>
      <c r="F67" s="99">
        <f t="shared" si="7"/>
        <v>0</v>
      </c>
      <c r="G67" s="163"/>
      <c r="H67" s="144"/>
      <c r="I67" s="132" t="e">
        <f>VLOOKUP(H67,Presupuesto!$B$11:$C$565,2,0)</f>
        <v>#N/A</v>
      </c>
      <c r="J67" s="100" t="str">
        <f t="shared" si="11"/>
        <v>Posgrado</v>
      </c>
      <c r="K67" s="100" t="s">
        <v>422</v>
      </c>
      <c r="L67" s="143"/>
      <c r="M67" s="160"/>
      <c r="N67" s="125"/>
      <c r="O67" s="99">
        <f t="shared" si="8"/>
        <v>0</v>
      </c>
      <c r="P67" s="99">
        <f t="shared" si="10"/>
        <v>0</v>
      </c>
      <c r="Q67" s="99">
        <f t="shared" si="9"/>
        <v>0</v>
      </c>
    </row>
    <row r="68" spans="3:17">
      <c r="C68" s="143"/>
      <c r="D68" s="160"/>
      <c r="E68" s="125"/>
      <c r="F68" s="99">
        <f t="shared" si="7"/>
        <v>0</v>
      </c>
      <c r="G68" s="163"/>
      <c r="H68" s="144"/>
      <c r="I68" s="132" t="e">
        <f>VLOOKUP(H68,Presupuesto!$B$11:$C$565,2,0)</f>
        <v>#N/A</v>
      </c>
      <c r="J68" s="100" t="str">
        <f t="shared" si="11"/>
        <v>Posgrado</v>
      </c>
      <c r="K68" s="100" t="s">
        <v>422</v>
      </c>
      <c r="L68" s="143"/>
      <c r="M68" s="160"/>
      <c r="N68" s="125"/>
      <c r="O68" s="99">
        <f t="shared" si="8"/>
        <v>0</v>
      </c>
      <c r="P68" s="99">
        <f t="shared" si="10"/>
        <v>0</v>
      </c>
      <c r="Q68" s="99">
        <f t="shared" si="9"/>
        <v>0</v>
      </c>
    </row>
    <row r="69" spans="3:17">
      <c r="C69" s="143"/>
      <c r="D69" s="160"/>
      <c r="E69" s="125"/>
      <c r="F69" s="99">
        <f t="shared" si="7"/>
        <v>0</v>
      </c>
      <c r="G69" s="163"/>
      <c r="H69" s="144"/>
      <c r="I69" s="132" t="e">
        <f>VLOOKUP(H69,Presupuesto!$B$11:$C$565,2,0)</f>
        <v>#N/A</v>
      </c>
      <c r="J69" s="100" t="str">
        <f t="shared" si="11"/>
        <v>Posgrado</v>
      </c>
      <c r="K69" s="100" t="s">
        <v>422</v>
      </c>
      <c r="L69" s="143"/>
      <c r="M69" s="160"/>
      <c r="N69" s="125"/>
      <c r="O69" s="99">
        <f t="shared" si="8"/>
        <v>0</v>
      </c>
      <c r="P69" s="99">
        <f t="shared" si="10"/>
        <v>0</v>
      </c>
      <c r="Q69" s="99">
        <f t="shared" si="9"/>
        <v>0</v>
      </c>
    </row>
    <row r="70" spans="3:17">
      <c r="C70" s="143"/>
      <c r="D70" s="160"/>
      <c r="E70" s="125"/>
      <c r="F70" s="99">
        <f t="shared" si="7"/>
        <v>0</v>
      </c>
      <c r="G70" s="163"/>
      <c r="H70" s="144"/>
      <c r="I70" s="132" t="e">
        <f>VLOOKUP(H70,Presupuesto!$B$11:$C$565,2,0)</f>
        <v>#N/A</v>
      </c>
      <c r="J70" s="100" t="str">
        <f t="shared" si="11"/>
        <v>Posgrado</v>
      </c>
      <c r="K70" s="100" t="s">
        <v>422</v>
      </c>
      <c r="L70" s="143"/>
      <c r="M70" s="160"/>
      <c r="N70" s="125"/>
      <c r="O70" s="99">
        <f t="shared" si="8"/>
        <v>0</v>
      </c>
      <c r="P70" s="99">
        <f t="shared" si="10"/>
        <v>0</v>
      </c>
      <c r="Q70" s="99">
        <f t="shared" si="9"/>
        <v>0</v>
      </c>
    </row>
    <row r="71" spans="3:17">
      <c r="C71" s="143"/>
      <c r="D71" s="160"/>
      <c r="E71" s="125"/>
      <c r="F71" s="99">
        <f t="shared" si="7"/>
        <v>0</v>
      </c>
      <c r="G71" s="163"/>
      <c r="H71" s="144"/>
      <c r="I71" s="132" t="e">
        <f>VLOOKUP(H71,Presupuesto!$B$11:$C$565,2,0)</f>
        <v>#N/A</v>
      </c>
      <c r="J71" s="100" t="str">
        <f t="shared" si="11"/>
        <v>Posgrado</v>
      </c>
      <c r="K71" s="100" t="s">
        <v>422</v>
      </c>
      <c r="L71" s="143"/>
      <c r="M71" s="160"/>
      <c r="N71" s="125"/>
      <c r="O71" s="99">
        <f t="shared" si="8"/>
        <v>0</v>
      </c>
      <c r="P71" s="99">
        <f t="shared" si="10"/>
        <v>0</v>
      </c>
      <c r="Q71" s="99">
        <f t="shared" si="9"/>
        <v>0</v>
      </c>
    </row>
    <row r="72" spans="3:17">
      <c r="C72" s="143"/>
      <c r="D72" s="160"/>
      <c r="E72" s="125"/>
      <c r="F72" s="99">
        <f t="shared" si="7"/>
        <v>0</v>
      </c>
      <c r="G72" s="163"/>
      <c r="H72" s="144"/>
      <c r="I72" s="132" t="e">
        <f>VLOOKUP(H72,Presupuesto!$B$11:$C$565,2,0)</f>
        <v>#N/A</v>
      </c>
      <c r="J72" s="100" t="str">
        <f t="shared" si="11"/>
        <v>Posgrado</v>
      </c>
      <c r="K72" s="100" t="s">
        <v>422</v>
      </c>
      <c r="L72" s="143"/>
      <c r="M72" s="160"/>
      <c r="N72" s="125"/>
      <c r="O72" s="99">
        <f t="shared" si="8"/>
        <v>0</v>
      </c>
      <c r="P72" s="99">
        <f t="shared" si="10"/>
        <v>0</v>
      </c>
      <c r="Q72" s="99">
        <f t="shared" si="9"/>
        <v>0</v>
      </c>
    </row>
    <row r="73" spans="3:17">
      <c r="C73" s="143"/>
      <c r="D73" s="160"/>
      <c r="E73" s="125"/>
      <c r="F73" s="99">
        <f t="shared" si="7"/>
        <v>0</v>
      </c>
      <c r="G73" s="163"/>
      <c r="H73" s="144"/>
      <c r="I73" s="132" t="e">
        <f>VLOOKUP(H73,Presupuesto!$B$11:$C$565,2,0)</f>
        <v>#N/A</v>
      </c>
      <c r="J73" s="100" t="str">
        <f t="shared" si="11"/>
        <v>Posgrado</v>
      </c>
      <c r="K73" s="100" t="s">
        <v>422</v>
      </c>
      <c r="L73" s="143"/>
      <c r="M73" s="160"/>
      <c r="N73" s="125"/>
      <c r="O73" s="99">
        <f t="shared" si="8"/>
        <v>0</v>
      </c>
      <c r="P73" s="99">
        <f t="shared" si="10"/>
        <v>0</v>
      </c>
      <c r="Q73" s="99">
        <f t="shared" si="9"/>
        <v>0</v>
      </c>
    </row>
    <row r="74" spans="3:17">
      <c r="C74" s="143"/>
      <c r="D74" s="160"/>
      <c r="E74" s="125"/>
      <c r="F74" s="99">
        <f t="shared" si="7"/>
        <v>0</v>
      </c>
      <c r="G74" s="163"/>
      <c r="H74" s="144"/>
      <c r="I74" s="132" t="e">
        <f>VLOOKUP(H74,Presupuesto!$B$11:$C$565,2,0)</f>
        <v>#N/A</v>
      </c>
      <c r="J74" s="100" t="str">
        <f t="shared" si="11"/>
        <v>Posgrado</v>
      </c>
      <c r="K74" s="100" t="s">
        <v>422</v>
      </c>
      <c r="L74" s="143"/>
      <c r="M74" s="160"/>
      <c r="N74" s="125"/>
      <c r="O74" s="99">
        <f t="shared" si="8"/>
        <v>0</v>
      </c>
      <c r="P74" s="99">
        <f t="shared" si="10"/>
        <v>0</v>
      </c>
      <c r="Q74" s="99">
        <f t="shared" si="9"/>
        <v>0</v>
      </c>
    </row>
    <row r="75" spans="3:17">
      <c r="C75" s="143"/>
      <c r="D75" s="160"/>
      <c r="E75" s="125"/>
      <c r="F75" s="99">
        <f t="shared" si="7"/>
        <v>0</v>
      </c>
      <c r="G75" s="163"/>
      <c r="H75" s="144"/>
      <c r="I75" s="132" t="e">
        <f>VLOOKUP(H75,Presupuesto!$B$11:$C$565,2,0)</f>
        <v>#N/A</v>
      </c>
      <c r="J75" s="100" t="str">
        <f t="shared" si="11"/>
        <v>Posgrado</v>
      </c>
      <c r="K75" s="100" t="s">
        <v>422</v>
      </c>
      <c r="L75" s="143"/>
      <c r="M75" s="160"/>
      <c r="N75" s="125"/>
      <c r="O75" s="99">
        <f t="shared" si="8"/>
        <v>0</v>
      </c>
      <c r="P75" s="99">
        <f t="shared" si="10"/>
        <v>0</v>
      </c>
      <c r="Q75" s="99">
        <f t="shared" si="9"/>
        <v>0</v>
      </c>
    </row>
    <row r="76" spans="3:17">
      <c r="C76" s="143"/>
      <c r="D76" s="160"/>
      <c r="E76" s="125"/>
      <c r="F76" s="99">
        <f t="shared" si="7"/>
        <v>0</v>
      </c>
      <c r="G76" s="163"/>
      <c r="H76" s="144"/>
      <c r="I76" s="132" t="e">
        <f>VLOOKUP(H76,Presupuesto!$B$11:$C$565,2,0)</f>
        <v>#N/A</v>
      </c>
      <c r="J76" s="100" t="str">
        <f t="shared" si="11"/>
        <v>Posgrado</v>
      </c>
      <c r="K76" s="100" t="s">
        <v>422</v>
      </c>
      <c r="L76" s="143"/>
      <c r="M76" s="160"/>
      <c r="N76" s="125"/>
      <c r="O76" s="99">
        <f t="shared" si="8"/>
        <v>0</v>
      </c>
      <c r="P76" s="99">
        <f t="shared" si="10"/>
        <v>0</v>
      </c>
      <c r="Q76" s="99">
        <f t="shared" si="9"/>
        <v>0</v>
      </c>
    </row>
    <row r="77" spans="3:17">
      <c r="C77" s="143"/>
      <c r="D77" s="160"/>
      <c r="E77" s="125"/>
      <c r="F77" s="99">
        <f t="shared" si="7"/>
        <v>0</v>
      </c>
      <c r="G77" s="163"/>
      <c r="H77" s="144"/>
      <c r="I77" s="132" t="e">
        <f>VLOOKUP(H77,Presupuesto!$B$11:$C$565,2,0)</f>
        <v>#N/A</v>
      </c>
      <c r="J77" s="100" t="str">
        <f t="shared" si="11"/>
        <v>Posgrado</v>
      </c>
      <c r="K77" s="100" t="s">
        <v>422</v>
      </c>
      <c r="L77" s="143"/>
      <c r="M77" s="160"/>
      <c r="N77" s="125"/>
      <c r="O77" s="99">
        <f t="shared" si="8"/>
        <v>0</v>
      </c>
      <c r="P77" s="99">
        <f t="shared" si="10"/>
        <v>0</v>
      </c>
      <c r="Q77" s="99">
        <f t="shared" si="9"/>
        <v>0</v>
      </c>
    </row>
    <row r="78" spans="3:17">
      <c r="C78" s="143"/>
      <c r="D78" s="160"/>
      <c r="E78" s="125"/>
      <c r="F78" s="99">
        <f t="shared" si="7"/>
        <v>0</v>
      </c>
      <c r="G78" s="163"/>
      <c r="H78" s="144"/>
      <c r="I78" s="132" t="e">
        <f>VLOOKUP(H78,Presupuesto!$B$11:$C$565,2,0)</f>
        <v>#N/A</v>
      </c>
      <c r="J78" s="100" t="str">
        <f t="shared" si="11"/>
        <v>Posgrado</v>
      </c>
      <c r="K78" s="100" t="s">
        <v>422</v>
      </c>
      <c r="L78" s="143"/>
      <c r="M78" s="160"/>
      <c r="N78" s="125"/>
      <c r="O78" s="99">
        <f t="shared" si="8"/>
        <v>0</v>
      </c>
      <c r="P78" s="99">
        <f t="shared" si="10"/>
        <v>0</v>
      </c>
      <c r="Q78" s="99">
        <f t="shared" si="9"/>
        <v>0</v>
      </c>
    </row>
    <row r="79" spans="3:17">
      <c r="C79" s="143"/>
      <c r="D79" s="160"/>
      <c r="E79" s="125"/>
      <c r="F79" s="99">
        <f t="shared" si="7"/>
        <v>0</v>
      </c>
      <c r="G79" s="163"/>
      <c r="H79" s="144"/>
      <c r="I79" s="132" t="e">
        <f>VLOOKUP(H79,Presupuesto!$B$11:$C$565,2,0)</f>
        <v>#N/A</v>
      </c>
      <c r="J79" s="100" t="str">
        <f t="shared" si="11"/>
        <v>Posgrado</v>
      </c>
      <c r="K79" s="100" t="s">
        <v>422</v>
      </c>
      <c r="L79" s="143"/>
      <c r="M79" s="160"/>
      <c r="N79" s="125"/>
      <c r="O79" s="99">
        <f t="shared" si="8"/>
        <v>0</v>
      </c>
      <c r="P79" s="99">
        <f t="shared" si="10"/>
        <v>0</v>
      </c>
      <c r="Q79" s="99">
        <f t="shared" si="9"/>
        <v>0</v>
      </c>
    </row>
    <row r="80" spans="3:17">
      <c r="C80" s="143"/>
      <c r="D80" s="160"/>
      <c r="E80" s="125"/>
      <c r="F80" s="99">
        <f t="shared" si="7"/>
        <v>0</v>
      </c>
      <c r="G80" s="163"/>
      <c r="H80" s="144"/>
      <c r="I80" s="132" t="e">
        <f>VLOOKUP(H80,Presupuesto!$B$11:$C$565,2,0)</f>
        <v>#N/A</v>
      </c>
      <c r="J80" s="100" t="str">
        <f t="shared" si="11"/>
        <v>Posgrado</v>
      </c>
      <c r="K80" s="100" t="s">
        <v>422</v>
      </c>
      <c r="L80" s="143"/>
      <c r="M80" s="160"/>
      <c r="N80" s="125"/>
      <c r="O80" s="99">
        <f t="shared" si="8"/>
        <v>0</v>
      </c>
      <c r="P80" s="99">
        <f t="shared" si="10"/>
        <v>0</v>
      </c>
      <c r="Q80" s="99">
        <f t="shared" si="9"/>
        <v>0</v>
      </c>
    </row>
    <row r="81" spans="3:17">
      <c r="C81" s="143"/>
      <c r="D81" s="160"/>
      <c r="E81" s="125"/>
      <c r="F81" s="99">
        <f t="shared" si="7"/>
        <v>0</v>
      </c>
      <c r="G81" s="163"/>
      <c r="H81" s="144"/>
      <c r="I81" s="132" t="e">
        <f>VLOOKUP(H81,Presupuesto!$B$11:$C$565,2,0)</f>
        <v>#N/A</v>
      </c>
      <c r="J81" s="100" t="str">
        <f t="shared" si="11"/>
        <v>Posgrado</v>
      </c>
      <c r="K81" s="100" t="s">
        <v>422</v>
      </c>
      <c r="L81" s="143"/>
      <c r="M81" s="160"/>
      <c r="N81" s="125"/>
      <c r="O81" s="99">
        <f t="shared" si="8"/>
        <v>0</v>
      </c>
      <c r="P81" s="99">
        <f t="shared" si="10"/>
        <v>0</v>
      </c>
      <c r="Q81" s="99">
        <f t="shared" si="9"/>
        <v>0</v>
      </c>
    </row>
    <row r="82" spans="3:17">
      <c r="C82" s="143"/>
      <c r="D82" s="160"/>
      <c r="E82" s="125"/>
      <c r="F82" s="99">
        <f t="shared" si="7"/>
        <v>0</v>
      </c>
      <c r="G82" s="163"/>
      <c r="H82" s="144"/>
      <c r="I82" s="132" t="e">
        <f>VLOOKUP(H82,Presupuesto!$B$11:$C$565,2,0)</f>
        <v>#N/A</v>
      </c>
      <c r="J82" s="100" t="str">
        <f t="shared" si="11"/>
        <v>Posgrado</v>
      </c>
      <c r="K82" s="100" t="s">
        <v>422</v>
      </c>
      <c r="L82" s="143"/>
      <c r="M82" s="160"/>
      <c r="N82" s="125"/>
      <c r="O82" s="99">
        <f t="shared" si="8"/>
        <v>0</v>
      </c>
      <c r="P82" s="99">
        <f t="shared" si="10"/>
        <v>0</v>
      </c>
      <c r="Q82" s="99">
        <f t="shared" si="9"/>
        <v>0</v>
      </c>
    </row>
    <row r="83" spans="3:17">
      <c r="C83" s="145"/>
      <c r="D83" s="153"/>
      <c r="E83" s="120"/>
      <c r="F83" s="99">
        <f t="shared" si="7"/>
        <v>0</v>
      </c>
      <c r="G83" s="163"/>
      <c r="H83" s="146"/>
      <c r="I83" s="132" t="e">
        <f>VLOOKUP(H83,Presupuesto!$B$11:$C$565,2,0)</f>
        <v>#N/A</v>
      </c>
      <c r="J83" s="100" t="str">
        <f t="shared" si="11"/>
        <v>Posgrado</v>
      </c>
      <c r="K83" s="100" t="s">
        <v>422</v>
      </c>
      <c r="L83" s="145"/>
      <c r="M83" s="153"/>
      <c r="N83" s="120"/>
      <c r="O83" s="99">
        <f t="shared" si="8"/>
        <v>0</v>
      </c>
      <c r="P83" s="99">
        <f t="shared" si="10"/>
        <v>0</v>
      </c>
      <c r="Q83" s="99">
        <f t="shared" si="9"/>
        <v>0</v>
      </c>
    </row>
    <row r="84" spans="3:17">
      <c r="C84" s="145"/>
      <c r="D84" s="153"/>
      <c r="E84" s="120"/>
      <c r="F84" s="99">
        <f t="shared" si="7"/>
        <v>0</v>
      </c>
      <c r="G84" s="163"/>
      <c r="H84" s="146"/>
      <c r="I84" s="132" t="e">
        <f>VLOOKUP(H84,Presupuesto!$B$11:$C$565,2,0)</f>
        <v>#N/A</v>
      </c>
      <c r="J84" s="100" t="str">
        <f t="shared" si="11"/>
        <v>Posgrado</v>
      </c>
      <c r="K84" s="100" t="s">
        <v>422</v>
      </c>
      <c r="L84" s="145"/>
      <c r="M84" s="153"/>
      <c r="N84" s="120"/>
      <c r="O84" s="99">
        <f t="shared" si="8"/>
        <v>0</v>
      </c>
      <c r="P84" s="99">
        <f t="shared" si="10"/>
        <v>0</v>
      </c>
      <c r="Q84" s="99">
        <f t="shared" si="9"/>
        <v>0</v>
      </c>
    </row>
    <row r="85" spans="3:17">
      <c r="C85" s="145"/>
      <c r="D85" s="153"/>
      <c r="E85" s="120"/>
      <c r="F85" s="99">
        <f t="shared" si="7"/>
        <v>0</v>
      </c>
      <c r="G85" s="163"/>
      <c r="H85" s="146"/>
      <c r="I85" s="132" t="e">
        <f>VLOOKUP(H85,Presupuesto!$B$11:$C$565,2,0)</f>
        <v>#N/A</v>
      </c>
      <c r="J85" s="100" t="str">
        <f t="shared" si="11"/>
        <v>Posgrado</v>
      </c>
      <c r="K85" s="100" t="s">
        <v>422</v>
      </c>
      <c r="L85" s="145"/>
      <c r="M85" s="153"/>
      <c r="N85" s="120"/>
      <c r="O85" s="99">
        <f t="shared" si="8"/>
        <v>0</v>
      </c>
      <c r="P85" s="99">
        <f t="shared" si="10"/>
        <v>0</v>
      </c>
      <c r="Q85" s="99">
        <f t="shared" si="9"/>
        <v>0</v>
      </c>
    </row>
    <row r="86" spans="3:17">
      <c r="C86" s="145"/>
      <c r="D86" s="153"/>
      <c r="E86" s="120"/>
      <c r="F86" s="99">
        <f t="shared" si="7"/>
        <v>0</v>
      </c>
      <c r="G86" s="163"/>
      <c r="H86" s="146"/>
      <c r="I86" s="132" t="e">
        <f>VLOOKUP(H86,Presupuesto!$B$11:$C$565,2,0)</f>
        <v>#N/A</v>
      </c>
      <c r="J86" s="100" t="str">
        <f t="shared" si="11"/>
        <v>Posgrado</v>
      </c>
      <c r="K86" s="100" t="s">
        <v>422</v>
      </c>
      <c r="L86" s="145"/>
      <c r="M86" s="153"/>
      <c r="N86" s="120"/>
      <c r="O86" s="99">
        <f t="shared" si="8"/>
        <v>0</v>
      </c>
      <c r="P86" s="99">
        <f t="shared" si="10"/>
        <v>0</v>
      </c>
      <c r="Q86" s="99">
        <f t="shared" si="9"/>
        <v>0</v>
      </c>
    </row>
    <row r="87" spans="3:17">
      <c r="C87" s="145"/>
      <c r="D87" s="153"/>
      <c r="E87" s="120"/>
      <c r="F87" s="99">
        <f t="shared" si="7"/>
        <v>0</v>
      </c>
      <c r="G87" s="163"/>
      <c r="H87" s="146"/>
      <c r="I87" s="132" t="e">
        <f>VLOOKUP(H87,Presupuesto!$B$11:$C$565,2,0)</f>
        <v>#N/A</v>
      </c>
      <c r="J87" s="100" t="str">
        <f t="shared" si="11"/>
        <v>Posgrado</v>
      </c>
      <c r="K87" s="100" t="s">
        <v>422</v>
      </c>
      <c r="L87" s="145"/>
      <c r="M87" s="153"/>
      <c r="N87" s="120"/>
      <c r="O87" s="99">
        <f t="shared" si="8"/>
        <v>0</v>
      </c>
      <c r="P87" s="99">
        <f t="shared" si="10"/>
        <v>0</v>
      </c>
      <c r="Q87" s="99">
        <f t="shared" si="9"/>
        <v>0</v>
      </c>
    </row>
    <row r="88" spans="3:17">
      <c r="C88" s="145"/>
      <c r="D88" s="153"/>
      <c r="E88" s="120"/>
      <c r="F88" s="99">
        <f t="shared" si="7"/>
        <v>0</v>
      </c>
      <c r="G88" s="163"/>
      <c r="H88" s="146"/>
      <c r="I88" s="132" t="e">
        <f>VLOOKUP(H88,Presupuesto!$B$11:$C$565,2,0)</f>
        <v>#N/A</v>
      </c>
      <c r="J88" s="100" t="str">
        <f t="shared" si="11"/>
        <v>Posgrado</v>
      </c>
      <c r="K88" s="100" t="s">
        <v>422</v>
      </c>
      <c r="L88" s="145"/>
      <c r="M88" s="153"/>
      <c r="N88" s="120"/>
      <c r="O88" s="99">
        <f t="shared" si="8"/>
        <v>0</v>
      </c>
      <c r="P88" s="99">
        <f t="shared" si="10"/>
        <v>0</v>
      </c>
      <c r="Q88" s="99">
        <f t="shared" si="9"/>
        <v>0</v>
      </c>
    </row>
    <row r="89" spans="3:17">
      <c r="C89" s="145"/>
      <c r="D89" s="153"/>
      <c r="E89" s="120"/>
      <c r="F89" s="99">
        <f t="shared" si="7"/>
        <v>0</v>
      </c>
      <c r="G89" s="163"/>
      <c r="H89" s="146"/>
      <c r="I89" s="132" t="e">
        <f>VLOOKUP(H89,Presupuesto!$B$11:$C$565,2,0)</f>
        <v>#N/A</v>
      </c>
      <c r="J89" s="100" t="str">
        <f t="shared" si="11"/>
        <v>Posgrado</v>
      </c>
      <c r="K89" s="100" t="s">
        <v>422</v>
      </c>
      <c r="L89" s="145"/>
      <c r="M89" s="153"/>
      <c r="N89" s="120"/>
      <c r="O89" s="99">
        <f t="shared" si="8"/>
        <v>0</v>
      </c>
      <c r="P89" s="99">
        <f t="shared" si="10"/>
        <v>0</v>
      </c>
      <c r="Q89" s="99">
        <f t="shared" si="9"/>
        <v>0</v>
      </c>
    </row>
    <row r="90" spans="3:17">
      <c r="C90" s="145"/>
      <c r="D90" s="153"/>
      <c r="E90" s="120"/>
      <c r="F90" s="99">
        <f t="shared" si="7"/>
        <v>0</v>
      </c>
      <c r="G90" s="163"/>
      <c r="H90" s="146"/>
      <c r="I90" s="132" t="e">
        <f>VLOOKUP(H90,Presupuesto!$B$11:$C$565,2,0)</f>
        <v>#N/A</v>
      </c>
      <c r="J90" s="100" t="str">
        <f t="shared" si="11"/>
        <v>Posgrado</v>
      </c>
      <c r="K90" s="100" t="s">
        <v>422</v>
      </c>
      <c r="L90" s="145"/>
      <c r="M90" s="153"/>
      <c r="N90" s="120"/>
      <c r="O90" s="99">
        <f t="shared" si="8"/>
        <v>0</v>
      </c>
      <c r="P90" s="99">
        <f t="shared" si="10"/>
        <v>0</v>
      </c>
      <c r="Q90" s="99">
        <f t="shared" si="9"/>
        <v>0</v>
      </c>
    </row>
    <row r="91" spans="3:17">
      <c r="C91" s="147"/>
      <c r="D91" s="153"/>
      <c r="E91" s="120"/>
      <c r="F91" s="99">
        <f t="shared" si="7"/>
        <v>0</v>
      </c>
      <c r="G91" s="163"/>
      <c r="H91" s="148"/>
      <c r="I91" s="132" t="e">
        <f>VLOOKUP(H91,Presupuesto!$B$11:$C$565,2,0)</f>
        <v>#N/A</v>
      </c>
      <c r="J91" s="100" t="str">
        <f t="shared" si="11"/>
        <v>Posgrado</v>
      </c>
      <c r="K91" s="100" t="s">
        <v>413</v>
      </c>
      <c r="L91" s="147"/>
      <c r="M91" s="153"/>
      <c r="N91" s="120"/>
      <c r="O91" s="99">
        <f t="shared" si="8"/>
        <v>0</v>
      </c>
      <c r="P91" s="99">
        <f t="shared" si="10"/>
        <v>0</v>
      </c>
      <c r="Q91" s="99">
        <f t="shared" si="9"/>
        <v>0</v>
      </c>
    </row>
    <row r="92" spans="3:17">
      <c r="C92" s="147"/>
      <c r="D92" s="153"/>
      <c r="E92" s="120"/>
      <c r="F92" s="99">
        <f t="shared" si="7"/>
        <v>0</v>
      </c>
      <c r="G92" s="163"/>
      <c r="H92" s="148"/>
      <c r="I92" s="132" t="e">
        <f>VLOOKUP(H92,Presupuesto!$B$11:$C$565,2,0)</f>
        <v>#N/A</v>
      </c>
      <c r="J92" s="100" t="str">
        <f t="shared" si="11"/>
        <v>Posgrado</v>
      </c>
      <c r="K92" s="100" t="s">
        <v>422</v>
      </c>
      <c r="L92" s="147"/>
      <c r="M92" s="153"/>
      <c r="N92" s="120"/>
      <c r="O92" s="99">
        <f t="shared" si="8"/>
        <v>0</v>
      </c>
      <c r="P92" s="99">
        <f t="shared" si="10"/>
        <v>0</v>
      </c>
      <c r="Q92" s="99">
        <f t="shared" si="9"/>
        <v>0</v>
      </c>
    </row>
    <row r="93" spans="3:17">
      <c r="C93" s="147"/>
      <c r="D93" s="153"/>
      <c r="E93" s="120"/>
      <c r="F93" s="99">
        <f t="shared" si="7"/>
        <v>0</v>
      </c>
      <c r="G93" s="163"/>
      <c r="H93" s="148"/>
      <c r="I93" s="132" t="e">
        <f>VLOOKUP(H93,Presupuesto!$B$11:$C$565,2,0)</f>
        <v>#N/A</v>
      </c>
      <c r="J93" s="100" t="str">
        <f t="shared" si="11"/>
        <v>Posgrado</v>
      </c>
      <c r="K93" s="100" t="s">
        <v>422</v>
      </c>
      <c r="L93" s="147"/>
      <c r="M93" s="153"/>
      <c r="N93" s="120"/>
      <c r="O93" s="99">
        <f t="shared" si="8"/>
        <v>0</v>
      </c>
      <c r="P93" s="99">
        <f t="shared" si="10"/>
        <v>0</v>
      </c>
      <c r="Q93" s="99">
        <f t="shared" si="9"/>
        <v>0</v>
      </c>
    </row>
    <row r="94" spans="3:17">
      <c r="C94" s="147"/>
      <c r="D94" s="153"/>
      <c r="E94" s="120"/>
      <c r="F94" s="99">
        <f t="shared" si="7"/>
        <v>0</v>
      </c>
      <c r="G94" s="163"/>
      <c r="H94" s="148"/>
      <c r="I94" s="132" t="e">
        <f>VLOOKUP(H94,Presupuesto!$B$11:$C$565,2,0)</f>
        <v>#N/A</v>
      </c>
      <c r="J94" s="100" t="str">
        <f t="shared" si="11"/>
        <v>Posgrado</v>
      </c>
      <c r="K94" s="100" t="s">
        <v>422</v>
      </c>
      <c r="L94" s="147"/>
      <c r="M94" s="153"/>
      <c r="N94" s="120"/>
      <c r="O94" s="99">
        <f t="shared" si="8"/>
        <v>0</v>
      </c>
      <c r="P94" s="99">
        <f t="shared" si="10"/>
        <v>0</v>
      </c>
      <c r="Q94" s="99">
        <f t="shared" si="9"/>
        <v>0</v>
      </c>
    </row>
    <row r="95" spans="3:17" ht="15.75" thickBot="1">
      <c r="C95" s="149"/>
      <c r="D95" s="161"/>
      <c r="E95" s="105"/>
      <c r="F95" s="107">
        <f t="shared" si="7"/>
        <v>0</v>
      </c>
      <c r="G95" s="164"/>
      <c r="H95" s="150"/>
      <c r="I95" s="134" t="e">
        <f>VLOOKUP(H95,Presupuesto!$B$11:$C$565,2,0)</f>
        <v>#N/A</v>
      </c>
      <c r="J95" s="108" t="str">
        <f t="shared" si="11"/>
        <v>Posgrado</v>
      </c>
      <c r="K95" s="126" t="s">
        <v>404</v>
      </c>
      <c r="L95" s="149"/>
      <c r="M95" s="161"/>
      <c r="N95" s="105"/>
      <c r="O95" s="107">
        <f t="shared" si="8"/>
        <v>0</v>
      </c>
      <c r="P95" s="107">
        <f t="shared" si="10"/>
        <v>0</v>
      </c>
      <c r="Q95" s="107">
        <f t="shared" si="9"/>
        <v>0</v>
      </c>
    </row>
    <row r="96" spans="3:17">
      <c r="G96" s="87"/>
    </row>
    <row r="97" spans="3:17" ht="15.75" thickBot="1">
      <c r="G97" s="87"/>
    </row>
    <row r="98" spans="3:17" ht="15.75" thickBot="1">
      <c r="C98" s="159" t="s">
        <v>53</v>
      </c>
      <c r="D98" s="434">
        <f>SUM(F105:F139)</f>
        <v>0</v>
      </c>
      <c r="G98" s="79"/>
      <c r="H98" s="70"/>
      <c r="I98" s="70"/>
    </row>
    <row r="99" spans="3:17">
      <c r="G99" s="79"/>
      <c r="H99" s="70"/>
      <c r="I99" s="70"/>
    </row>
    <row r="100" spans="3:17">
      <c r="F100" s="70"/>
      <c r="G100" s="79"/>
      <c r="H100" s="70"/>
      <c r="I100" s="70"/>
    </row>
    <row r="101" spans="3:17" ht="15.75">
      <c r="C101" s="322" t="s">
        <v>402</v>
      </c>
      <c r="D101" s="208"/>
      <c r="F101" s="70"/>
      <c r="G101" s="79"/>
      <c r="H101" s="70"/>
      <c r="I101" s="70"/>
    </row>
    <row r="102" spans="3:17" ht="18.75">
      <c r="C102" s="217"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c r="F103" s="95"/>
      <c r="G103" s="76"/>
      <c r="H103" s="76"/>
      <c r="I103" s="76"/>
      <c r="L103" s="235"/>
      <c r="M103" s="236"/>
      <c r="N103" s="235"/>
      <c r="O103" s="235"/>
      <c r="P103" s="238" t="s">
        <v>481</v>
      </c>
      <c r="Q103" s="238" t="s">
        <v>482</v>
      </c>
    </row>
    <row r="104" spans="3:17" ht="30.75" thickBot="1">
      <c r="C104" s="131" t="s">
        <v>44</v>
      </c>
      <c r="D104" s="131" t="s">
        <v>55</v>
      </c>
      <c r="E104" s="138" t="s">
        <v>57</v>
      </c>
      <c r="F104" s="137" t="s">
        <v>27</v>
      </c>
      <c r="G104" s="135" t="s">
        <v>140</v>
      </c>
      <c r="H104" s="138" t="s">
        <v>46</v>
      </c>
      <c r="I104" s="135" t="s">
        <v>141</v>
      </c>
      <c r="J104" s="135" t="s">
        <v>420</v>
      </c>
      <c r="K104" s="135" t="s">
        <v>421</v>
      </c>
      <c r="L104" s="232" t="s">
        <v>21</v>
      </c>
      <c r="M104" s="232" t="s">
        <v>55</v>
      </c>
      <c r="N104" s="233" t="s">
        <v>479</v>
      </c>
      <c r="O104" s="234" t="s">
        <v>480</v>
      </c>
      <c r="P104" s="237">
        <v>0.7</v>
      </c>
      <c r="Q104" s="237">
        <v>0.3</v>
      </c>
    </row>
    <row r="105" spans="3:17">
      <c r="C105" s="229" t="s">
        <v>451</v>
      </c>
      <c r="D105" s="230"/>
      <c r="E105" s="228">
        <f>HLOOKUP(C105,$AH$2:$BU$3,2,0)</f>
        <v>620</v>
      </c>
      <c r="F105" s="99">
        <f t="shared" ref="F105:F139" si="12">D105*E105</f>
        <v>0</v>
      </c>
      <c r="G105" s="163"/>
      <c r="H105" s="144"/>
      <c r="I105" s="132" t="e">
        <f>VLOOKUP(H105,Presupuesto!$B$11:$C$565,2,0)</f>
        <v>#N/A</v>
      </c>
      <c r="J105" s="227" t="s">
        <v>1472</v>
      </c>
      <c r="K105" s="100" t="s">
        <v>404</v>
      </c>
      <c r="L105" s="143"/>
      <c r="M105" s="160"/>
      <c r="N105" s="125"/>
      <c r="O105" s="99">
        <f t="shared" ref="O105:O139" si="13">M105*N105</f>
        <v>0</v>
      </c>
      <c r="P105" s="99">
        <f>$O105*P$16</f>
        <v>0</v>
      </c>
      <c r="Q105" s="99">
        <f t="shared" ref="Q105:Q139" si="14">$O105*Q$16</f>
        <v>0</v>
      </c>
    </row>
    <row r="106" spans="3:17">
      <c r="C106" s="143"/>
      <c r="D106" s="160"/>
      <c r="E106" s="125"/>
      <c r="F106" s="99">
        <f t="shared" si="12"/>
        <v>0</v>
      </c>
      <c r="G106" s="163"/>
      <c r="H106" s="144"/>
      <c r="I106" s="132" t="e">
        <f>VLOOKUP(H106,Presupuesto!$B$11:$C$565,2,0)</f>
        <v>#N/A</v>
      </c>
      <c r="J106" s="100" t="str">
        <f>$J$105</f>
        <v>Posgrado</v>
      </c>
      <c r="K106" s="100" t="s">
        <v>422</v>
      </c>
      <c r="L106" s="143"/>
      <c r="M106" s="160"/>
      <c r="N106" s="125"/>
      <c r="O106" s="99">
        <f t="shared" si="13"/>
        <v>0</v>
      </c>
      <c r="P106" s="99">
        <f t="shared" ref="P106:P139" si="15">$O106*P$16</f>
        <v>0</v>
      </c>
      <c r="Q106" s="99">
        <f t="shared" si="14"/>
        <v>0</v>
      </c>
    </row>
    <row r="107" spans="3:17">
      <c r="C107" s="143"/>
      <c r="D107" s="160"/>
      <c r="E107" s="125"/>
      <c r="F107" s="99">
        <f t="shared" si="12"/>
        <v>0</v>
      </c>
      <c r="G107" s="163"/>
      <c r="H107" s="144"/>
      <c r="I107" s="132" t="e">
        <f>VLOOKUP(H107,Presupuesto!$B$11:$C$565,2,0)</f>
        <v>#N/A</v>
      </c>
      <c r="J107" s="100" t="str">
        <f t="shared" ref="J107:J139" si="16">$J$105</f>
        <v>Posgrado</v>
      </c>
      <c r="K107" s="100" t="s">
        <v>422</v>
      </c>
      <c r="L107" s="143"/>
      <c r="M107" s="160"/>
      <c r="N107" s="125"/>
      <c r="O107" s="99">
        <f t="shared" si="13"/>
        <v>0</v>
      </c>
      <c r="P107" s="99">
        <f t="shared" si="15"/>
        <v>0</v>
      </c>
      <c r="Q107" s="99">
        <f t="shared" si="14"/>
        <v>0</v>
      </c>
    </row>
    <row r="108" spans="3:17">
      <c r="C108" s="143"/>
      <c r="D108" s="160"/>
      <c r="E108" s="125"/>
      <c r="F108" s="99">
        <f t="shared" si="12"/>
        <v>0</v>
      </c>
      <c r="G108" s="163"/>
      <c r="H108" s="144"/>
      <c r="I108" s="132" t="e">
        <f>VLOOKUP(H108,Presupuesto!$B$11:$C$565,2,0)</f>
        <v>#N/A</v>
      </c>
      <c r="J108" s="100" t="str">
        <f t="shared" si="16"/>
        <v>Posgrado</v>
      </c>
      <c r="K108" s="100" t="s">
        <v>422</v>
      </c>
      <c r="L108" s="143"/>
      <c r="M108" s="160"/>
      <c r="N108" s="125"/>
      <c r="O108" s="99">
        <f t="shared" si="13"/>
        <v>0</v>
      </c>
      <c r="P108" s="99">
        <f t="shared" si="15"/>
        <v>0</v>
      </c>
      <c r="Q108" s="99">
        <f t="shared" si="14"/>
        <v>0</v>
      </c>
    </row>
    <row r="109" spans="3:17">
      <c r="C109" s="143"/>
      <c r="D109" s="160"/>
      <c r="E109" s="125"/>
      <c r="F109" s="99">
        <f t="shared" si="12"/>
        <v>0</v>
      </c>
      <c r="G109" s="163"/>
      <c r="H109" s="144"/>
      <c r="I109" s="132" t="e">
        <f>VLOOKUP(H109,Presupuesto!$B$11:$C$565,2,0)</f>
        <v>#N/A</v>
      </c>
      <c r="J109" s="100" t="str">
        <f t="shared" si="16"/>
        <v>Posgrado</v>
      </c>
      <c r="K109" s="100" t="s">
        <v>422</v>
      </c>
      <c r="L109" s="143"/>
      <c r="M109" s="160"/>
      <c r="N109" s="125"/>
      <c r="O109" s="99">
        <f t="shared" si="13"/>
        <v>0</v>
      </c>
      <c r="P109" s="99">
        <f t="shared" si="15"/>
        <v>0</v>
      </c>
      <c r="Q109" s="99">
        <f t="shared" si="14"/>
        <v>0</v>
      </c>
    </row>
    <row r="110" spans="3:17">
      <c r="C110" s="143"/>
      <c r="D110" s="160"/>
      <c r="E110" s="125"/>
      <c r="F110" s="99">
        <f t="shared" si="12"/>
        <v>0</v>
      </c>
      <c r="G110" s="163"/>
      <c r="H110" s="144"/>
      <c r="I110" s="132" t="e">
        <f>VLOOKUP(H110,Presupuesto!$B$11:$C$565,2,0)</f>
        <v>#N/A</v>
      </c>
      <c r="J110" s="100" t="str">
        <f t="shared" si="16"/>
        <v>Posgrado</v>
      </c>
      <c r="K110" s="100" t="s">
        <v>411</v>
      </c>
      <c r="L110" s="143"/>
      <c r="M110" s="160"/>
      <c r="N110" s="125"/>
      <c r="O110" s="99">
        <f t="shared" si="13"/>
        <v>0</v>
      </c>
      <c r="P110" s="99">
        <f t="shared" si="15"/>
        <v>0</v>
      </c>
      <c r="Q110" s="99">
        <f t="shared" si="14"/>
        <v>0</v>
      </c>
    </row>
    <row r="111" spans="3:17">
      <c r="C111" s="143"/>
      <c r="D111" s="160"/>
      <c r="E111" s="125"/>
      <c r="F111" s="99">
        <f t="shared" si="12"/>
        <v>0</v>
      </c>
      <c r="G111" s="163"/>
      <c r="H111" s="144"/>
      <c r="I111" s="132" t="e">
        <f>VLOOKUP(H111,Presupuesto!$B$11:$C$565,2,0)</f>
        <v>#N/A</v>
      </c>
      <c r="J111" s="100" t="str">
        <f t="shared" si="16"/>
        <v>Posgrado</v>
      </c>
      <c r="K111" s="100" t="s">
        <v>422</v>
      </c>
      <c r="L111" s="143"/>
      <c r="M111" s="160"/>
      <c r="N111" s="125"/>
      <c r="O111" s="99">
        <f t="shared" si="13"/>
        <v>0</v>
      </c>
      <c r="P111" s="99">
        <f t="shared" si="15"/>
        <v>0</v>
      </c>
      <c r="Q111" s="99">
        <f t="shared" si="14"/>
        <v>0</v>
      </c>
    </row>
    <row r="112" spans="3:17">
      <c r="C112" s="143"/>
      <c r="D112" s="160"/>
      <c r="E112" s="125"/>
      <c r="F112" s="99">
        <f t="shared" si="12"/>
        <v>0</v>
      </c>
      <c r="G112" s="163"/>
      <c r="H112" s="144"/>
      <c r="I112" s="132" t="e">
        <f>VLOOKUP(H112,Presupuesto!$B$11:$C$565,2,0)</f>
        <v>#N/A</v>
      </c>
      <c r="J112" s="100" t="str">
        <f t="shared" si="16"/>
        <v>Posgrado</v>
      </c>
      <c r="K112" s="100" t="s">
        <v>422</v>
      </c>
      <c r="L112" s="143"/>
      <c r="M112" s="160"/>
      <c r="N112" s="125"/>
      <c r="O112" s="99">
        <f t="shared" si="13"/>
        <v>0</v>
      </c>
      <c r="P112" s="99">
        <f t="shared" si="15"/>
        <v>0</v>
      </c>
      <c r="Q112" s="99">
        <f t="shared" si="14"/>
        <v>0</v>
      </c>
    </row>
    <row r="113" spans="3:17">
      <c r="C113" s="143"/>
      <c r="D113" s="160"/>
      <c r="E113" s="125"/>
      <c r="F113" s="99">
        <f t="shared" si="12"/>
        <v>0</v>
      </c>
      <c r="G113" s="163"/>
      <c r="H113" s="144"/>
      <c r="I113" s="132" t="e">
        <f>VLOOKUP(H113,Presupuesto!$B$11:$C$565,2,0)</f>
        <v>#N/A</v>
      </c>
      <c r="J113" s="100" t="str">
        <f t="shared" si="16"/>
        <v>Posgrado</v>
      </c>
      <c r="K113" s="100" t="s">
        <v>422</v>
      </c>
      <c r="L113" s="143"/>
      <c r="M113" s="160"/>
      <c r="N113" s="125"/>
      <c r="O113" s="99">
        <f t="shared" si="13"/>
        <v>0</v>
      </c>
      <c r="P113" s="99">
        <f t="shared" si="15"/>
        <v>0</v>
      </c>
      <c r="Q113" s="99">
        <f t="shared" si="14"/>
        <v>0</v>
      </c>
    </row>
    <row r="114" spans="3:17">
      <c r="C114" s="143"/>
      <c r="D114" s="160"/>
      <c r="E114" s="125"/>
      <c r="F114" s="99">
        <f t="shared" si="12"/>
        <v>0</v>
      </c>
      <c r="G114" s="163"/>
      <c r="H114" s="144"/>
      <c r="I114" s="132" t="e">
        <f>VLOOKUP(H114,Presupuesto!$B$11:$C$565,2,0)</f>
        <v>#N/A</v>
      </c>
      <c r="J114" s="100" t="str">
        <f t="shared" si="16"/>
        <v>Posgrado</v>
      </c>
      <c r="K114" s="100" t="s">
        <v>422</v>
      </c>
      <c r="L114" s="143"/>
      <c r="M114" s="160"/>
      <c r="N114" s="125"/>
      <c r="O114" s="99">
        <f t="shared" si="13"/>
        <v>0</v>
      </c>
      <c r="P114" s="99">
        <f t="shared" si="15"/>
        <v>0</v>
      </c>
      <c r="Q114" s="99">
        <f t="shared" si="14"/>
        <v>0</v>
      </c>
    </row>
    <row r="115" spans="3:17">
      <c r="C115" s="143"/>
      <c r="D115" s="160"/>
      <c r="E115" s="125"/>
      <c r="F115" s="99">
        <f t="shared" si="12"/>
        <v>0</v>
      </c>
      <c r="G115" s="163"/>
      <c r="H115" s="144"/>
      <c r="I115" s="132" t="e">
        <f>VLOOKUP(H115,Presupuesto!$B$11:$C$565,2,0)</f>
        <v>#N/A</v>
      </c>
      <c r="J115" s="100" t="str">
        <f t="shared" si="16"/>
        <v>Posgrado</v>
      </c>
      <c r="K115" s="100" t="s">
        <v>422</v>
      </c>
      <c r="L115" s="143"/>
      <c r="M115" s="160"/>
      <c r="N115" s="125"/>
      <c r="O115" s="99">
        <f t="shared" si="13"/>
        <v>0</v>
      </c>
      <c r="P115" s="99">
        <f t="shared" si="15"/>
        <v>0</v>
      </c>
      <c r="Q115" s="99">
        <f t="shared" si="14"/>
        <v>0</v>
      </c>
    </row>
    <row r="116" spans="3:17">
      <c r="C116" s="143"/>
      <c r="D116" s="160"/>
      <c r="E116" s="125"/>
      <c r="F116" s="99">
        <f t="shared" si="12"/>
        <v>0</v>
      </c>
      <c r="G116" s="163"/>
      <c r="H116" s="144"/>
      <c r="I116" s="132" t="e">
        <f>VLOOKUP(H116,Presupuesto!$B$11:$C$565,2,0)</f>
        <v>#N/A</v>
      </c>
      <c r="J116" s="100" t="str">
        <f t="shared" si="16"/>
        <v>Posgrado</v>
      </c>
      <c r="K116" s="100" t="s">
        <v>422</v>
      </c>
      <c r="L116" s="143"/>
      <c r="M116" s="160"/>
      <c r="N116" s="125"/>
      <c r="O116" s="99">
        <f t="shared" si="13"/>
        <v>0</v>
      </c>
      <c r="P116" s="99">
        <f t="shared" si="15"/>
        <v>0</v>
      </c>
      <c r="Q116" s="99">
        <f t="shared" si="14"/>
        <v>0</v>
      </c>
    </row>
    <row r="117" spans="3:17">
      <c r="C117" s="143"/>
      <c r="D117" s="160"/>
      <c r="E117" s="125"/>
      <c r="F117" s="99">
        <f t="shared" si="12"/>
        <v>0</v>
      </c>
      <c r="G117" s="163"/>
      <c r="H117" s="144"/>
      <c r="I117" s="132" t="e">
        <f>VLOOKUP(H117,Presupuesto!$B$11:$C$565,2,0)</f>
        <v>#N/A</v>
      </c>
      <c r="J117" s="100" t="str">
        <f t="shared" si="16"/>
        <v>Posgrado</v>
      </c>
      <c r="K117" s="100" t="s">
        <v>422</v>
      </c>
      <c r="L117" s="143"/>
      <c r="M117" s="160"/>
      <c r="N117" s="125"/>
      <c r="O117" s="99">
        <f t="shared" si="13"/>
        <v>0</v>
      </c>
      <c r="P117" s="99">
        <f t="shared" si="15"/>
        <v>0</v>
      </c>
      <c r="Q117" s="99">
        <f t="shared" si="14"/>
        <v>0</v>
      </c>
    </row>
    <row r="118" spans="3:17">
      <c r="C118" s="143"/>
      <c r="D118" s="160"/>
      <c r="E118" s="125"/>
      <c r="F118" s="99">
        <f t="shared" si="12"/>
        <v>0</v>
      </c>
      <c r="G118" s="163"/>
      <c r="H118" s="144"/>
      <c r="I118" s="132" t="e">
        <f>VLOOKUP(H118,Presupuesto!$B$11:$C$565,2,0)</f>
        <v>#N/A</v>
      </c>
      <c r="J118" s="100" t="str">
        <f t="shared" si="16"/>
        <v>Posgrado</v>
      </c>
      <c r="K118" s="100" t="s">
        <v>422</v>
      </c>
      <c r="L118" s="143"/>
      <c r="M118" s="160"/>
      <c r="N118" s="125"/>
      <c r="O118" s="99">
        <f t="shared" si="13"/>
        <v>0</v>
      </c>
      <c r="P118" s="99">
        <f t="shared" si="15"/>
        <v>0</v>
      </c>
      <c r="Q118" s="99">
        <f t="shared" si="14"/>
        <v>0</v>
      </c>
    </row>
    <row r="119" spans="3:17">
      <c r="C119" s="143"/>
      <c r="D119" s="160"/>
      <c r="E119" s="125"/>
      <c r="F119" s="99">
        <f t="shared" si="12"/>
        <v>0</v>
      </c>
      <c r="G119" s="163"/>
      <c r="H119" s="144"/>
      <c r="I119" s="132" t="e">
        <f>VLOOKUP(H119,Presupuesto!$B$11:$C$565,2,0)</f>
        <v>#N/A</v>
      </c>
      <c r="J119" s="100" t="str">
        <f t="shared" si="16"/>
        <v>Posgrado</v>
      </c>
      <c r="K119" s="100" t="s">
        <v>422</v>
      </c>
      <c r="L119" s="143"/>
      <c r="M119" s="160"/>
      <c r="N119" s="125"/>
      <c r="O119" s="99">
        <f t="shared" si="13"/>
        <v>0</v>
      </c>
      <c r="P119" s="99">
        <f t="shared" si="15"/>
        <v>0</v>
      </c>
      <c r="Q119" s="99">
        <f t="shared" si="14"/>
        <v>0</v>
      </c>
    </row>
    <row r="120" spans="3:17">
      <c r="C120" s="143"/>
      <c r="D120" s="160"/>
      <c r="E120" s="125"/>
      <c r="F120" s="99">
        <f t="shared" si="12"/>
        <v>0</v>
      </c>
      <c r="G120" s="163"/>
      <c r="H120" s="144"/>
      <c r="I120" s="132" t="e">
        <f>VLOOKUP(H120,Presupuesto!$B$11:$C$565,2,0)</f>
        <v>#N/A</v>
      </c>
      <c r="J120" s="100" t="str">
        <f t="shared" si="16"/>
        <v>Posgrado</v>
      </c>
      <c r="K120" s="100" t="s">
        <v>422</v>
      </c>
      <c r="L120" s="143"/>
      <c r="M120" s="160"/>
      <c r="N120" s="125"/>
      <c r="O120" s="99">
        <f t="shared" si="13"/>
        <v>0</v>
      </c>
      <c r="P120" s="99">
        <f t="shared" si="15"/>
        <v>0</v>
      </c>
      <c r="Q120" s="99">
        <f t="shared" si="14"/>
        <v>0</v>
      </c>
    </row>
    <row r="121" spans="3:17">
      <c r="C121" s="143"/>
      <c r="D121" s="160"/>
      <c r="E121" s="125"/>
      <c r="F121" s="99">
        <f t="shared" si="12"/>
        <v>0</v>
      </c>
      <c r="G121" s="163"/>
      <c r="H121" s="144"/>
      <c r="I121" s="132" t="e">
        <f>VLOOKUP(H121,Presupuesto!$B$11:$C$565,2,0)</f>
        <v>#N/A</v>
      </c>
      <c r="J121" s="100" t="str">
        <f t="shared" si="16"/>
        <v>Posgrado</v>
      </c>
      <c r="K121" s="100" t="s">
        <v>422</v>
      </c>
      <c r="L121" s="143"/>
      <c r="M121" s="160"/>
      <c r="N121" s="125"/>
      <c r="O121" s="99">
        <f t="shared" si="13"/>
        <v>0</v>
      </c>
      <c r="P121" s="99">
        <f t="shared" si="15"/>
        <v>0</v>
      </c>
      <c r="Q121" s="99">
        <f t="shared" si="14"/>
        <v>0</v>
      </c>
    </row>
    <row r="122" spans="3:17">
      <c r="C122" s="143"/>
      <c r="D122" s="160"/>
      <c r="E122" s="125"/>
      <c r="F122" s="99">
        <f t="shared" si="12"/>
        <v>0</v>
      </c>
      <c r="G122" s="163"/>
      <c r="H122" s="144"/>
      <c r="I122" s="132" t="e">
        <f>VLOOKUP(H122,Presupuesto!$B$11:$C$565,2,0)</f>
        <v>#N/A</v>
      </c>
      <c r="J122" s="100" t="str">
        <f t="shared" si="16"/>
        <v>Posgrado</v>
      </c>
      <c r="K122" s="100" t="s">
        <v>422</v>
      </c>
      <c r="L122" s="143"/>
      <c r="M122" s="160"/>
      <c r="N122" s="125"/>
      <c r="O122" s="99">
        <f t="shared" si="13"/>
        <v>0</v>
      </c>
      <c r="P122" s="99">
        <f t="shared" si="15"/>
        <v>0</v>
      </c>
      <c r="Q122" s="99">
        <f t="shared" si="14"/>
        <v>0</v>
      </c>
    </row>
    <row r="123" spans="3:17">
      <c r="C123" s="143"/>
      <c r="D123" s="160"/>
      <c r="E123" s="125"/>
      <c r="F123" s="99">
        <f t="shared" si="12"/>
        <v>0</v>
      </c>
      <c r="G123" s="163"/>
      <c r="H123" s="144"/>
      <c r="I123" s="132" t="e">
        <f>VLOOKUP(H123,Presupuesto!$B$11:$C$565,2,0)</f>
        <v>#N/A</v>
      </c>
      <c r="J123" s="100" t="str">
        <f t="shared" si="16"/>
        <v>Posgrado</v>
      </c>
      <c r="K123" s="100" t="s">
        <v>422</v>
      </c>
      <c r="L123" s="143"/>
      <c r="M123" s="160"/>
      <c r="N123" s="125"/>
      <c r="O123" s="99">
        <f t="shared" si="13"/>
        <v>0</v>
      </c>
      <c r="P123" s="99">
        <f t="shared" si="15"/>
        <v>0</v>
      </c>
      <c r="Q123" s="99">
        <f t="shared" si="14"/>
        <v>0</v>
      </c>
    </row>
    <row r="124" spans="3:17">
      <c r="C124" s="143"/>
      <c r="D124" s="160"/>
      <c r="E124" s="125"/>
      <c r="F124" s="99">
        <f t="shared" si="12"/>
        <v>0</v>
      </c>
      <c r="G124" s="163"/>
      <c r="H124" s="144"/>
      <c r="I124" s="132" t="e">
        <f>VLOOKUP(H124,Presupuesto!$B$11:$C$565,2,0)</f>
        <v>#N/A</v>
      </c>
      <c r="J124" s="100" t="str">
        <f t="shared" si="16"/>
        <v>Posgrado</v>
      </c>
      <c r="K124" s="100" t="s">
        <v>422</v>
      </c>
      <c r="L124" s="143"/>
      <c r="M124" s="160"/>
      <c r="N124" s="125"/>
      <c r="O124" s="99">
        <f t="shared" si="13"/>
        <v>0</v>
      </c>
      <c r="P124" s="99">
        <f t="shared" si="15"/>
        <v>0</v>
      </c>
      <c r="Q124" s="99">
        <f t="shared" si="14"/>
        <v>0</v>
      </c>
    </row>
    <row r="125" spans="3:17">
      <c r="C125" s="143"/>
      <c r="D125" s="160"/>
      <c r="E125" s="125"/>
      <c r="F125" s="99">
        <f t="shared" si="12"/>
        <v>0</v>
      </c>
      <c r="G125" s="163"/>
      <c r="H125" s="144"/>
      <c r="I125" s="132" t="e">
        <f>VLOOKUP(H125,Presupuesto!$B$11:$C$565,2,0)</f>
        <v>#N/A</v>
      </c>
      <c r="J125" s="100" t="str">
        <f t="shared" si="16"/>
        <v>Posgrado</v>
      </c>
      <c r="K125" s="100" t="s">
        <v>422</v>
      </c>
      <c r="L125" s="143"/>
      <c r="M125" s="160"/>
      <c r="N125" s="125"/>
      <c r="O125" s="99">
        <f t="shared" si="13"/>
        <v>0</v>
      </c>
      <c r="P125" s="99">
        <f t="shared" si="15"/>
        <v>0</v>
      </c>
      <c r="Q125" s="99">
        <f t="shared" si="14"/>
        <v>0</v>
      </c>
    </row>
    <row r="126" spans="3:17">
      <c r="C126" s="143"/>
      <c r="D126" s="160"/>
      <c r="E126" s="125"/>
      <c r="F126" s="99">
        <f t="shared" si="12"/>
        <v>0</v>
      </c>
      <c r="G126" s="163"/>
      <c r="H126" s="144"/>
      <c r="I126" s="132" t="e">
        <f>VLOOKUP(H126,Presupuesto!$B$11:$C$565,2,0)</f>
        <v>#N/A</v>
      </c>
      <c r="J126" s="100" t="str">
        <f t="shared" si="16"/>
        <v>Posgrado</v>
      </c>
      <c r="K126" s="100" t="s">
        <v>422</v>
      </c>
      <c r="L126" s="143"/>
      <c r="M126" s="160"/>
      <c r="N126" s="125"/>
      <c r="O126" s="99">
        <f t="shared" si="13"/>
        <v>0</v>
      </c>
      <c r="P126" s="99">
        <f t="shared" si="15"/>
        <v>0</v>
      </c>
      <c r="Q126" s="99">
        <f t="shared" si="14"/>
        <v>0</v>
      </c>
    </row>
    <row r="127" spans="3:17">
      <c r="C127" s="145"/>
      <c r="D127" s="153"/>
      <c r="E127" s="120"/>
      <c r="F127" s="99">
        <f t="shared" si="12"/>
        <v>0</v>
      </c>
      <c r="G127" s="163"/>
      <c r="H127" s="146"/>
      <c r="I127" s="132" t="e">
        <f>VLOOKUP(H127,Presupuesto!$B$11:$C$565,2,0)</f>
        <v>#N/A</v>
      </c>
      <c r="J127" s="100" t="str">
        <f t="shared" si="16"/>
        <v>Posgrado</v>
      </c>
      <c r="K127" s="100" t="s">
        <v>422</v>
      </c>
      <c r="L127" s="145"/>
      <c r="M127" s="153"/>
      <c r="N127" s="120"/>
      <c r="O127" s="99">
        <f t="shared" si="13"/>
        <v>0</v>
      </c>
      <c r="P127" s="99">
        <f t="shared" si="15"/>
        <v>0</v>
      </c>
      <c r="Q127" s="99">
        <f t="shared" si="14"/>
        <v>0</v>
      </c>
    </row>
    <row r="128" spans="3:17">
      <c r="C128" s="145"/>
      <c r="D128" s="153"/>
      <c r="E128" s="120"/>
      <c r="F128" s="99">
        <f t="shared" si="12"/>
        <v>0</v>
      </c>
      <c r="G128" s="163"/>
      <c r="H128" s="146"/>
      <c r="I128" s="132" t="e">
        <f>VLOOKUP(H128,Presupuesto!$B$11:$C$565,2,0)</f>
        <v>#N/A</v>
      </c>
      <c r="J128" s="100" t="str">
        <f t="shared" si="16"/>
        <v>Posgrado</v>
      </c>
      <c r="K128" s="100" t="s">
        <v>422</v>
      </c>
      <c r="L128" s="145"/>
      <c r="M128" s="153"/>
      <c r="N128" s="120"/>
      <c r="O128" s="99">
        <f t="shared" si="13"/>
        <v>0</v>
      </c>
      <c r="P128" s="99">
        <f t="shared" si="15"/>
        <v>0</v>
      </c>
      <c r="Q128" s="99">
        <f t="shared" si="14"/>
        <v>0</v>
      </c>
    </row>
    <row r="129" spans="3:17">
      <c r="C129" s="145"/>
      <c r="D129" s="153"/>
      <c r="E129" s="120"/>
      <c r="F129" s="99">
        <f t="shared" si="12"/>
        <v>0</v>
      </c>
      <c r="G129" s="163"/>
      <c r="H129" s="146"/>
      <c r="I129" s="132" t="e">
        <f>VLOOKUP(H129,Presupuesto!$B$11:$C$565,2,0)</f>
        <v>#N/A</v>
      </c>
      <c r="J129" s="100" t="str">
        <f t="shared" si="16"/>
        <v>Posgrado</v>
      </c>
      <c r="K129" s="100" t="s">
        <v>422</v>
      </c>
      <c r="L129" s="145"/>
      <c r="M129" s="153"/>
      <c r="N129" s="120"/>
      <c r="O129" s="99">
        <f t="shared" si="13"/>
        <v>0</v>
      </c>
      <c r="P129" s="99">
        <f t="shared" si="15"/>
        <v>0</v>
      </c>
      <c r="Q129" s="99">
        <f t="shared" si="14"/>
        <v>0</v>
      </c>
    </row>
    <row r="130" spans="3:17">
      <c r="C130" s="145"/>
      <c r="D130" s="153"/>
      <c r="E130" s="120"/>
      <c r="F130" s="99">
        <f t="shared" si="12"/>
        <v>0</v>
      </c>
      <c r="G130" s="163"/>
      <c r="H130" s="146"/>
      <c r="I130" s="132" t="e">
        <f>VLOOKUP(H130,Presupuesto!$B$11:$C$565,2,0)</f>
        <v>#N/A</v>
      </c>
      <c r="J130" s="100" t="str">
        <f t="shared" si="16"/>
        <v>Posgrado</v>
      </c>
      <c r="K130" s="100" t="s">
        <v>422</v>
      </c>
      <c r="L130" s="145"/>
      <c r="M130" s="153"/>
      <c r="N130" s="120"/>
      <c r="O130" s="99">
        <f t="shared" si="13"/>
        <v>0</v>
      </c>
      <c r="P130" s="99">
        <f t="shared" si="15"/>
        <v>0</v>
      </c>
      <c r="Q130" s="99">
        <f t="shared" si="14"/>
        <v>0</v>
      </c>
    </row>
    <row r="131" spans="3:17">
      <c r="C131" s="145"/>
      <c r="D131" s="153"/>
      <c r="E131" s="120"/>
      <c r="F131" s="99">
        <f t="shared" si="12"/>
        <v>0</v>
      </c>
      <c r="G131" s="163"/>
      <c r="H131" s="146"/>
      <c r="I131" s="132" t="e">
        <f>VLOOKUP(H131,Presupuesto!$B$11:$C$565,2,0)</f>
        <v>#N/A</v>
      </c>
      <c r="J131" s="100" t="str">
        <f t="shared" si="16"/>
        <v>Posgrado</v>
      </c>
      <c r="K131" s="100" t="s">
        <v>422</v>
      </c>
      <c r="L131" s="145"/>
      <c r="M131" s="153"/>
      <c r="N131" s="120"/>
      <c r="O131" s="99">
        <f t="shared" si="13"/>
        <v>0</v>
      </c>
      <c r="P131" s="99">
        <f t="shared" si="15"/>
        <v>0</v>
      </c>
      <c r="Q131" s="99">
        <f t="shared" si="14"/>
        <v>0</v>
      </c>
    </row>
    <row r="132" spans="3:17">
      <c r="C132" s="145"/>
      <c r="D132" s="153"/>
      <c r="E132" s="120"/>
      <c r="F132" s="99">
        <f t="shared" si="12"/>
        <v>0</v>
      </c>
      <c r="G132" s="163"/>
      <c r="H132" s="146"/>
      <c r="I132" s="132" t="e">
        <f>VLOOKUP(H132,Presupuesto!$B$11:$C$565,2,0)</f>
        <v>#N/A</v>
      </c>
      <c r="J132" s="100" t="str">
        <f t="shared" si="16"/>
        <v>Posgrado</v>
      </c>
      <c r="K132" s="100" t="s">
        <v>422</v>
      </c>
      <c r="L132" s="145"/>
      <c r="M132" s="153"/>
      <c r="N132" s="120"/>
      <c r="O132" s="99">
        <f t="shared" si="13"/>
        <v>0</v>
      </c>
      <c r="P132" s="99">
        <f t="shared" si="15"/>
        <v>0</v>
      </c>
      <c r="Q132" s="99">
        <f t="shared" si="14"/>
        <v>0</v>
      </c>
    </row>
    <row r="133" spans="3:17">
      <c r="C133" s="145"/>
      <c r="D133" s="153"/>
      <c r="E133" s="120"/>
      <c r="F133" s="99">
        <f t="shared" si="12"/>
        <v>0</v>
      </c>
      <c r="G133" s="163"/>
      <c r="H133" s="146"/>
      <c r="I133" s="132" t="e">
        <f>VLOOKUP(H133,Presupuesto!$B$11:$C$565,2,0)</f>
        <v>#N/A</v>
      </c>
      <c r="J133" s="100" t="str">
        <f t="shared" si="16"/>
        <v>Posgrado</v>
      </c>
      <c r="K133" s="100" t="s">
        <v>422</v>
      </c>
      <c r="L133" s="145"/>
      <c r="M133" s="153"/>
      <c r="N133" s="120"/>
      <c r="O133" s="99">
        <f t="shared" si="13"/>
        <v>0</v>
      </c>
      <c r="P133" s="99">
        <f t="shared" si="15"/>
        <v>0</v>
      </c>
      <c r="Q133" s="99">
        <f t="shared" si="14"/>
        <v>0</v>
      </c>
    </row>
    <row r="134" spans="3:17">
      <c r="C134" s="145"/>
      <c r="D134" s="153"/>
      <c r="E134" s="120"/>
      <c r="F134" s="99">
        <f t="shared" si="12"/>
        <v>0</v>
      </c>
      <c r="G134" s="163"/>
      <c r="H134" s="146"/>
      <c r="I134" s="132" t="e">
        <f>VLOOKUP(H134,Presupuesto!$B$11:$C$565,2,0)</f>
        <v>#N/A</v>
      </c>
      <c r="J134" s="100" t="str">
        <f t="shared" si="16"/>
        <v>Posgrado</v>
      </c>
      <c r="K134" s="100" t="s">
        <v>422</v>
      </c>
      <c r="L134" s="145"/>
      <c r="M134" s="153"/>
      <c r="N134" s="120"/>
      <c r="O134" s="99">
        <f t="shared" si="13"/>
        <v>0</v>
      </c>
      <c r="P134" s="99">
        <f t="shared" si="15"/>
        <v>0</v>
      </c>
      <c r="Q134" s="99">
        <f t="shared" si="14"/>
        <v>0</v>
      </c>
    </row>
    <row r="135" spans="3:17">
      <c r="C135" s="147"/>
      <c r="D135" s="153"/>
      <c r="E135" s="120"/>
      <c r="F135" s="99">
        <f t="shared" si="12"/>
        <v>0</v>
      </c>
      <c r="G135" s="163"/>
      <c r="H135" s="148"/>
      <c r="I135" s="132" t="e">
        <f>VLOOKUP(H135,Presupuesto!$B$11:$C$565,2,0)</f>
        <v>#N/A</v>
      </c>
      <c r="J135" s="100" t="str">
        <f t="shared" si="16"/>
        <v>Posgrado</v>
      </c>
      <c r="K135" s="100" t="s">
        <v>413</v>
      </c>
      <c r="L135" s="147"/>
      <c r="M135" s="153"/>
      <c r="N135" s="120"/>
      <c r="O135" s="99">
        <f t="shared" si="13"/>
        <v>0</v>
      </c>
      <c r="P135" s="99">
        <f t="shared" si="15"/>
        <v>0</v>
      </c>
      <c r="Q135" s="99">
        <f t="shared" si="14"/>
        <v>0</v>
      </c>
    </row>
    <row r="136" spans="3:17">
      <c r="C136" s="147"/>
      <c r="D136" s="153"/>
      <c r="E136" s="120"/>
      <c r="F136" s="99">
        <f t="shared" si="12"/>
        <v>0</v>
      </c>
      <c r="G136" s="163"/>
      <c r="H136" s="148"/>
      <c r="I136" s="132" t="e">
        <f>VLOOKUP(H136,Presupuesto!$B$11:$C$565,2,0)</f>
        <v>#N/A</v>
      </c>
      <c r="J136" s="100" t="str">
        <f t="shared" si="16"/>
        <v>Posgrado</v>
      </c>
      <c r="K136" s="100" t="s">
        <v>422</v>
      </c>
      <c r="L136" s="147"/>
      <c r="M136" s="153"/>
      <c r="N136" s="120"/>
      <c r="O136" s="99">
        <f t="shared" si="13"/>
        <v>0</v>
      </c>
      <c r="P136" s="99">
        <f t="shared" si="15"/>
        <v>0</v>
      </c>
      <c r="Q136" s="99">
        <f t="shared" si="14"/>
        <v>0</v>
      </c>
    </row>
    <row r="137" spans="3:17">
      <c r="C137" s="147"/>
      <c r="D137" s="153"/>
      <c r="E137" s="120"/>
      <c r="F137" s="99">
        <f t="shared" si="12"/>
        <v>0</v>
      </c>
      <c r="G137" s="163"/>
      <c r="H137" s="148"/>
      <c r="I137" s="132" t="e">
        <f>VLOOKUP(H137,Presupuesto!$B$11:$C$565,2,0)</f>
        <v>#N/A</v>
      </c>
      <c r="J137" s="100" t="str">
        <f t="shared" si="16"/>
        <v>Posgrado</v>
      </c>
      <c r="K137" s="100" t="s">
        <v>422</v>
      </c>
      <c r="L137" s="147"/>
      <c r="M137" s="153"/>
      <c r="N137" s="120"/>
      <c r="O137" s="99">
        <f t="shared" si="13"/>
        <v>0</v>
      </c>
      <c r="P137" s="99">
        <f t="shared" si="15"/>
        <v>0</v>
      </c>
      <c r="Q137" s="99">
        <f t="shared" si="14"/>
        <v>0</v>
      </c>
    </row>
    <row r="138" spans="3:17">
      <c r="C138" s="147"/>
      <c r="D138" s="153"/>
      <c r="E138" s="120"/>
      <c r="F138" s="99">
        <f t="shared" si="12"/>
        <v>0</v>
      </c>
      <c r="G138" s="163"/>
      <c r="H138" s="148"/>
      <c r="I138" s="132" t="e">
        <f>VLOOKUP(H138,Presupuesto!$B$11:$C$565,2,0)</f>
        <v>#N/A</v>
      </c>
      <c r="J138" s="100" t="str">
        <f t="shared" si="16"/>
        <v>Posgrado</v>
      </c>
      <c r="K138" s="100" t="s">
        <v>422</v>
      </c>
      <c r="L138" s="147"/>
      <c r="M138" s="153"/>
      <c r="N138" s="120"/>
      <c r="O138" s="99">
        <f t="shared" si="13"/>
        <v>0</v>
      </c>
      <c r="P138" s="99">
        <f t="shared" si="15"/>
        <v>0</v>
      </c>
      <c r="Q138" s="99">
        <f t="shared" si="14"/>
        <v>0</v>
      </c>
    </row>
    <row r="139" spans="3:17" ht="15.75" thickBot="1">
      <c r="C139" s="149"/>
      <c r="D139" s="161"/>
      <c r="E139" s="105"/>
      <c r="F139" s="107">
        <f t="shared" si="12"/>
        <v>0</v>
      </c>
      <c r="G139" s="164"/>
      <c r="H139" s="150"/>
      <c r="I139" s="134" t="e">
        <f>VLOOKUP(H139,Presupuesto!$B$11:$C$565,2,0)</f>
        <v>#N/A</v>
      </c>
      <c r="J139" s="108" t="str">
        <f t="shared" si="16"/>
        <v>Posgrado</v>
      </c>
      <c r="K139" s="126" t="s">
        <v>404</v>
      </c>
      <c r="L139" s="149"/>
      <c r="M139" s="161"/>
      <c r="N139" s="105"/>
      <c r="O139" s="107">
        <f t="shared" si="13"/>
        <v>0</v>
      </c>
      <c r="P139" s="107">
        <f t="shared" si="15"/>
        <v>0</v>
      </c>
      <c r="Q139" s="107">
        <f t="shared" si="14"/>
        <v>0</v>
      </c>
    </row>
    <row r="141" spans="3:17" ht="15.75" thickBot="1"/>
    <row r="142" spans="3:17" ht="15.75" thickBot="1">
      <c r="C142" s="159" t="s">
        <v>53</v>
      </c>
      <c r="D142" s="434">
        <f>SUM(F149:F183)</f>
        <v>0</v>
      </c>
      <c r="G142" s="79"/>
      <c r="H142" s="70"/>
      <c r="I142" s="70"/>
    </row>
    <row r="143" spans="3:17">
      <c r="G143" s="79"/>
      <c r="H143" s="70"/>
      <c r="I143" s="70"/>
    </row>
    <row r="144" spans="3:17">
      <c r="F144" s="70"/>
      <c r="G144" s="79"/>
      <c r="H144" s="70"/>
      <c r="I144" s="70"/>
    </row>
    <row r="145" spans="3:17" ht="15.75">
      <c r="C145" s="322" t="s">
        <v>402</v>
      </c>
      <c r="D145" s="208"/>
      <c r="F145" s="70"/>
      <c r="G145" s="79"/>
      <c r="H145" s="70"/>
      <c r="I145" s="70"/>
    </row>
    <row r="146" spans="3:17" ht="18.7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c r="F147" s="95"/>
      <c r="G147" s="76"/>
      <c r="H147" s="76"/>
      <c r="I147" s="76"/>
      <c r="L147" s="235"/>
      <c r="M147" s="236"/>
      <c r="N147" s="235"/>
      <c r="O147" s="235"/>
      <c r="P147" s="238" t="s">
        <v>481</v>
      </c>
      <c r="Q147" s="238" t="s">
        <v>482</v>
      </c>
    </row>
    <row r="148" spans="3:17" ht="30.75" thickBot="1">
      <c r="C148" s="131" t="s">
        <v>44</v>
      </c>
      <c r="D148" s="131" t="s">
        <v>55</v>
      </c>
      <c r="E148" s="138" t="s">
        <v>57</v>
      </c>
      <c r="F148" s="137" t="s">
        <v>27</v>
      </c>
      <c r="G148" s="135" t="s">
        <v>140</v>
      </c>
      <c r="H148" s="138" t="s">
        <v>46</v>
      </c>
      <c r="I148" s="135" t="s">
        <v>141</v>
      </c>
      <c r="J148" s="135" t="s">
        <v>420</v>
      </c>
      <c r="K148" s="135" t="s">
        <v>421</v>
      </c>
      <c r="L148" s="232" t="s">
        <v>21</v>
      </c>
      <c r="M148" s="232" t="s">
        <v>55</v>
      </c>
      <c r="N148" s="233" t="s">
        <v>479</v>
      </c>
      <c r="O148" s="234" t="s">
        <v>480</v>
      </c>
      <c r="P148" s="237">
        <v>0.7</v>
      </c>
      <c r="Q148" s="237">
        <v>0.3</v>
      </c>
    </row>
    <row r="149" spans="3:17">
      <c r="C149" s="229" t="s">
        <v>451</v>
      </c>
      <c r="D149" s="230"/>
      <c r="E149" s="228">
        <f>HLOOKUP(C149,$AH$2:$BU$3,2,0)</f>
        <v>620</v>
      </c>
      <c r="F149" s="99">
        <f t="shared" ref="F149:F183" si="17">D149*E149</f>
        <v>0</v>
      </c>
      <c r="G149" s="163"/>
      <c r="H149" s="144"/>
      <c r="I149" s="132" t="e">
        <f>VLOOKUP(H149,Presupuesto!$B$11:$C$565,2,0)</f>
        <v>#N/A</v>
      </c>
      <c r="J149" s="227" t="s">
        <v>1472</v>
      </c>
      <c r="K149" s="100" t="s">
        <v>404</v>
      </c>
      <c r="L149" s="143"/>
      <c r="M149" s="160"/>
      <c r="N149" s="125"/>
      <c r="O149" s="99">
        <f t="shared" ref="O149:O183" si="18">M149*N149</f>
        <v>0</v>
      </c>
      <c r="P149" s="99">
        <f>$O149*P$16</f>
        <v>0</v>
      </c>
      <c r="Q149" s="99">
        <f t="shared" ref="Q149:Q183" si="19">$O149*Q$16</f>
        <v>0</v>
      </c>
    </row>
    <row r="150" spans="3:17">
      <c r="C150" s="143"/>
      <c r="D150" s="160"/>
      <c r="E150" s="125"/>
      <c r="F150" s="99">
        <f t="shared" si="17"/>
        <v>0</v>
      </c>
      <c r="G150" s="163"/>
      <c r="H150" s="144"/>
      <c r="I150" s="132" t="e">
        <f>VLOOKUP(H150,Presupuesto!$B$11:$C$565,2,0)</f>
        <v>#N/A</v>
      </c>
      <c r="J150" s="100" t="str">
        <f>$J$149</f>
        <v>Posgrado</v>
      </c>
      <c r="K150" s="100" t="s">
        <v>422</v>
      </c>
      <c r="L150" s="143"/>
      <c r="M150" s="160"/>
      <c r="N150" s="125"/>
      <c r="O150" s="99">
        <f t="shared" si="18"/>
        <v>0</v>
      </c>
      <c r="P150" s="99">
        <f t="shared" ref="P150:P183" si="20">$O150*P$16</f>
        <v>0</v>
      </c>
      <c r="Q150" s="99">
        <f t="shared" si="19"/>
        <v>0</v>
      </c>
    </row>
    <row r="151" spans="3:17">
      <c r="C151" s="143"/>
      <c r="D151" s="160"/>
      <c r="E151" s="125"/>
      <c r="F151" s="99">
        <f t="shared" si="17"/>
        <v>0</v>
      </c>
      <c r="G151" s="163"/>
      <c r="H151" s="144"/>
      <c r="I151" s="132" t="e">
        <f>VLOOKUP(H151,Presupuesto!$B$11:$C$565,2,0)</f>
        <v>#N/A</v>
      </c>
      <c r="J151" s="100" t="str">
        <f t="shared" ref="J151:J183" si="21">$J$149</f>
        <v>Posgrado</v>
      </c>
      <c r="K151" s="100" t="s">
        <v>422</v>
      </c>
      <c r="L151" s="143"/>
      <c r="M151" s="160"/>
      <c r="N151" s="125"/>
      <c r="O151" s="99">
        <f t="shared" si="18"/>
        <v>0</v>
      </c>
      <c r="P151" s="99">
        <f t="shared" si="20"/>
        <v>0</v>
      </c>
      <c r="Q151" s="99">
        <f t="shared" si="19"/>
        <v>0</v>
      </c>
    </row>
    <row r="152" spans="3:17">
      <c r="C152" s="143"/>
      <c r="D152" s="160"/>
      <c r="E152" s="125"/>
      <c r="F152" s="99">
        <f t="shared" si="17"/>
        <v>0</v>
      </c>
      <c r="G152" s="163"/>
      <c r="H152" s="144"/>
      <c r="I152" s="132" t="e">
        <f>VLOOKUP(H152,Presupuesto!$B$11:$C$565,2,0)</f>
        <v>#N/A</v>
      </c>
      <c r="J152" s="100" t="str">
        <f t="shared" si="21"/>
        <v>Posgrado</v>
      </c>
      <c r="K152" s="100" t="s">
        <v>422</v>
      </c>
      <c r="L152" s="143"/>
      <c r="M152" s="160"/>
      <c r="N152" s="125"/>
      <c r="O152" s="99">
        <f t="shared" si="18"/>
        <v>0</v>
      </c>
      <c r="P152" s="99">
        <f t="shared" si="20"/>
        <v>0</v>
      </c>
      <c r="Q152" s="99">
        <f t="shared" si="19"/>
        <v>0</v>
      </c>
    </row>
    <row r="153" spans="3:17">
      <c r="C153" s="143"/>
      <c r="D153" s="160"/>
      <c r="E153" s="125"/>
      <c r="F153" s="99">
        <f t="shared" si="17"/>
        <v>0</v>
      </c>
      <c r="G153" s="163"/>
      <c r="H153" s="144"/>
      <c r="I153" s="132" t="e">
        <f>VLOOKUP(H153,Presupuesto!$B$11:$C$565,2,0)</f>
        <v>#N/A</v>
      </c>
      <c r="J153" s="100" t="str">
        <f t="shared" si="21"/>
        <v>Posgrado</v>
      </c>
      <c r="K153" s="100" t="s">
        <v>422</v>
      </c>
      <c r="L153" s="143"/>
      <c r="M153" s="160"/>
      <c r="N153" s="125"/>
      <c r="O153" s="99">
        <f t="shared" si="18"/>
        <v>0</v>
      </c>
      <c r="P153" s="99">
        <f t="shared" si="20"/>
        <v>0</v>
      </c>
      <c r="Q153" s="99">
        <f t="shared" si="19"/>
        <v>0</v>
      </c>
    </row>
    <row r="154" spans="3:17">
      <c r="C154" s="143"/>
      <c r="D154" s="160"/>
      <c r="E154" s="125"/>
      <c r="F154" s="99">
        <f t="shared" si="17"/>
        <v>0</v>
      </c>
      <c r="G154" s="163"/>
      <c r="H154" s="144"/>
      <c r="I154" s="132" t="e">
        <f>VLOOKUP(H154,Presupuesto!$B$11:$C$565,2,0)</f>
        <v>#N/A</v>
      </c>
      <c r="J154" s="100" t="str">
        <f t="shared" si="21"/>
        <v>Posgrado</v>
      </c>
      <c r="K154" s="100" t="s">
        <v>411</v>
      </c>
      <c r="L154" s="143"/>
      <c r="M154" s="160"/>
      <c r="N154" s="125"/>
      <c r="O154" s="99">
        <f t="shared" si="18"/>
        <v>0</v>
      </c>
      <c r="P154" s="99">
        <f t="shared" si="20"/>
        <v>0</v>
      </c>
      <c r="Q154" s="99">
        <f t="shared" si="19"/>
        <v>0</v>
      </c>
    </row>
    <row r="155" spans="3:17">
      <c r="C155" s="143"/>
      <c r="D155" s="160"/>
      <c r="E155" s="125"/>
      <c r="F155" s="99">
        <f t="shared" si="17"/>
        <v>0</v>
      </c>
      <c r="G155" s="163"/>
      <c r="H155" s="144"/>
      <c r="I155" s="132" t="e">
        <f>VLOOKUP(H155,Presupuesto!$B$11:$C$565,2,0)</f>
        <v>#N/A</v>
      </c>
      <c r="J155" s="100" t="str">
        <f t="shared" si="21"/>
        <v>Posgrado</v>
      </c>
      <c r="K155" s="100" t="s">
        <v>422</v>
      </c>
      <c r="L155" s="143"/>
      <c r="M155" s="160"/>
      <c r="N155" s="125"/>
      <c r="O155" s="99">
        <f t="shared" si="18"/>
        <v>0</v>
      </c>
      <c r="P155" s="99">
        <f t="shared" si="20"/>
        <v>0</v>
      </c>
      <c r="Q155" s="99">
        <f t="shared" si="19"/>
        <v>0</v>
      </c>
    </row>
    <row r="156" spans="3:17">
      <c r="C156" s="143"/>
      <c r="D156" s="160"/>
      <c r="E156" s="125"/>
      <c r="F156" s="99">
        <f t="shared" si="17"/>
        <v>0</v>
      </c>
      <c r="G156" s="163"/>
      <c r="H156" s="144"/>
      <c r="I156" s="132" t="e">
        <f>VLOOKUP(H156,Presupuesto!$B$11:$C$565,2,0)</f>
        <v>#N/A</v>
      </c>
      <c r="J156" s="100" t="str">
        <f t="shared" si="21"/>
        <v>Posgrado</v>
      </c>
      <c r="K156" s="100" t="s">
        <v>422</v>
      </c>
      <c r="L156" s="143"/>
      <c r="M156" s="160"/>
      <c r="N156" s="125"/>
      <c r="O156" s="99">
        <f t="shared" si="18"/>
        <v>0</v>
      </c>
      <c r="P156" s="99">
        <f t="shared" si="20"/>
        <v>0</v>
      </c>
      <c r="Q156" s="99">
        <f t="shared" si="19"/>
        <v>0</v>
      </c>
    </row>
    <row r="157" spans="3:17">
      <c r="C157" s="143"/>
      <c r="D157" s="160"/>
      <c r="E157" s="125"/>
      <c r="F157" s="99">
        <f t="shared" si="17"/>
        <v>0</v>
      </c>
      <c r="G157" s="163"/>
      <c r="H157" s="144"/>
      <c r="I157" s="132" t="e">
        <f>VLOOKUP(H157,Presupuesto!$B$11:$C$565,2,0)</f>
        <v>#N/A</v>
      </c>
      <c r="J157" s="100" t="str">
        <f t="shared" si="21"/>
        <v>Posgrado</v>
      </c>
      <c r="K157" s="100" t="s">
        <v>422</v>
      </c>
      <c r="L157" s="143"/>
      <c r="M157" s="160"/>
      <c r="N157" s="125"/>
      <c r="O157" s="99">
        <f t="shared" si="18"/>
        <v>0</v>
      </c>
      <c r="P157" s="99">
        <f t="shared" si="20"/>
        <v>0</v>
      </c>
      <c r="Q157" s="99">
        <f t="shared" si="19"/>
        <v>0</v>
      </c>
    </row>
    <row r="158" spans="3:17">
      <c r="C158" s="143"/>
      <c r="D158" s="160"/>
      <c r="E158" s="125"/>
      <c r="F158" s="99">
        <f t="shared" si="17"/>
        <v>0</v>
      </c>
      <c r="G158" s="163"/>
      <c r="H158" s="144"/>
      <c r="I158" s="132" t="e">
        <f>VLOOKUP(H158,Presupuesto!$B$11:$C$565,2,0)</f>
        <v>#N/A</v>
      </c>
      <c r="J158" s="100" t="str">
        <f t="shared" si="21"/>
        <v>Posgrado</v>
      </c>
      <c r="K158" s="100" t="s">
        <v>422</v>
      </c>
      <c r="L158" s="143"/>
      <c r="M158" s="160"/>
      <c r="N158" s="125"/>
      <c r="O158" s="99">
        <f t="shared" si="18"/>
        <v>0</v>
      </c>
      <c r="P158" s="99">
        <f t="shared" si="20"/>
        <v>0</v>
      </c>
      <c r="Q158" s="99">
        <f t="shared" si="19"/>
        <v>0</v>
      </c>
    </row>
    <row r="159" spans="3:17">
      <c r="C159" s="143"/>
      <c r="D159" s="160"/>
      <c r="E159" s="125"/>
      <c r="F159" s="99">
        <f t="shared" si="17"/>
        <v>0</v>
      </c>
      <c r="G159" s="163"/>
      <c r="H159" s="144"/>
      <c r="I159" s="132" t="e">
        <f>VLOOKUP(H159,Presupuesto!$B$11:$C$565,2,0)</f>
        <v>#N/A</v>
      </c>
      <c r="J159" s="100" t="str">
        <f t="shared" si="21"/>
        <v>Posgrado</v>
      </c>
      <c r="K159" s="100" t="s">
        <v>422</v>
      </c>
      <c r="L159" s="143"/>
      <c r="M159" s="160"/>
      <c r="N159" s="125"/>
      <c r="O159" s="99">
        <f t="shared" si="18"/>
        <v>0</v>
      </c>
      <c r="P159" s="99">
        <f t="shared" si="20"/>
        <v>0</v>
      </c>
      <c r="Q159" s="99">
        <f t="shared" si="19"/>
        <v>0</v>
      </c>
    </row>
    <row r="160" spans="3:17">
      <c r="C160" s="143"/>
      <c r="D160" s="160"/>
      <c r="E160" s="125"/>
      <c r="F160" s="99">
        <f t="shared" si="17"/>
        <v>0</v>
      </c>
      <c r="G160" s="163"/>
      <c r="H160" s="144"/>
      <c r="I160" s="132" t="e">
        <f>VLOOKUP(H160,Presupuesto!$B$11:$C$565,2,0)</f>
        <v>#N/A</v>
      </c>
      <c r="J160" s="100" t="str">
        <f t="shared" si="21"/>
        <v>Posgrado</v>
      </c>
      <c r="K160" s="100" t="s">
        <v>422</v>
      </c>
      <c r="L160" s="143"/>
      <c r="M160" s="160"/>
      <c r="N160" s="125"/>
      <c r="O160" s="99">
        <f t="shared" si="18"/>
        <v>0</v>
      </c>
      <c r="P160" s="99">
        <f t="shared" si="20"/>
        <v>0</v>
      </c>
      <c r="Q160" s="99">
        <f t="shared" si="19"/>
        <v>0</v>
      </c>
    </row>
    <row r="161" spans="3:17">
      <c r="C161" s="143"/>
      <c r="D161" s="160"/>
      <c r="E161" s="125"/>
      <c r="F161" s="99">
        <f t="shared" si="17"/>
        <v>0</v>
      </c>
      <c r="G161" s="163"/>
      <c r="H161" s="144"/>
      <c r="I161" s="132" t="e">
        <f>VLOOKUP(H161,Presupuesto!$B$11:$C$565,2,0)</f>
        <v>#N/A</v>
      </c>
      <c r="J161" s="100" t="str">
        <f t="shared" si="21"/>
        <v>Posgrado</v>
      </c>
      <c r="K161" s="100" t="s">
        <v>422</v>
      </c>
      <c r="L161" s="143"/>
      <c r="M161" s="160"/>
      <c r="N161" s="125"/>
      <c r="O161" s="99">
        <f t="shared" si="18"/>
        <v>0</v>
      </c>
      <c r="P161" s="99">
        <f t="shared" si="20"/>
        <v>0</v>
      </c>
      <c r="Q161" s="99">
        <f t="shared" si="19"/>
        <v>0</v>
      </c>
    </row>
    <row r="162" spans="3:17">
      <c r="C162" s="143"/>
      <c r="D162" s="160"/>
      <c r="E162" s="125"/>
      <c r="F162" s="99">
        <f t="shared" si="17"/>
        <v>0</v>
      </c>
      <c r="G162" s="163"/>
      <c r="H162" s="144"/>
      <c r="I162" s="132" t="e">
        <f>VLOOKUP(H162,Presupuesto!$B$11:$C$565,2,0)</f>
        <v>#N/A</v>
      </c>
      <c r="J162" s="100" t="str">
        <f t="shared" si="21"/>
        <v>Posgrado</v>
      </c>
      <c r="K162" s="100" t="s">
        <v>422</v>
      </c>
      <c r="L162" s="143"/>
      <c r="M162" s="160"/>
      <c r="N162" s="125"/>
      <c r="O162" s="99">
        <f t="shared" si="18"/>
        <v>0</v>
      </c>
      <c r="P162" s="99">
        <f t="shared" si="20"/>
        <v>0</v>
      </c>
      <c r="Q162" s="99">
        <f t="shared" si="19"/>
        <v>0</v>
      </c>
    </row>
    <row r="163" spans="3:17">
      <c r="C163" s="143"/>
      <c r="D163" s="160"/>
      <c r="E163" s="125"/>
      <c r="F163" s="99">
        <f t="shared" si="17"/>
        <v>0</v>
      </c>
      <c r="G163" s="163"/>
      <c r="H163" s="144"/>
      <c r="I163" s="132" t="e">
        <f>VLOOKUP(H163,Presupuesto!$B$11:$C$565,2,0)</f>
        <v>#N/A</v>
      </c>
      <c r="J163" s="100" t="str">
        <f t="shared" si="21"/>
        <v>Posgrado</v>
      </c>
      <c r="K163" s="100" t="s">
        <v>422</v>
      </c>
      <c r="L163" s="143"/>
      <c r="M163" s="160"/>
      <c r="N163" s="125"/>
      <c r="O163" s="99">
        <f t="shared" si="18"/>
        <v>0</v>
      </c>
      <c r="P163" s="99">
        <f t="shared" si="20"/>
        <v>0</v>
      </c>
      <c r="Q163" s="99">
        <f t="shared" si="19"/>
        <v>0</v>
      </c>
    </row>
    <row r="164" spans="3:17">
      <c r="C164" s="143"/>
      <c r="D164" s="160"/>
      <c r="E164" s="125"/>
      <c r="F164" s="99">
        <f t="shared" si="17"/>
        <v>0</v>
      </c>
      <c r="G164" s="163"/>
      <c r="H164" s="144"/>
      <c r="I164" s="132" t="e">
        <f>VLOOKUP(H164,Presupuesto!$B$11:$C$565,2,0)</f>
        <v>#N/A</v>
      </c>
      <c r="J164" s="100" t="str">
        <f t="shared" si="21"/>
        <v>Posgrado</v>
      </c>
      <c r="K164" s="100" t="s">
        <v>422</v>
      </c>
      <c r="L164" s="143"/>
      <c r="M164" s="160"/>
      <c r="N164" s="125"/>
      <c r="O164" s="99">
        <f t="shared" si="18"/>
        <v>0</v>
      </c>
      <c r="P164" s="99">
        <f t="shared" si="20"/>
        <v>0</v>
      </c>
      <c r="Q164" s="99">
        <f t="shared" si="19"/>
        <v>0</v>
      </c>
    </row>
    <row r="165" spans="3:17">
      <c r="C165" s="143"/>
      <c r="D165" s="160"/>
      <c r="E165" s="125"/>
      <c r="F165" s="99">
        <f t="shared" si="17"/>
        <v>0</v>
      </c>
      <c r="G165" s="163"/>
      <c r="H165" s="144"/>
      <c r="I165" s="132" t="e">
        <f>VLOOKUP(H165,Presupuesto!$B$11:$C$565,2,0)</f>
        <v>#N/A</v>
      </c>
      <c r="J165" s="100" t="str">
        <f t="shared" si="21"/>
        <v>Posgrado</v>
      </c>
      <c r="K165" s="100" t="s">
        <v>422</v>
      </c>
      <c r="L165" s="143"/>
      <c r="M165" s="160"/>
      <c r="N165" s="125"/>
      <c r="O165" s="99">
        <f t="shared" si="18"/>
        <v>0</v>
      </c>
      <c r="P165" s="99">
        <f t="shared" si="20"/>
        <v>0</v>
      </c>
      <c r="Q165" s="99">
        <f t="shared" si="19"/>
        <v>0</v>
      </c>
    </row>
    <row r="166" spans="3:17">
      <c r="C166" s="143"/>
      <c r="D166" s="160"/>
      <c r="E166" s="125"/>
      <c r="F166" s="99">
        <f t="shared" si="17"/>
        <v>0</v>
      </c>
      <c r="G166" s="163"/>
      <c r="H166" s="144"/>
      <c r="I166" s="132" t="e">
        <f>VLOOKUP(H166,Presupuesto!$B$11:$C$565,2,0)</f>
        <v>#N/A</v>
      </c>
      <c r="J166" s="100" t="str">
        <f t="shared" si="21"/>
        <v>Posgrado</v>
      </c>
      <c r="K166" s="100" t="s">
        <v>422</v>
      </c>
      <c r="L166" s="143"/>
      <c r="M166" s="160"/>
      <c r="N166" s="125"/>
      <c r="O166" s="99">
        <f t="shared" si="18"/>
        <v>0</v>
      </c>
      <c r="P166" s="99">
        <f t="shared" si="20"/>
        <v>0</v>
      </c>
      <c r="Q166" s="99">
        <f t="shared" si="19"/>
        <v>0</v>
      </c>
    </row>
    <row r="167" spans="3:17">
      <c r="C167" s="143"/>
      <c r="D167" s="160"/>
      <c r="E167" s="125"/>
      <c r="F167" s="99">
        <f t="shared" si="17"/>
        <v>0</v>
      </c>
      <c r="G167" s="163"/>
      <c r="H167" s="144"/>
      <c r="I167" s="132" t="e">
        <f>VLOOKUP(H167,Presupuesto!$B$11:$C$565,2,0)</f>
        <v>#N/A</v>
      </c>
      <c r="J167" s="100" t="str">
        <f t="shared" si="21"/>
        <v>Posgrado</v>
      </c>
      <c r="K167" s="100" t="s">
        <v>422</v>
      </c>
      <c r="L167" s="143"/>
      <c r="M167" s="160"/>
      <c r="N167" s="125"/>
      <c r="O167" s="99">
        <f t="shared" si="18"/>
        <v>0</v>
      </c>
      <c r="P167" s="99">
        <f t="shared" si="20"/>
        <v>0</v>
      </c>
      <c r="Q167" s="99">
        <f t="shared" si="19"/>
        <v>0</v>
      </c>
    </row>
    <row r="168" spans="3:17">
      <c r="C168" s="143"/>
      <c r="D168" s="160"/>
      <c r="E168" s="125"/>
      <c r="F168" s="99">
        <f t="shared" si="17"/>
        <v>0</v>
      </c>
      <c r="G168" s="163"/>
      <c r="H168" s="144"/>
      <c r="I168" s="132" t="e">
        <f>VLOOKUP(H168,Presupuesto!$B$11:$C$565,2,0)</f>
        <v>#N/A</v>
      </c>
      <c r="J168" s="100" t="str">
        <f t="shared" si="21"/>
        <v>Posgrado</v>
      </c>
      <c r="K168" s="100" t="s">
        <v>422</v>
      </c>
      <c r="L168" s="143"/>
      <c r="M168" s="160"/>
      <c r="N168" s="125"/>
      <c r="O168" s="99">
        <f t="shared" si="18"/>
        <v>0</v>
      </c>
      <c r="P168" s="99">
        <f t="shared" si="20"/>
        <v>0</v>
      </c>
      <c r="Q168" s="99">
        <f t="shared" si="19"/>
        <v>0</v>
      </c>
    </row>
    <row r="169" spans="3:17">
      <c r="C169" s="143"/>
      <c r="D169" s="160"/>
      <c r="E169" s="125"/>
      <c r="F169" s="99">
        <f t="shared" si="17"/>
        <v>0</v>
      </c>
      <c r="G169" s="163"/>
      <c r="H169" s="144"/>
      <c r="I169" s="132" t="e">
        <f>VLOOKUP(H169,Presupuesto!$B$11:$C$565,2,0)</f>
        <v>#N/A</v>
      </c>
      <c r="J169" s="100" t="str">
        <f t="shared" si="21"/>
        <v>Posgrado</v>
      </c>
      <c r="K169" s="100" t="s">
        <v>422</v>
      </c>
      <c r="L169" s="143"/>
      <c r="M169" s="160"/>
      <c r="N169" s="125"/>
      <c r="O169" s="99">
        <f t="shared" si="18"/>
        <v>0</v>
      </c>
      <c r="P169" s="99">
        <f t="shared" si="20"/>
        <v>0</v>
      </c>
      <c r="Q169" s="99">
        <f t="shared" si="19"/>
        <v>0</v>
      </c>
    </row>
    <row r="170" spans="3:17">
      <c r="C170" s="143"/>
      <c r="D170" s="160"/>
      <c r="E170" s="125"/>
      <c r="F170" s="99">
        <f t="shared" si="17"/>
        <v>0</v>
      </c>
      <c r="G170" s="163"/>
      <c r="H170" s="144"/>
      <c r="I170" s="132" t="e">
        <f>VLOOKUP(H170,Presupuesto!$B$11:$C$565,2,0)</f>
        <v>#N/A</v>
      </c>
      <c r="J170" s="100" t="str">
        <f t="shared" si="21"/>
        <v>Posgrado</v>
      </c>
      <c r="K170" s="100" t="s">
        <v>422</v>
      </c>
      <c r="L170" s="143"/>
      <c r="M170" s="160"/>
      <c r="N170" s="125"/>
      <c r="O170" s="99">
        <f t="shared" si="18"/>
        <v>0</v>
      </c>
      <c r="P170" s="99">
        <f t="shared" si="20"/>
        <v>0</v>
      </c>
      <c r="Q170" s="99">
        <f t="shared" si="19"/>
        <v>0</v>
      </c>
    </row>
    <row r="171" spans="3:17">
      <c r="C171" s="145"/>
      <c r="D171" s="153"/>
      <c r="E171" s="120"/>
      <c r="F171" s="99">
        <f t="shared" si="17"/>
        <v>0</v>
      </c>
      <c r="G171" s="163"/>
      <c r="H171" s="146"/>
      <c r="I171" s="132" t="e">
        <f>VLOOKUP(H171,Presupuesto!$B$11:$C$565,2,0)</f>
        <v>#N/A</v>
      </c>
      <c r="J171" s="100" t="str">
        <f t="shared" si="21"/>
        <v>Posgrado</v>
      </c>
      <c r="K171" s="100" t="s">
        <v>422</v>
      </c>
      <c r="L171" s="145"/>
      <c r="M171" s="153"/>
      <c r="N171" s="120"/>
      <c r="O171" s="99">
        <f t="shared" si="18"/>
        <v>0</v>
      </c>
      <c r="P171" s="99">
        <f t="shared" si="20"/>
        <v>0</v>
      </c>
      <c r="Q171" s="99">
        <f t="shared" si="19"/>
        <v>0</v>
      </c>
    </row>
    <row r="172" spans="3:17">
      <c r="C172" s="145"/>
      <c r="D172" s="153"/>
      <c r="E172" s="120"/>
      <c r="F172" s="99">
        <f t="shared" si="17"/>
        <v>0</v>
      </c>
      <c r="G172" s="163"/>
      <c r="H172" s="146"/>
      <c r="I172" s="132" t="e">
        <f>VLOOKUP(H172,Presupuesto!$B$11:$C$565,2,0)</f>
        <v>#N/A</v>
      </c>
      <c r="J172" s="100" t="str">
        <f t="shared" si="21"/>
        <v>Posgrado</v>
      </c>
      <c r="K172" s="100" t="s">
        <v>422</v>
      </c>
      <c r="L172" s="145"/>
      <c r="M172" s="153"/>
      <c r="N172" s="120"/>
      <c r="O172" s="99">
        <f t="shared" si="18"/>
        <v>0</v>
      </c>
      <c r="P172" s="99">
        <f t="shared" si="20"/>
        <v>0</v>
      </c>
      <c r="Q172" s="99">
        <f t="shared" si="19"/>
        <v>0</v>
      </c>
    </row>
    <row r="173" spans="3:17">
      <c r="C173" s="145"/>
      <c r="D173" s="153"/>
      <c r="E173" s="120"/>
      <c r="F173" s="99">
        <f t="shared" si="17"/>
        <v>0</v>
      </c>
      <c r="G173" s="163"/>
      <c r="H173" s="146"/>
      <c r="I173" s="132" t="e">
        <f>VLOOKUP(H173,Presupuesto!$B$11:$C$565,2,0)</f>
        <v>#N/A</v>
      </c>
      <c r="J173" s="100" t="str">
        <f t="shared" si="21"/>
        <v>Posgrado</v>
      </c>
      <c r="K173" s="100" t="s">
        <v>422</v>
      </c>
      <c r="L173" s="145"/>
      <c r="M173" s="153"/>
      <c r="N173" s="120"/>
      <c r="O173" s="99">
        <f t="shared" si="18"/>
        <v>0</v>
      </c>
      <c r="P173" s="99">
        <f t="shared" si="20"/>
        <v>0</v>
      </c>
      <c r="Q173" s="99">
        <f t="shared" si="19"/>
        <v>0</v>
      </c>
    </row>
    <row r="174" spans="3:17">
      <c r="C174" s="145"/>
      <c r="D174" s="153"/>
      <c r="E174" s="120"/>
      <c r="F174" s="99">
        <f t="shared" si="17"/>
        <v>0</v>
      </c>
      <c r="G174" s="163"/>
      <c r="H174" s="146"/>
      <c r="I174" s="132" t="e">
        <f>VLOOKUP(H174,Presupuesto!$B$11:$C$565,2,0)</f>
        <v>#N/A</v>
      </c>
      <c r="J174" s="100" t="str">
        <f t="shared" si="21"/>
        <v>Posgrado</v>
      </c>
      <c r="K174" s="100" t="s">
        <v>422</v>
      </c>
      <c r="L174" s="145"/>
      <c r="M174" s="153"/>
      <c r="N174" s="120"/>
      <c r="O174" s="99">
        <f t="shared" si="18"/>
        <v>0</v>
      </c>
      <c r="P174" s="99">
        <f t="shared" si="20"/>
        <v>0</v>
      </c>
      <c r="Q174" s="99">
        <f t="shared" si="19"/>
        <v>0</v>
      </c>
    </row>
    <row r="175" spans="3:17">
      <c r="C175" s="145"/>
      <c r="D175" s="153"/>
      <c r="E175" s="120"/>
      <c r="F175" s="99">
        <f t="shared" si="17"/>
        <v>0</v>
      </c>
      <c r="G175" s="163"/>
      <c r="H175" s="146"/>
      <c r="I175" s="132" t="e">
        <f>VLOOKUP(H175,Presupuesto!$B$11:$C$565,2,0)</f>
        <v>#N/A</v>
      </c>
      <c r="J175" s="100" t="str">
        <f t="shared" si="21"/>
        <v>Posgrado</v>
      </c>
      <c r="K175" s="100" t="s">
        <v>422</v>
      </c>
      <c r="L175" s="145"/>
      <c r="M175" s="153"/>
      <c r="N175" s="120"/>
      <c r="O175" s="99">
        <f t="shared" si="18"/>
        <v>0</v>
      </c>
      <c r="P175" s="99">
        <f t="shared" si="20"/>
        <v>0</v>
      </c>
      <c r="Q175" s="99">
        <f t="shared" si="19"/>
        <v>0</v>
      </c>
    </row>
    <row r="176" spans="3:17">
      <c r="C176" s="145"/>
      <c r="D176" s="153"/>
      <c r="E176" s="120"/>
      <c r="F176" s="99">
        <f t="shared" si="17"/>
        <v>0</v>
      </c>
      <c r="G176" s="163"/>
      <c r="H176" s="146"/>
      <c r="I176" s="132" t="e">
        <f>VLOOKUP(H176,Presupuesto!$B$11:$C$565,2,0)</f>
        <v>#N/A</v>
      </c>
      <c r="J176" s="100" t="str">
        <f t="shared" si="21"/>
        <v>Posgrado</v>
      </c>
      <c r="K176" s="100" t="s">
        <v>422</v>
      </c>
      <c r="L176" s="145"/>
      <c r="M176" s="153"/>
      <c r="N176" s="120"/>
      <c r="O176" s="99">
        <f t="shared" si="18"/>
        <v>0</v>
      </c>
      <c r="P176" s="99">
        <f t="shared" si="20"/>
        <v>0</v>
      </c>
      <c r="Q176" s="99">
        <f t="shared" si="19"/>
        <v>0</v>
      </c>
    </row>
    <row r="177" spans="3:17">
      <c r="C177" s="145"/>
      <c r="D177" s="153"/>
      <c r="E177" s="120"/>
      <c r="F177" s="99">
        <f t="shared" si="17"/>
        <v>0</v>
      </c>
      <c r="G177" s="163"/>
      <c r="H177" s="146"/>
      <c r="I177" s="132" t="e">
        <f>VLOOKUP(H177,Presupuesto!$B$11:$C$565,2,0)</f>
        <v>#N/A</v>
      </c>
      <c r="J177" s="100" t="str">
        <f t="shared" si="21"/>
        <v>Posgrado</v>
      </c>
      <c r="K177" s="100" t="s">
        <v>422</v>
      </c>
      <c r="L177" s="145"/>
      <c r="M177" s="153"/>
      <c r="N177" s="120"/>
      <c r="O177" s="99">
        <f t="shared" si="18"/>
        <v>0</v>
      </c>
      <c r="P177" s="99">
        <f t="shared" si="20"/>
        <v>0</v>
      </c>
      <c r="Q177" s="99">
        <f t="shared" si="19"/>
        <v>0</v>
      </c>
    </row>
    <row r="178" spans="3:17">
      <c r="C178" s="145"/>
      <c r="D178" s="153"/>
      <c r="E178" s="120"/>
      <c r="F178" s="99">
        <f t="shared" si="17"/>
        <v>0</v>
      </c>
      <c r="G178" s="163"/>
      <c r="H178" s="146"/>
      <c r="I178" s="132" t="e">
        <f>VLOOKUP(H178,Presupuesto!$B$11:$C$565,2,0)</f>
        <v>#N/A</v>
      </c>
      <c r="J178" s="100" t="str">
        <f t="shared" si="21"/>
        <v>Posgrado</v>
      </c>
      <c r="K178" s="100" t="s">
        <v>422</v>
      </c>
      <c r="L178" s="145"/>
      <c r="M178" s="153"/>
      <c r="N178" s="120"/>
      <c r="O178" s="99">
        <f t="shared" si="18"/>
        <v>0</v>
      </c>
      <c r="P178" s="99">
        <f t="shared" si="20"/>
        <v>0</v>
      </c>
      <c r="Q178" s="99">
        <f t="shared" si="19"/>
        <v>0</v>
      </c>
    </row>
    <row r="179" spans="3:17">
      <c r="C179" s="147"/>
      <c r="D179" s="153"/>
      <c r="E179" s="120"/>
      <c r="F179" s="99">
        <f t="shared" si="17"/>
        <v>0</v>
      </c>
      <c r="G179" s="163"/>
      <c r="H179" s="148"/>
      <c r="I179" s="132" t="e">
        <f>VLOOKUP(H179,Presupuesto!$B$11:$C$565,2,0)</f>
        <v>#N/A</v>
      </c>
      <c r="J179" s="100" t="str">
        <f t="shared" si="21"/>
        <v>Posgrado</v>
      </c>
      <c r="K179" s="100" t="s">
        <v>413</v>
      </c>
      <c r="L179" s="147"/>
      <c r="M179" s="153"/>
      <c r="N179" s="120"/>
      <c r="O179" s="99">
        <f t="shared" si="18"/>
        <v>0</v>
      </c>
      <c r="P179" s="99">
        <f t="shared" si="20"/>
        <v>0</v>
      </c>
      <c r="Q179" s="99">
        <f t="shared" si="19"/>
        <v>0</v>
      </c>
    </row>
    <row r="180" spans="3:17">
      <c r="C180" s="147"/>
      <c r="D180" s="153"/>
      <c r="E180" s="120"/>
      <c r="F180" s="99">
        <f t="shared" si="17"/>
        <v>0</v>
      </c>
      <c r="G180" s="163"/>
      <c r="H180" s="148"/>
      <c r="I180" s="132" t="e">
        <f>VLOOKUP(H180,Presupuesto!$B$11:$C$565,2,0)</f>
        <v>#N/A</v>
      </c>
      <c r="J180" s="100" t="str">
        <f t="shared" si="21"/>
        <v>Posgrado</v>
      </c>
      <c r="K180" s="100" t="s">
        <v>422</v>
      </c>
      <c r="L180" s="147"/>
      <c r="M180" s="153"/>
      <c r="N180" s="120"/>
      <c r="O180" s="99">
        <f t="shared" si="18"/>
        <v>0</v>
      </c>
      <c r="P180" s="99">
        <f t="shared" si="20"/>
        <v>0</v>
      </c>
      <c r="Q180" s="99">
        <f t="shared" si="19"/>
        <v>0</v>
      </c>
    </row>
    <row r="181" spans="3:17">
      <c r="C181" s="147"/>
      <c r="D181" s="153"/>
      <c r="E181" s="120"/>
      <c r="F181" s="99">
        <f t="shared" si="17"/>
        <v>0</v>
      </c>
      <c r="G181" s="163"/>
      <c r="H181" s="148"/>
      <c r="I181" s="132" t="e">
        <f>VLOOKUP(H181,Presupuesto!$B$11:$C$565,2,0)</f>
        <v>#N/A</v>
      </c>
      <c r="J181" s="100" t="str">
        <f t="shared" si="21"/>
        <v>Posgrado</v>
      </c>
      <c r="K181" s="100" t="s">
        <v>422</v>
      </c>
      <c r="L181" s="147"/>
      <c r="M181" s="153"/>
      <c r="N181" s="120"/>
      <c r="O181" s="99">
        <f t="shared" si="18"/>
        <v>0</v>
      </c>
      <c r="P181" s="99">
        <f t="shared" si="20"/>
        <v>0</v>
      </c>
      <c r="Q181" s="99">
        <f t="shared" si="19"/>
        <v>0</v>
      </c>
    </row>
    <row r="182" spans="3:17">
      <c r="C182" s="147"/>
      <c r="D182" s="153"/>
      <c r="E182" s="120"/>
      <c r="F182" s="99">
        <f t="shared" si="17"/>
        <v>0</v>
      </c>
      <c r="G182" s="163"/>
      <c r="H182" s="148"/>
      <c r="I182" s="132" t="e">
        <f>VLOOKUP(H182,Presupuesto!$B$11:$C$565,2,0)</f>
        <v>#N/A</v>
      </c>
      <c r="J182" s="100" t="str">
        <f t="shared" si="21"/>
        <v>Posgrado</v>
      </c>
      <c r="K182" s="100" t="s">
        <v>422</v>
      </c>
      <c r="L182" s="147"/>
      <c r="M182" s="153"/>
      <c r="N182" s="120"/>
      <c r="O182" s="99">
        <f t="shared" si="18"/>
        <v>0</v>
      </c>
      <c r="P182" s="99">
        <f t="shared" si="20"/>
        <v>0</v>
      </c>
      <c r="Q182" s="99">
        <f t="shared" si="19"/>
        <v>0</v>
      </c>
    </row>
    <row r="183" spans="3:17" ht="15.75" thickBot="1">
      <c r="C183" s="149"/>
      <c r="D183" s="161"/>
      <c r="E183" s="105"/>
      <c r="F183" s="107">
        <f t="shared" si="17"/>
        <v>0</v>
      </c>
      <c r="G183" s="164"/>
      <c r="H183" s="150"/>
      <c r="I183" s="134" t="e">
        <f>VLOOKUP(H183,Presupuesto!$B$11:$C$565,2,0)</f>
        <v>#N/A</v>
      </c>
      <c r="J183" s="108" t="str">
        <f t="shared" si="21"/>
        <v>Posgrado</v>
      </c>
      <c r="K183" s="126" t="s">
        <v>404</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c r="B1" s="214"/>
      <c r="C1" s="214"/>
      <c r="D1" s="214"/>
      <c r="E1" s="250"/>
      <c r="G1" s="215" t="s">
        <v>1356</v>
      </c>
      <c r="H1" s="214"/>
      <c r="I1" s="214"/>
      <c r="J1" s="214"/>
      <c r="K1" s="214"/>
      <c r="L1" s="214"/>
      <c r="M1" s="214"/>
      <c r="N1" s="214"/>
      <c r="O1" s="214"/>
      <c r="P1" s="214"/>
      <c r="Q1" s="214"/>
      <c r="R1" s="214"/>
      <c r="S1" s="214"/>
      <c r="T1" s="214"/>
      <c r="U1" s="214"/>
    </row>
    <row r="2" spans="1:21" ht="18" customHeight="1">
      <c r="A2" s="330" t="s">
        <v>1355</v>
      </c>
      <c r="B2" s="214"/>
      <c r="C2" s="214"/>
      <c r="D2" s="214"/>
      <c r="E2" s="250"/>
      <c r="G2" s="215"/>
      <c r="H2" s="214"/>
      <c r="I2" s="214"/>
      <c r="J2" s="214"/>
      <c r="K2" s="214"/>
      <c r="L2" s="214"/>
      <c r="M2" s="214"/>
      <c r="N2" s="214"/>
      <c r="O2" s="214"/>
      <c r="P2" s="214"/>
      <c r="Q2" s="214"/>
      <c r="R2" s="214"/>
      <c r="S2" s="214"/>
      <c r="T2" s="214"/>
      <c r="U2" s="214"/>
    </row>
    <row r="3" spans="1:21" ht="18" customHeight="1">
      <c r="A3" s="330" t="s">
        <v>1357</v>
      </c>
      <c r="B3" s="214"/>
      <c r="C3" s="214"/>
      <c r="D3" s="214"/>
      <c r="E3" s="250"/>
      <c r="G3" s="215"/>
      <c r="H3" s="214"/>
      <c r="I3" s="214"/>
      <c r="J3" s="214"/>
      <c r="K3" s="214"/>
      <c r="L3" s="214"/>
      <c r="M3" s="214"/>
      <c r="N3" s="214"/>
      <c r="O3" s="214"/>
      <c r="P3" s="214"/>
      <c r="Q3" s="214"/>
      <c r="R3" s="214"/>
      <c r="S3" s="214"/>
      <c r="T3" s="214"/>
      <c r="U3" s="214"/>
    </row>
    <row r="4" spans="1:21" ht="18" customHeight="1">
      <c r="A4" s="330" t="s">
        <v>1386</v>
      </c>
      <c r="B4" s="214"/>
      <c r="C4" s="214"/>
      <c r="D4" s="214"/>
      <c r="E4" s="250"/>
      <c r="G4" s="215"/>
      <c r="H4" s="214"/>
      <c r="I4" s="214"/>
      <c r="J4" s="214"/>
      <c r="K4" s="214"/>
      <c r="L4" s="214"/>
      <c r="M4" s="214"/>
      <c r="N4" s="214"/>
      <c r="O4" s="214"/>
      <c r="P4" s="214"/>
      <c r="Q4" s="214"/>
      <c r="R4" s="214"/>
      <c r="S4" s="214"/>
      <c r="T4" s="214"/>
      <c r="U4" s="214"/>
    </row>
    <row r="5" spans="1:21" ht="14.45" customHeight="1">
      <c r="A5" s="472" t="s">
        <v>100</v>
      </c>
      <c r="B5" s="471" t="s">
        <v>115</v>
      </c>
      <c r="C5" s="483" t="s">
        <v>89</v>
      </c>
      <c r="D5" s="483" t="s">
        <v>90</v>
      </c>
      <c r="E5" s="474" t="s">
        <v>402</v>
      </c>
      <c r="F5" s="483" t="s">
        <v>91</v>
      </c>
      <c r="G5" s="477" t="s">
        <v>103</v>
      </c>
      <c r="H5" s="486"/>
      <c r="I5" s="486"/>
      <c r="J5" s="486"/>
      <c r="K5" s="486"/>
      <c r="L5" s="486"/>
      <c r="M5" s="486"/>
      <c r="N5" s="478"/>
      <c r="O5" s="479" t="s">
        <v>104</v>
      </c>
      <c r="P5" s="480"/>
      <c r="Q5" s="471" t="s">
        <v>105</v>
      </c>
      <c r="R5" s="471" t="s">
        <v>106</v>
      </c>
      <c r="S5" s="471" t="s">
        <v>113</v>
      </c>
      <c r="T5" s="471" t="s">
        <v>112</v>
      </c>
      <c r="U5" s="468" t="s">
        <v>92</v>
      </c>
    </row>
    <row r="6" spans="1:21" ht="14.45" customHeight="1">
      <c r="A6" s="472"/>
      <c r="B6" s="472"/>
      <c r="C6" s="484"/>
      <c r="D6" s="484"/>
      <c r="E6" s="475"/>
      <c r="F6" s="484"/>
      <c r="G6" s="477" t="s">
        <v>107</v>
      </c>
      <c r="H6" s="478"/>
      <c r="I6" s="477" t="s">
        <v>108</v>
      </c>
      <c r="J6" s="478"/>
      <c r="K6" s="477" t="s">
        <v>109</v>
      </c>
      <c r="L6" s="478"/>
      <c r="M6" s="477" t="s">
        <v>110</v>
      </c>
      <c r="N6" s="478"/>
      <c r="O6" s="481"/>
      <c r="P6" s="482"/>
      <c r="Q6" s="472"/>
      <c r="R6" s="472"/>
      <c r="S6" s="472"/>
      <c r="T6" s="472"/>
      <c r="U6" s="469"/>
    </row>
    <row r="7" spans="1:21" ht="25.5">
      <c r="A7" s="473"/>
      <c r="B7" s="473"/>
      <c r="C7" s="485"/>
      <c r="D7" s="485"/>
      <c r="E7" s="476"/>
      <c r="F7" s="485"/>
      <c r="G7" s="254" t="s">
        <v>111</v>
      </c>
      <c r="H7" s="254" t="s">
        <v>12</v>
      </c>
      <c r="I7" s="254" t="s">
        <v>111</v>
      </c>
      <c r="J7" s="254" t="s">
        <v>12</v>
      </c>
      <c r="K7" s="254" t="s">
        <v>111</v>
      </c>
      <c r="L7" s="254" t="s">
        <v>12</v>
      </c>
      <c r="M7" s="254" t="s">
        <v>111</v>
      </c>
      <c r="N7" s="254" t="s">
        <v>12</v>
      </c>
      <c r="O7" s="254" t="s">
        <v>111</v>
      </c>
      <c r="P7" s="254" t="s">
        <v>12</v>
      </c>
      <c r="Q7" s="473"/>
      <c r="R7" s="473"/>
      <c r="S7" s="473"/>
      <c r="T7" s="473"/>
      <c r="U7" s="470"/>
    </row>
    <row r="8" spans="1:21" ht="15.75">
      <c r="A8" s="493" t="s">
        <v>1387</v>
      </c>
      <c r="B8" s="490" t="s">
        <v>1388</v>
      </c>
      <c r="C8" s="346"/>
      <c r="D8" s="346"/>
      <c r="E8" s="71"/>
      <c r="F8" s="71"/>
      <c r="G8" s="209"/>
      <c r="H8" s="210"/>
      <c r="I8" s="209"/>
      <c r="J8" s="210"/>
      <c r="K8" s="209"/>
      <c r="L8" s="210"/>
      <c r="M8" s="209"/>
      <c r="N8" s="210"/>
      <c r="O8" s="71"/>
      <c r="P8" s="239"/>
      <c r="Q8" s="71"/>
      <c r="R8" s="71"/>
      <c r="S8" s="71"/>
      <c r="T8" s="71"/>
      <c r="U8" s="71"/>
    </row>
    <row r="9" spans="1:21" ht="15.75">
      <c r="A9" s="494"/>
      <c r="B9" s="491"/>
      <c r="C9" s="346"/>
      <c r="D9" s="346"/>
      <c r="E9" s="71"/>
      <c r="F9" s="71"/>
      <c r="G9" s="209"/>
      <c r="H9" s="210"/>
      <c r="I9" s="209"/>
      <c r="J9" s="210"/>
      <c r="K9" s="209"/>
      <c r="L9" s="210"/>
      <c r="M9" s="209"/>
      <c r="N9" s="210"/>
      <c r="O9" s="71"/>
      <c r="P9" s="239"/>
      <c r="Q9" s="71"/>
      <c r="R9" s="71"/>
      <c r="S9" s="71"/>
      <c r="T9" s="71"/>
      <c r="U9" s="71"/>
    </row>
    <row r="10" spans="1:21" ht="15.75">
      <c r="A10" s="494"/>
      <c r="B10" s="491"/>
      <c r="C10" s="346"/>
      <c r="D10" s="346"/>
      <c r="E10" s="71"/>
      <c r="F10" s="71"/>
      <c r="G10" s="209"/>
      <c r="H10" s="210"/>
      <c r="I10" s="209"/>
      <c r="J10" s="210"/>
      <c r="K10" s="209"/>
      <c r="L10" s="210"/>
      <c r="M10" s="209"/>
      <c r="N10" s="210"/>
      <c r="O10" s="71"/>
      <c r="P10" s="239"/>
      <c r="Q10" s="71"/>
      <c r="R10" s="71"/>
      <c r="S10" s="71"/>
      <c r="T10" s="71"/>
      <c r="U10" s="71"/>
    </row>
    <row r="11" spans="1:21" ht="15.75">
      <c r="A11" s="494"/>
      <c r="B11" s="491"/>
      <c r="C11" s="346"/>
      <c r="D11" s="346"/>
      <c r="E11" s="71"/>
      <c r="F11" s="71"/>
      <c r="G11" s="209"/>
      <c r="H11" s="210"/>
      <c r="I11" s="209"/>
      <c r="J11" s="210"/>
      <c r="K11" s="209"/>
      <c r="L11" s="210"/>
      <c r="M11" s="209"/>
      <c r="N11" s="210"/>
      <c r="O11" s="71"/>
      <c r="P11" s="239"/>
      <c r="Q11" s="71"/>
      <c r="R11" s="71"/>
      <c r="S11" s="71"/>
      <c r="T11" s="71"/>
      <c r="U11" s="71"/>
    </row>
    <row r="12" spans="1:21" ht="15.75">
      <c r="A12" s="494"/>
      <c r="B12" s="491"/>
      <c r="C12" s="346"/>
      <c r="D12" s="346"/>
      <c r="E12" s="71"/>
      <c r="F12" s="71"/>
      <c r="G12" s="209"/>
      <c r="H12" s="210"/>
      <c r="I12" s="209"/>
      <c r="J12" s="210"/>
      <c r="K12" s="209"/>
      <c r="L12" s="210"/>
      <c r="M12" s="209"/>
      <c r="N12" s="210"/>
      <c r="O12" s="71"/>
      <c r="P12" s="239"/>
      <c r="Q12" s="71"/>
      <c r="R12" s="71"/>
      <c r="S12" s="71"/>
      <c r="T12" s="71"/>
      <c r="U12" s="71"/>
    </row>
    <row r="13" spans="1:21" ht="15.75">
      <c r="A13" s="494"/>
      <c r="B13" s="491"/>
      <c r="C13" s="346"/>
      <c r="D13" s="346"/>
      <c r="E13" s="71"/>
      <c r="F13" s="71"/>
      <c r="G13" s="209"/>
      <c r="H13" s="210"/>
      <c r="I13" s="209"/>
      <c r="J13" s="210"/>
      <c r="K13" s="209"/>
      <c r="L13" s="210"/>
      <c r="M13" s="209"/>
      <c r="N13" s="210"/>
      <c r="O13" s="71"/>
      <c r="P13" s="239"/>
      <c r="Q13" s="71"/>
      <c r="R13" s="71"/>
      <c r="S13" s="71"/>
      <c r="T13" s="71"/>
      <c r="U13" s="71"/>
    </row>
    <row r="14" spans="1:21" ht="15.75">
      <c r="A14" s="494"/>
      <c r="B14" s="491"/>
      <c r="C14" s="346"/>
      <c r="D14" s="346"/>
      <c r="E14" s="71"/>
      <c r="F14" s="71"/>
      <c r="G14" s="209"/>
      <c r="H14" s="210"/>
      <c r="I14" s="209"/>
      <c r="J14" s="210"/>
      <c r="K14" s="209"/>
      <c r="L14" s="210"/>
      <c r="M14" s="209"/>
      <c r="N14" s="210"/>
      <c r="O14" s="71"/>
      <c r="P14" s="239"/>
      <c r="Q14" s="71"/>
      <c r="R14" s="71"/>
      <c r="S14" s="71"/>
      <c r="T14" s="71"/>
      <c r="U14" s="71"/>
    </row>
    <row r="15" spans="1:21" ht="15.75">
      <c r="A15" s="494"/>
      <c r="B15" s="491"/>
      <c r="C15" s="346"/>
      <c r="D15" s="346"/>
      <c r="E15" s="71"/>
      <c r="F15" s="71"/>
      <c r="G15" s="209"/>
      <c r="H15" s="210"/>
      <c r="I15" s="209"/>
      <c r="J15" s="210"/>
      <c r="K15" s="209"/>
      <c r="L15" s="210"/>
      <c r="M15" s="209"/>
      <c r="N15" s="210"/>
      <c r="O15" s="71"/>
      <c r="P15" s="239"/>
      <c r="Q15" s="71"/>
      <c r="R15" s="71"/>
      <c r="S15" s="71"/>
      <c r="T15" s="71"/>
      <c r="U15" s="71"/>
    </row>
    <row r="16" spans="1:21" ht="15.75">
      <c r="A16" s="494"/>
      <c r="B16" s="491"/>
      <c r="C16" s="346"/>
      <c r="D16" s="346"/>
      <c r="E16" s="71"/>
      <c r="F16" s="71"/>
      <c r="G16" s="209"/>
      <c r="H16" s="210"/>
      <c r="I16" s="209"/>
      <c r="J16" s="210"/>
      <c r="K16" s="209"/>
      <c r="L16" s="210"/>
      <c r="M16" s="209"/>
      <c r="N16" s="210"/>
      <c r="O16" s="71"/>
      <c r="P16" s="239"/>
      <c r="Q16" s="211"/>
      <c r="R16" s="71"/>
      <c r="S16" s="71"/>
      <c r="T16" s="71"/>
      <c r="U16" s="71"/>
    </row>
    <row r="17" spans="1:21" ht="15.75">
      <c r="A17" s="495"/>
      <c r="B17" s="492"/>
      <c r="C17" s="346"/>
      <c r="D17" s="346"/>
      <c r="E17" s="71"/>
      <c r="F17" s="71"/>
      <c r="G17" s="209"/>
      <c r="H17" s="210"/>
      <c r="I17" s="209"/>
      <c r="J17" s="210"/>
      <c r="K17" s="209"/>
      <c r="L17" s="210"/>
      <c r="M17" s="209"/>
      <c r="N17" s="210"/>
      <c r="O17" s="71"/>
      <c r="P17" s="239"/>
      <c r="Q17" s="211"/>
      <c r="R17" s="71"/>
      <c r="S17" s="71"/>
      <c r="T17" s="71"/>
      <c r="U17" s="71"/>
    </row>
    <row r="18" spans="1:21" ht="15.75">
      <c r="A18" s="487" t="s">
        <v>1389</v>
      </c>
      <c r="B18" s="487" t="s">
        <v>1388</v>
      </c>
      <c r="C18" s="386"/>
      <c r="D18" s="346"/>
      <c r="E18" s="71"/>
      <c r="F18" s="71"/>
      <c r="G18" s="71"/>
      <c r="H18" s="387"/>
      <c r="I18" s="71"/>
      <c r="J18" s="71"/>
      <c r="K18" s="71"/>
      <c r="L18" s="387"/>
      <c r="M18" s="71"/>
      <c r="N18" s="71"/>
      <c r="O18" s="71"/>
      <c r="P18" s="239"/>
      <c r="Q18" s="71"/>
      <c r="R18" s="71"/>
      <c r="S18" s="71"/>
      <c r="T18" s="71"/>
      <c r="U18" s="71"/>
    </row>
    <row r="19" spans="1:21" ht="15.75">
      <c r="A19" s="488"/>
      <c r="B19" s="488"/>
      <c r="C19" s="386"/>
      <c r="D19" s="346"/>
      <c r="E19" s="71"/>
      <c r="F19" s="71"/>
      <c r="G19" s="71"/>
      <c r="H19" s="387"/>
      <c r="I19" s="71"/>
      <c r="J19" s="71"/>
      <c r="K19" s="71"/>
      <c r="L19" s="387"/>
      <c r="M19" s="71"/>
      <c r="N19" s="71"/>
      <c r="O19" s="71"/>
      <c r="P19" s="239"/>
      <c r="Q19" s="71"/>
      <c r="R19" s="71"/>
      <c r="S19" s="71"/>
      <c r="T19" s="71"/>
      <c r="U19" s="71"/>
    </row>
    <row r="20" spans="1:21" ht="15.75">
      <c r="A20" s="488"/>
      <c r="B20" s="488"/>
      <c r="C20" s="386"/>
      <c r="D20" s="346"/>
      <c r="E20" s="71"/>
      <c r="F20" s="71"/>
      <c r="G20" s="71"/>
      <c r="H20" s="387"/>
      <c r="I20" s="71"/>
      <c r="J20" s="71"/>
      <c r="K20" s="71"/>
      <c r="L20" s="387"/>
      <c r="M20" s="71"/>
      <c r="N20" s="71"/>
      <c r="O20" s="71"/>
      <c r="P20" s="239"/>
      <c r="Q20" s="71"/>
      <c r="R20" s="71"/>
      <c r="S20" s="71"/>
      <c r="T20" s="71"/>
      <c r="U20" s="71"/>
    </row>
    <row r="21" spans="1:21" ht="15.75">
      <c r="A21" s="488"/>
      <c r="B21" s="488"/>
      <c r="C21" s="386"/>
      <c r="D21" s="346"/>
      <c r="E21" s="71"/>
      <c r="F21" s="71"/>
      <c r="G21" s="71"/>
      <c r="H21" s="387"/>
      <c r="I21" s="71"/>
      <c r="J21" s="71"/>
      <c r="K21" s="71"/>
      <c r="L21" s="387"/>
      <c r="M21" s="71"/>
      <c r="N21" s="71"/>
      <c r="O21" s="71"/>
      <c r="P21" s="239"/>
      <c r="Q21" s="71"/>
      <c r="R21" s="71"/>
      <c r="S21" s="71"/>
      <c r="T21" s="71"/>
      <c r="U21" s="71"/>
    </row>
    <row r="22" spans="1:21" ht="15.75">
      <c r="A22" s="488"/>
      <c r="B22" s="488"/>
      <c r="C22" s="386"/>
      <c r="D22" s="346"/>
      <c r="E22" s="71"/>
      <c r="F22" s="71"/>
      <c r="G22" s="71"/>
      <c r="H22" s="387"/>
      <c r="I22" s="71"/>
      <c r="J22" s="71"/>
      <c r="K22" s="71"/>
      <c r="L22" s="387"/>
      <c r="M22" s="71"/>
      <c r="N22" s="71"/>
      <c r="O22" s="71"/>
      <c r="P22" s="239"/>
      <c r="Q22" s="71"/>
      <c r="R22" s="71"/>
      <c r="S22" s="71"/>
      <c r="T22" s="71"/>
      <c r="U22" s="71"/>
    </row>
    <row r="23" spans="1:21" ht="15.75">
      <c r="A23" s="488"/>
      <c r="B23" s="488"/>
      <c r="C23" s="386"/>
      <c r="D23" s="346"/>
      <c r="E23" s="71"/>
      <c r="F23" s="71"/>
      <c r="G23" s="71"/>
      <c r="H23" s="387"/>
      <c r="I23" s="71"/>
      <c r="J23" s="71"/>
      <c r="K23" s="71"/>
      <c r="L23" s="387"/>
      <c r="M23" s="71"/>
      <c r="N23" s="71"/>
      <c r="O23" s="71"/>
      <c r="P23" s="239"/>
      <c r="Q23" s="71"/>
      <c r="R23" s="71"/>
      <c r="S23" s="71"/>
      <c r="T23" s="71"/>
      <c r="U23" s="71"/>
    </row>
    <row r="24" spans="1:21" ht="15.75">
      <c r="A24" s="488"/>
      <c r="B24" s="488"/>
      <c r="C24" s="386"/>
      <c r="D24" s="346"/>
      <c r="E24" s="71"/>
      <c r="F24" s="71"/>
      <c r="G24" s="209"/>
      <c r="H24" s="71"/>
      <c r="I24" s="71"/>
      <c r="J24" s="71"/>
      <c r="K24" s="71"/>
      <c r="L24" s="71"/>
      <c r="M24" s="71"/>
      <c r="N24" s="71"/>
      <c r="O24" s="71"/>
      <c r="P24" s="239"/>
      <c r="Q24" s="71"/>
      <c r="R24" s="71"/>
      <c r="S24" s="71"/>
      <c r="T24" s="71"/>
      <c r="U24" s="71"/>
    </row>
    <row r="25" spans="1:21" ht="15.75">
      <c r="A25" s="488"/>
      <c r="B25" s="488"/>
      <c r="C25" s="386"/>
      <c r="D25" s="386"/>
      <c r="E25" s="71"/>
      <c r="F25" s="71"/>
      <c r="G25" s="71"/>
      <c r="H25" s="71"/>
      <c r="I25" s="71"/>
      <c r="J25" s="71"/>
      <c r="K25" s="71"/>
      <c r="L25" s="71"/>
      <c r="M25" s="71"/>
      <c r="N25" s="71"/>
      <c r="O25" s="71"/>
      <c r="P25" s="239"/>
      <c r="Q25" s="71"/>
      <c r="R25" s="71"/>
      <c r="S25" s="71"/>
      <c r="T25" s="71"/>
      <c r="U25" s="71"/>
    </row>
    <row r="26" spans="1:21" ht="15.75">
      <c r="A26" s="489"/>
      <c r="B26" s="489"/>
      <c r="C26" s="386"/>
      <c r="D26" s="386"/>
      <c r="E26" s="71"/>
      <c r="F26" s="71"/>
      <c r="G26" s="71"/>
      <c r="H26" s="71"/>
      <c r="I26" s="71"/>
      <c r="J26" s="71"/>
      <c r="K26" s="71"/>
      <c r="L26" s="71"/>
      <c r="M26" s="71"/>
      <c r="N26" s="71"/>
      <c r="O26" s="71"/>
      <c r="P26" s="239"/>
      <c r="Q26" s="71"/>
      <c r="R26" s="71"/>
      <c r="S26" s="71"/>
      <c r="T26" s="71"/>
      <c r="U26" s="72"/>
    </row>
    <row r="27" spans="1:21" ht="15.6" customHeight="1">
      <c r="A27" s="308"/>
      <c r="B27" s="309"/>
      <c r="C27" s="308" t="s">
        <v>1364</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c r="E28" s="87"/>
    </row>
    <row r="29" spans="1:21">
      <c r="E29" s="87"/>
    </row>
    <row r="30" spans="1:21">
      <c r="E30" s="87"/>
    </row>
    <row r="31" spans="1:21">
      <c r="E31" s="87"/>
    </row>
    <row r="32" spans="1:21">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60"/>
  <sheetViews>
    <sheetView showGridLines="0" zoomScale="150" zoomScaleNormal="150" workbookViewId="0">
      <pane ySplit="6" topLeftCell="A19" activePane="bottomLeft" state="frozen"/>
      <selection sqref="A1:V1"/>
      <selection pane="bottomLeft" activeCell="N14" sqref="N14"/>
    </sheetView>
  </sheetViews>
  <sheetFormatPr baseColWidth="10" defaultColWidth="12.5703125" defaultRowHeight="12"/>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18" width="20.85546875" style="265" customWidth="1"/>
    <col min="19" max="19" width="14.28515625" style="265" customWidth="1"/>
    <col min="20" max="20" width="16.42578125" style="265" customWidth="1"/>
    <col min="21" max="21" width="15.7109375" style="265" customWidth="1"/>
    <col min="22" max="16384" width="12.5703125" style="265"/>
  </cols>
  <sheetData>
    <row r="1" spans="1:21" s="257" customFormat="1" ht="18.75">
      <c r="B1" s="302"/>
      <c r="C1" s="302"/>
      <c r="D1" s="302"/>
      <c r="E1" s="302"/>
      <c r="F1" s="302"/>
      <c r="G1" s="302" t="s">
        <v>1393</v>
      </c>
      <c r="H1" s="302"/>
      <c r="I1" s="302"/>
      <c r="J1" s="302"/>
      <c r="K1" s="302"/>
      <c r="L1" s="302"/>
      <c r="M1" s="302"/>
      <c r="N1" s="302"/>
      <c r="O1" s="302"/>
      <c r="P1" s="302"/>
      <c r="Q1" s="302"/>
      <c r="R1" s="302"/>
      <c r="S1" s="302"/>
      <c r="T1" s="302"/>
      <c r="U1" s="302"/>
    </row>
    <row r="2" spans="1:21" s="257" customFormat="1" ht="18.75">
      <c r="A2" s="331" t="s">
        <v>1355</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c r="A3" s="258" t="s">
        <v>1390</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c r="A4" s="471" t="s">
        <v>100</v>
      </c>
      <c r="B4" s="471" t="s">
        <v>115</v>
      </c>
      <c r="C4" s="483" t="s">
        <v>89</v>
      </c>
      <c r="D4" s="483" t="s">
        <v>90</v>
      </c>
      <c r="E4" s="474" t="s">
        <v>402</v>
      </c>
      <c r="F4" s="483" t="s">
        <v>91</v>
      </c>
      <c r="G4" s="477" t="s">
        <v>103</v>
      </c>
      <c r="H4" s="486"/>
      <c r="I4" s="486"/>
      <c r="J4" s="486"/>
      <c r="K4" s="486"/>
      <c r="L4" s="486"/>
      <c r="M4" s="486"/>
      <c r="N4" s="478"/>
      <c r="O4" s="479" t="s">
        <v>104</v>
      </c>
      <c r="P4" s="480"/>
      <c r="Q4" s="471" t="s">
        <v>105</v>
      </c>
      <c r="R4" s="471" t="s">
        <v>106</v>
      </c>
      <c r="S4" s="471" t="s">
        <v>113</v>
      </c>
      <c r="T4" s="471" t="s">
        <v>112</v>
      </c>
      <c r="U4" s="468" t="s">
        <v>92</v>
      </c>
    </row>
    <row r="5" spans="1:21" s="67" customFormat="1" ht="15" customHeight="1">
      <c r="A5" s="472"/>
      <c r="B5" s="472"/>
      <c r="C5" s="484"/>
      <c r="D5" s="484"/>
      <c r="E5" s="475"/>
      <c r="F5" s="484"/>
      <c r="G5" s="477" t="s">
        <v>107</v>
      </c>
      <c r="H5" s="478"/>
      <c r="I5" s="477" t="s">
        <v>108</v>
      </c>
      <c r="J5" s="478"/>
      <c r="K5" s="477" t="s">
        <v>109</v>
      </c>
      <c r="L5" s="478"/>
      <c r="M5" s="477" t="s">
        <v>110</v>
      </c>
      <c r="N5" s="478"/>
      <c r="O5" s="481"/>
      <c r="P5" s="482"/>
      <c r="Q5" s="472"/>
      <c r="R5" s="472"/>
      <c r="S5" s="472"/>
      <c r="T5" s="472"/>
      <c r="U5" s="469"/>
    </row>
    <row r="6" spans="1:21" s="67" customFormat="1" ht="8.25" customHeight="1">
      <c r="A6" s="473"/>
      <c r="B6" s="473"/>
      <c r="C6" s="485"/>
      <c r="D6" s="485"/>
      <c r="E6" s="476"/>
      <c r="F6" s="485"/>
      <c r="G6" s="254" t="s">
        <v>111</v>
      </c>
      <c r="H6" s="254" t="s">
        <v>12</v>
      </c>
      <c r="I6" s="254" t="s">
        <v>111</v>
      </c>
      <c r="J6" s="254" t="s">
        <v>12</v>
      </c>
      <c r="K6" s="254" t="s">
        <v>111</v>
      </c>
      <c r="L6" s="254" t="s">
        <v>12</v>
      </c>
      <c r="M6" s="254" t="s">
        <v>111</v>
      </c>
      <c r="N6" s="254" t="s">
        <v>12</v>
      </c>
      <c r="O6" s="254" t="s">
        <v>111</v>
      </c>
      <c r="P6" s="254" t="s">
        <v>12</v>
      </c>
      <c r="Q6" s="473"/>
      <c r="R6" s="473"/>
      <c r="S6" s="473"/>
      <c r="T6" s="473"/>
      <c r="U6" s="470"/>
    </row>
    <row r="7" spans="1:21" ht="123.75" customHeight="1">
      <c r="A7" s="496" t="s">
        <v>1391</v>
      </c>
      <c r="B7" s="496" t="s">
        <v>1478</v>
      </c>
      <c r="C7" s="327" t="s">
        <v>1515</v>
      </c>
      <c r="D7" s="327" t="s">
        <v>1513</v>
      </c>
      <c r="E7" s="327" t="s">
        <v>1516</v>
      </c>
      <c r="F7" s="327" t="s">
        <v>1517</v>
      </c>
      <c r="G7" s="262"/>
      <c r="H7" s="262"/>
      <c r="I7" s="263"/>
      <c r="J7" s="264"/>
      <c r="K7" s="263">
        <v>0.5</v>
      </c>
      <c r="L7" s="239">
        <v>100000</v>
      </c>
      <c r="M7" s="263">
        <v>0.5</v>
      </c>
      <c r="N7" s="239">
        <v>100000</v>
      </c>
      <c r="O7" s="263">
        <v>1</v>
      </c>
      <c r="P7" s="239">
        <f>'2. CONTRATACION DE PERSONAL'!D10</f>
        <v>200000</v>
      </c>
      <c r="Q7" s="262"/>
      <c r="R7" s="262" t="s">
        <v>1514</v>
      </c>
      <c r="S7" s="262" t="s">
        <v>1518</v>
      </c>
      <c r="T7" s="262" t="s">
        <v>1519</v>
      </c>
      <c r="U7" s="327" t="s">
        <v>1520</v>
      </c>
    </row>
    <row r="8" spans="1:21" ht="15.75">
      <c r="A8" s="497"/>
      <c r="B8" s="497"/>
      <c r="C8" s="327"/>
      <c r="D8" s="327"/>
      <c r="E8" s="327"/>
      <c r="F8" s="327"/>
      <c r="G8" s="262"/>
      <c r="H8" s="262"/>
      <c r="I8" s="263"/>
      <c r="J8" s="264"/>
      <c r="K8" s="262"/>
      <c r="L8" s="239"/>
      <c r="M8" s="263"/>
      <c r="N8" s="239"/>
      <c r="O8" s="262"/>
      <c r="P8" s="239"/>
      <c r="Q8" s="262"/>
      <c r="R8" s="262"/>
      <c r="S8" s="262"/>
      <c r="T8" s="262"/>
      <c r="U8" s="327"/>
    </row>
    <row r="9" spans="1:21" ht="15.75">
      <c r="A9" s="497"/>
      <c r="B9" s="497"/>
      <c r="C9" s="327"/>
      <c r="D9" s="327"/>
      <c r="E9" s="327"/>
      <c r="F9" s="327"/>
      <c r="G9" s="262"/>
      <c r="H9" s="262"/>
      <c r="I9" s="263"/>
      <c r="J9" s="264"/>
      <c r="K9" s="262"/>
      <c r="L9" s="239"/>
      <c r="M9" s="263"/>
      <c r="N9" s="239"/>
      <c r="O9" s="262"/>
      <c r="P9" s="239"/>
      <c r="Q9" s="262"/>
      <c r="R9" s="262"/>
      <c r="S9" s="262"/>
      <c r="T9" s="262"/>
      <c r="U9" s="327"/>
    </row>
    <row r="10" spans="1:21" ht="15.75">
      <c r="A10" s="497"/>
      <c r="B10" s="497"/>
      <c r="C10" s="327"/>
      <c r="D10" s="327"/>
      <c r="E10" s="327"/>
      <c r="F10" s="327"/>
      <c r="G10" s="262"/>
      <c r="H10" s="262"/>
      <c r="I10" s="263"/>
      <c r="J10" s="264"/>
      <c r="K10" s="262"/>
      <c r="L10" s="239"/>
      <c r="M10" s="263"/>
      <c r="N10" s="239"/>
      <c r="O10" s="262"/>
      <c r="P10" s="239"/>
      <c r="Q10" s="262"/>
      <c r="R10" s="262"/>
      <c r="S10" s="262"/>
      <c r="T10" s="262"/>
      <c r="U10" s="327"/>
    </row>
    <row r="11" spans="1:21" ht="15.75">
      <c r="A11" s="497"/>
      <c r="B11" s="497"/>
      <c r="C11" s="327"/>
      <c r="D11" s="327"/>
      <c r="E11" s="327"/>
      <c r="F11" s="327"/>
      <c r="G11" s="262"/>
      <c r="H11" s="262"/>
      <c r="I11" s="263"/>
      <c r="J11" s="264"/>
      <c r="K11" s="262"/>
      <c r="L11" s="239"/>
      <c r="M11" s="263"/>
      <c r="N11" s="239"/>
      <c r="O11" s="262"/>
      <c r="P11" s="239"/>
      <c r="Q11" s="262"/>
      <c r="R11" s="262"/>
      <c r="S11" s="262"/>
      <c r="T11" s="262"/>
      <c r="U11" s="327"/>
    </row>
    <row r="12" spans="1:21" ht="15.75">
      <c r="A12" s="497"/>
      <c r="B12" s="498"/>
      <c r="C12" s="327"/>
      <c r="D12" s="327"/>
      <c r="E12" s="327"/>
      <c r="F12" s="327"/>
      <c r="G12" s="262"/>
      <c r="H12" s="262"/>
      <c r="I12" s="263"/>
      <c r="J12" s="264"/>
      <c r="K12" s="262"/>
      <c r="L12" s="239"/>
      <c r="M12" s="263"/>
      <c r="N12" s="239"/>
      <c r="O12" s="262"/>
      <c r="P12" s="239"/>
      <c r="Q12" s="262"/>
      <c r="R12" s="262"/>
      <c r="S12" s="262"/>
      <c r="T12" s="262"/>
      <c r="U12" s="327"/>
    </row>
    <row r="13" spans="1:21" ht="123.75" customHeight="1">
      <c r="A13" s="497"/>
      <c r="B13" s="496" t="s">
        <v>1479</v>
      </c>
      <c r="C13" s="327" t="s">
        <v>1521</v>
      </c>
      <c r="D13" s="327" t="s">
        <v>1522</v>
      </c>
      <c r="E13" s="327" t="s">
        <v>1523</v>
      </c>
      <c r="F13" s="327" t="s">
        <v>1524</v>
      </c>
      <c r="G13" s="262"/>
      <c r="H13" s="262"/>
      <c r="I13" s="263"/>
      <c r="J13" s="264"/>
      <c r="K13" s="262"/>
      <c r="L13" s="239"/>
      <c r="M13" s="263">
        <v>1</v>
      </c>
      <c r="N13" s="239">
        <f>P13</f>
        <v>100000</v>
      </c>
      <c r="O13" s="262">
        <v>100</v>
      </c>
      <c r="P13" s="239">
        <f>'5. ACTIVIDADES ESPECIALES'!D10</f>
        <v>100000</v>
      </c>
      <c r="Q13" s="262"/>
      <c r="R13" s="262" t="s">
        <v>1525</v>
      </c>
      <c r="S13" s="262" t="s">
        <v>1526</v>
      </c>
      <c r="T13" s="262" t="s">
        <v>1527</v>
      </c>
      <c r="U13" s="327" t="s">
        <v>1528</v>
      </c>
    </row>
    <row r="14" spans="1:21" ht="15.75">
      <c r="A14" s="497"/>
      <c r="B14" s="497"/>
      <c r="C14" s="327"/>
      <c r="D14" s="327"/>
      <c r="E14" s="327"/>
      <c r="F14" s="327"/>
      <c r="G14" s="262"/>
      <c r="H14" s="262"/>
      <c r="I14" s="263"/>
      <c r="J14" s="264"/>
      <c r="K14" s="262"/>
      <c r="L14" s="239"/>
      <c r="M14" s="263"/>
      <c r="N14" s="239"/>
      <c r="O14" s="262"/>
      <c r="P14" s="239"/>
      <c r="Q14" s="262"/>
      <c r="R14" s="262"/>
      <c r="S14" s="262"/>
      <c r="T14" s="262"/>
      <c r="U14" s="327"/>
    </row>
    <row r="15" spans="1:21" ht="15.75">
      <c r="A15" s="497"/>
      <c r="B15" s="497"/>
      <c r="C15" s="327"/>
      <c r="D15" s="327"/>
      <c r="E15" s="327"/>
      <c r="F15" s="327"/>
      <c r="G15" s="262"/>
      <c r="H15" s="262"/>
      <c r="I15" s="263"/>
      <c r="J15" s="264"/>
      <c r="K15" s="262"/>
      <c r="L15" s="239"/>
      <c r="M15" s="263"/>
      <c r="N15" s="239"/>
      <c r="O15" s="262"/>
      <c r="P15" s="239"/>
      <c r="Q15" s="262"/>
      <c r="R15" s="262"/>
      <c r="S15" s="262"/>
      <c r="T15" s="262"/>
      <c r="U15" s="327"/>
    </row>
    <row r="16" spans="1:21" ht="15.75">
      <c r="A16" s="497"/>
      <c r="B16" s="497"/>
      <c r="C16" s="327"/>
      <c r="D16" s="327"/>
      <c r="E16" s="327"/>
      <c r="F16" s="388"/>
      <c r="G16" s="262"/>
      <c r="H16" s="262"/>
      <c r="I16" s="262"/>
      <c r="J16" s="262"/>
      <c r="K16" s="262"/>
      <c r="L16" s="239"/>
      <c r="M16" s="262"/>
      <c r="N16" s="239"/>
      <c r="O16" s="262"/>
      <c r="P16" s="239"/>
      <c r="Q16" s="267"/>
      <c r="R16" s="267"/>
      <c r="S16" s="267"/>
      <c r="T16" s="267"/>
      <c r="U16" s="327"/>
    </row>
    <row r="17" spans="1:21" ht="15.75">
      <c r="A17" s="497"/>
      <c r="B17" s="497"/>
      <c r="C17" s="327"/>
      <c r="D17" s="327"/>
      <c r="E17" s="327"/>
      <c r="F17" s="388"/>
      <c r="G17" s="262"/>
      <c r="H17" s="262"/>
      <c r="I17" s="262"/>
      <c r="J17" s="262"/>
      <c r="K17" s="262"/>
      <c r="L17" s="239"/>
      <c r="M17" s="262"/>
      <c r="N17" s="239"/>
      <c r="O17" s="262"/>
      <c r="P17" s="239"/>
      <c r="Q17" s="267"/>
      <c r="R17" s="267"/>
      <c r="S17" s="267"/>
      <c r="T17" s="267"/>
      <c r="U17" s="327"/>
    </row>
    <row r="18" spans="1:21" ht="15.75">
      <c r="A18" s="497"/>
      <c r="B18" s="498"/>
      <c r="C18" s="327"/>
      <c r="D18" s="327"/>
      <c r="E18" s="327"/>
      <c r="F18" s="327"/>
      <c r="G18" s="262"/>
      <c r="H18" s="389"/>
      <c r="I18" s="262"/>
      <c r="J18" s="389"/>
      <c r="K18" s="262"/>
      <c r="L18" s="239"/>
      <c r="M18" s="262"/>
      <c r="N18" s="239"/>
      <c r="O18" s="262"/>
      <c r="P18" s="239"/>
      <c r="Q18" s="262"/>
      <c r="R18" s="262"/>
      <c r="S18" s="262"/>
      <c r="T18" s="262"/>
      <c r="U18" s="327"/>
    </row>
    <row r="19" spans="1:21" ht="15.75">
      <c r="A19" s="497"/>
      <c r="B19" s="496" t="s">
        <v>1480</v>
      </c>
      <c r="C19" s="327"/>
      <c r="D19" s="327"/>
      <c r="E19" s="327"/>
      <c r="F19" s="327"/>
      <c r="G19" s="262"/>
      <c r="H19" s="389"/>
      <c r="I19" s="262"/>
      <c r="J19" s="389"/>
      <c r="K19" s="262"/>
      <c r="L19" s="239"/>
      <c r="M19" s="262"/>
      <c r="N19" s="239"/>
      <c r="O19" s="262"/>
      <c r="P19" s="239"/>
      <c r="Q19" s="262"/>
      <c r="R19" s="262"/>
      <c r="S19" s="262"/>
      <c r="T19" s="262"/>
      <c r="U19" s="327"/>
    </row>
    <row r="20" spans="1:21" ht="15.75">
      <c r="A20" s="497"/>
      <c r="B20" s="497"/>
      <c r="C20" s="327"/>
      <c r="D20" s="327"/>
      <c r="E20" s="327"/>
      <c r="F20" s="262"/>
      <c r="G20" s="263"/>
      <c r="H20" s="262"/>
      <c r="I20" s="263"/>
      <c r="J20" s="262"/>
      <c r="K20" s="263"/>
      <c r="L20" s="239"/>
      <c r="M20" s="263"/>
      <c r="N20" s="239"/>
      <c r="O20" s="263"/>
      <c r="P20" s="239"/>
      <c r="Q20" s="262"/>
      <c r="R20" s="262"/>
      <c r="S20" s="262"/>
      <c r="T20" s="262"/>
      <c r="U20" s="262"/>
    </row>
    <row r="21" spans="1:21" ht="15.75">
      <c r="A21" s="497"/>
      <c r="B21" s="497"/>
      <c r="C21" s="327"/>
      <c r="D21" s="327"/>
      <c r="E21" s="327"/>
      <c r="F21" s="262"/>
      <c r="G21" s="263"/>
      <c r="H21" s="262"/>
      <c r="I21" s="263"/>
      <c r="J21" s="262"/>
      <c r="K21" s="263"/>
      <c r="L21" s="239"/>
      <c r="M21" s="263"/>
      <c r="N21" s="239"/>
      <c r="O21" s="263"/>
      <c r="P21" s="239"/>
      <c r="Q21" s="262"/>
      <c r="R21" s="262"/>
      <c r="S21" s="262"/>
      <c r="T21" s="262"/>
      <c r="U21" s="262"/>
    </row>
    <row r="22" spans="1:21" ht="15.75">
      <c r="A22" s="497"/>
      <c r="B22" s="497"/>
      <c r="C22" s="327"/>
      <c r="D22" s="327"/>
      <c r="E22" s="327"/>
      <c r="F22" s="262"/>
      <c r="G22" s="263"/>
      <c r="H22" s="262"/>
      <c r="I22" s="263"/>
      <c r="J22" s="262"/>
      <c r="K22" s="263"/>
      <c r="L22" s="239"/>
      <c r="M22" s="263"/>
      <c r="N22" s="239"/>
      <c r="O22" s="263"/>
      <c r="P22" s="239"/>
      <c r="Q22" s="262"/>
      <c r="R22" s="262"/>
      <c r="S22" s="262"/>
      <c r="T22" s="262"/>
      <c r="U22" s="262"/>
    </row>
    <row r="23" spans="1:21" ht="15.75">
      <c r="A23" s="497"/>
      <c r="B23" s="497"/>
      <c r="C23" s="327"/>
      <c r="D23" s="327"/>
      <c r="E23" s="327"/>
      <c r="F23" s="262"/>
      <c r="G23" s="263"/>
      <c r="H23" s="262"/>
      <c r="I23" s="263"/>
      <c r="J23" s="262"/>
      <c r="K23" s="263"/>
      <c r="L23" s="239"/>
      <c r="M23" s="263"/>
      <c r="N23" s="239"/>
      <c r="O23" s="263"/>
      <c r="P23" s="239"/>
      <c r="Q23" s="262"/>
      <c r="R23" s="262"/>
      <c r="S23" s="262"/>
      <c r="T23" s="262"/>
      <c r="U23" s="262"/>
    </row>
    <row r="24" spans="1:21" ht="15.75">
      <c r="A24" s="497"/>
      <c r="B24" s="497"/>
      <c r="C24" s="327"/>
      <c r="D24" s="327"/>
      <c r="E24" s="327"/>
      <c r="F24" s="262"/>
      <c r="G24" s="263"/>
      <c r="H24" s="262"/>
      <c r="I24" s="263"/>
      <c r="J24" s="262"/>
      <c r="K24" s="263"/>
      <c r="L24" s="239"/>
      <c r="M24" s="263"/>
      <c r="N24" s="239"/>
      <c r="O24" s="263"/>
      <c r="P24" s="239"/>
      <c r="Q24" s="262"/>
      <c r="R24" s="262"/>
      <c r="S24" s="262"/>
      <c r="T24" s="262"/>
      <c r="U24" s="262"/>
    </row>
    <row r="25" spans="1:21" ht="15.75">
      <c r="A25" s="497"/>
      <c r="B25" s="497"/>
      <c r="C25" s="261"/>
      <c r="D25" s="327"/>
      <c r="E25" s="327"/>
      <c r="F25" s="327"/>
      <c r="G25" s="263"/>
      <c r="H25" s="266"/>
      <c r="I25" s="263"/>
      <c r="J25" s="266"/>
      <c r="K25" s="263"/>
      <c r="L25" s="239"/>
      <c r="M25" s="263"/>
      <c r="N25" s="239"/>
      <c r="O25" s="262"/>
      <c r="P25" s="239"/>
      <c r="Q25" s="262"/>
      <c r="R25" s="262"/>
      <c r="S25" s="262"/>
      <c r="T25" s="262"/>
      <c r="U25" s="327"/>
    </row>
    <row r="26" spans="1:21" ht="15.75">
      <c r="A26" s="497"/>
      <c r="B26" s="498"/>
      <c r="C26" s="261"/>
      <c r="D26" s="327"/>
      <c r="E26" s="327"/>
      <c r="F26" s="290"/>
      <c r="G26" s="263"/>
      <c r="H26" s="262"/>
      <c r="I26" s="263"/>
      <c r="J26" s="262"/>
      <c r="K26" s="263"/>
      <c r="L26" s="239"/>
      <c r="M26" s="263"/>
      <c r="N26" s="239"/>
      <c r="O26" s="263"/>
      <c r="P26" s="239"/>
      <c r="Q26" s="262"/>
      <c r="R26" s="262"/>
      <c r="S26" s="262"/>
      <c r="T26" s="262"/>
      <c r="U26" s="327"/>
    </row>
    <row r="27" spans="1:21" ht="15.75" customHeight="1">
      <c r="A27" s="497"/>
      <c r="B27" s="499" t="s">
        <v>1481</v>
      </c>
      <c r="C27" s="261"/>
      <c r="D27" s="327"/>
      <c r="E27" s="327"/>
      <c r="F27" s="327"/>
      <c r="G27" s="262"/>
      <c r="H27" s="262"/>
      <c r="I27" s="212"/>
      <c r="J27" s="262"/>
      <c r="K27" s="262"/>
      <c r="L27" s="239"/>
      <c r="M27" s="262"/>
      <c r="N27" s="239"/>
      <c r="O27" s="212"/>
      <c r="P27" s="239"/>
      <c r="Q27" s="262"/>
      <c r="R27" s="262"/>
      <c r="S27" s="262"/>
      <c r="T27" s="262"/>
      <c r="U27" s="327"/>
    </row>
    <row r="28" spans="1:21" ht="15.75">
      <c r="A28" s="497"/>
      <c r="B28" s="499"/>
      <c r="C28" s="261"/>
      <c r="D28" s="327"/>
      <c r="E28" s="327"/>
      <c r="F28" s="327"/>
      <c r="G28" s="262"/>
      <c r="H28" s="262"/>
      <c r="I28" s="212"/>
      <c r="J28" s="262"/>
      <c r="K28" s="262"/>
      <c r="L28" s="239"/>
      <c r="M28" s="262"/>
      <c r="N28" s="239"/>
      <c r="O28" s="212"/>
      <c r="P28" s="239"/>
      <c r="Q28" s="262"/>
      <c r="R28" s="262"/>
      <c r="S28" s="262"/>
      <c r="T28" s="262"/>
      <c r="U28" s="327"/>
    </row>
    <row r="29" spans="1:21" ht="15.75">
      <c r="A29" s="497"/>
      <c r="B29" s="499"/>
      <c r="C29" s="261"/>
      <c r="D29" s="327"/>
      <c r="E29" s="327"/>
      <c r="F29" s="327"/>
      <c r="G29" s="262"/>
      <c r="H29" s="262"/>
      <c r="I29" s="212"/>
      <c r="J29" s="262"/>
      <c r="K29" s="262"/>
      <c r="L29" s="239"/>
      <c r="M29" s="262"/>
      <c r="N29" s="239"/>
      <c r="O29" s="212"/>
      <c r="P29" s="239"/>
      <c r="Q29" s="262"/>
      <c r="R29" s="262"/>
      <c r="S29" s="262"/>
      <c r="T29" s="262"/>
      <c r="U29" s="327"/>
    </row>
    <row r="30" spans="1:21" ht="15.75">
      <c r="A30" s="497"/>
      <c r="B30" s="499"/>
      <c r="C30" s="261"/>
      <c r="D30" s="327"/>
      <c r="E30" s="327"/>
      <c r="F30" s="327"/>
      <c r="G30" s="262"/>
      <c r="H30" s="262"/>
      <c r="I30" s="212"/>
      <c r="J30" s="262"/>
      <c r="K30" s="262"/>
      <c r="L30" s="239"/>
      <c r="M30" s="262"/>
      <c r="N30" s="239"/>
      <c r="O30" s="212"/>
      <c r="P30" s="239"/>
      <c r="Q30" s="262"/>
      <c r="R30" s="262"/>
      <c r="S30" s="262"/>
      <c r="T30" s="262"/>
      <c r="U30" s="327"/>
    </row>
    <row r="31" spans="1:21" ht="15.75">
      <c r="A31" s="497"/>
      <c r="B31" s="499"/>
      <c r="C31" s="261"/>
      <c r="D31" s="327"/>
      <c r="E31" s="327"/>
      <c r="F31" s="327"/>
      <c r="G31" s="262"/>
      <c r="H31" s="262"/>
      <c r="I31" s="212"/>
      <c r="J31" s="262"/>
      <c r="K31" s="262"/>
      <c r="L31" s="239"/>
      <c r="M31" s="262"/>
      <c r="N31" s="239"/>
      <c r="O31" s="212"/>
      <c r="P31" s="239"/>
      <c r="Q31" s="262"/>
      <c r="R31" s="262"/>
      <c r="S31" s="262"/>
      <c r="T31" s="262"/>
      <c r="U31" s="327"/>
    </row>
    <row r="32" spans="1:21" ht="15.75">
      <c r="A32" s="497"/>
      <c r="B32" s="499"/>
      <c r="C32" s="261"/>
      <c r="D32" s="327"/>
      <c r="E32" s="327"/>
      <c r="F32" s="327"/>
      <c r="G32" s="262"/>
      <c r="H32" s="262"/>
      <c r="I32" s="212"/>
      <c r="J32" s="262"/>
      <c r="K32" s="262"/>
      <c r="L32" s="239"/>
      <c r="M32" s="262"/>
      <c r="N32" s="239"/>
      <c r="O32" s="212"/>
      <c r="P32" s="239"/>
      <c r="Q32" s="262"/>
      <c r="R32" s="262"/>
      <c r="S32" s="262"/>
      <c r="T32" s="262"/>
      <c r="U32" s="327"/>
    </row>
    <row r="33" spans="1:21" ht="15.75">
      <c r="A33" s="497"/>
      <c r="B33" s="499"/>
      <c r="C33" s="261"/>
      <c r="D33" s="327"/>
      <c r="E33" s="327"/>
      <c r="F33" s="327"/>
      <c r="G33" s="262"/>
      <c r="H33" s="262"/>
      <c r="I33" s="212"/>
      <c r="J33" s="262"/>
      <c r="K33" s="262"/>
      <c r="L33" s="239"/>
      <c r="M33" s="262"/>
      <c r="N33" s="239"/>
      <c r="O33" s="212"/>
      <c r="P33" s="239"/>
      <c r="Q33" s="262"/>
      <c r="R33" s="262"/>
      <c r="S33" s="262"/>
      <c r="T33" s="262"/>
      <c r="U33" s="327"/>
    </row>
    <row r="34" spans="1:21" ht="15.75">
      <c r="A34" s="497"/>
      <c r="B34" s="499"/>
      <c r="C34" s="261"/>
      <c r="D34" s="327"/>
      <c r="E34" s="327"/>
      <c r="F34" s="327"/>
      <c r="G34" s="262"/>
      <c r="H34" s="262"/>
      <c r="I34" s="212"/>
      <c r="J34" s="262"/>
      <c r="K34" s="262"/>
      <c r="L34" s="239"/>
      <c r="M34" s="262"/>
      <c r="N34" s="239"/>
      <c r="O34" s="212"/>
      <c r="P34" s="239"/>
      <c r="Q34" s="262"/>
      <c r="R34" s="262"/>
      <c r="S34" s="262"/>
      <c r="T34" s="262"/>
      <c r="U34" s="327"/>
    </row>
    <row r="35" spans="1:21" ht="15.75">
      <c r="A35" s="497"/>
      <c r="B35" s="499"/>
      <c r="C35" s="261"/>
      <c r="D35" s="327"/>
      <c r="E35" s="327"/>
      <c r="F35" s="327"/>
      <c r="G35" s="262"/>
      <c r="H35" s="262"/>
      <c r="I35" s="212"/>
      <c r="J35" s="262"/>
      <c r="K35" s="262"/>
      <c r="L35" s="239"/>
      <c r="M35" s="262"/>
      <c r="N35" s="239"/>
      <c r="O35" s="212"/>
      <c r="P35" s="239"/>
      <c r="Q35" s="262"/>
      <c r="R35" s="262"/>
      <c r="S35" s="262"/>
      <c r="T35" s="262"/>
      <c r="U35" s="327"/>
    </row>
    <row r="36" spans="1:21" ht="15.75">
      <c r="A36" s="497"/>
      <c r="B36" s="499" t="s">
        <v>1482</v>
      </c>
      <c r="C36" s="261"/>
      <c r="D36" s="327"/>
      <c r="E36" s="327"/>
      <c r="F36" s="327"/>
      <c r="G36" s="262"/>
      <c r="H36" s="262"/>
      <c r="I36" s="212"/>
      <c r="J36" s="262"/>
      <c r="K36" s="262"/>
      <c r="L36" s="239"/>
      <c r="M36" s="262"/>
      <c r="N36" s="239"/>
      <c r="O36" s="212"/>
      <c r="P36" s="239"/>
      <c r="Q36" s="262"/>
      <c r="R36" s="262"/>
      <c r="S36" s="262"/>
      <c r="T36" s="262"/>
      <c r="U36" s="327"/>
    </row>
    <row r="37" spans="1:21" ht="15.75">
      <c r="A37" s="497"/>
      <c r="B37" s="499"/>
      <c r="C37" s="327"/>
      <c r="D37" s="327"/>
      <c r="E37" s="327"/>
      <c r="F37" s="327"/>
      <c r="G37" s="262"/>
      <c r="H37" s="262"/>
      <c r="I37" s="212"/>
      <c r="J37" s="262"/>
      <c r="K37" s="262"/>
      <c r="L37" s="239"/>
      <c r="M37" s="262"/>
      <c r="N37" s="239"/>
      <c r="O37" s="212"/>
      <c r="P37" s="239"/>
      <c r="Q37" s="262"/>
      <c r="R37" s="262"/>
      <c r="S37" s="262"/>
      <c r="T37" s="262"/>
      <c r="U37" s="327"/>
    </row>
    <row r="38" spans="1:21" ht="15.75">
      <c r="A38" s="497"/>
      <c r="B38" s="499"/>
      <c r="C38" s="327"/>
      <c r="D38" s="327"/>
      <c r="E38" s="327"/>
      <c r="F38" s="327"/>
      <c r="G38" s="262"/>
      <c r="H38" s="262"/>
      <c r="I38" s="212"/>
      <c r="J38" s="262"/>
      <c r="K38" s="262"/>
      <c r="L38" s="239"/>
      <c r="M38" s="262"/>
      <c r="N38" s="239"/>
      <c r="O38" s="212"/>
      <c r="P38" s="239"/>
      <c r="Q38" s="262"/>
      <c r="R38" s="262"/>
      <c r="S38" s="262"/>
      <c r="T38" s="262"/>
      <c r="U38" s="327"/>
    </row>
    <row r="39" spans="1:21" ht="15.75">
      <c r="A39" s="497"/>
      <c r="B39" s="499"/>
      <c r="C39" s="327"/>
      <c r="D39" s="327"/>
      <c r="E39" s="327"/>
      <c r="F39" s="327"/>
      <c r="G39" s="262"/>
      <c r="H39" s="262"/>
      <c r="I39" s="212"/>
      <c r="J39" s="262"/>
      <c r="K39" s="262"/>
      <c r="L39" s="239"/>
      <c r="M39" s="262"/>
      <c r="N39" s="239"/>
      <c r="O39" s="212"/>
      <c r="P39" s="239"/>
      <c r="Q39" s="262"/>
      <c r="R39" s="262"/>
      <c r="S39" s="262"/>
      <c r="T39" s="262"/>
      <c r="U39" s="327"/>
    </row>
    <row r="40" spans="1:21" ht="15.75">
      <c r="A40" s="497"/>
      <c r="B40" s="499"/>
      <c r="C40" s="327"/>
      <c r="D40" s="327"/>
      <c r="E40" s="327"/>
      <c r="F40" s="327"/>
      <c r="G40" s="262"/>
      <c r="H40" s="262"/>
      <c r="I40" s="212"/>
      <c r="J40" s="262"/>
      <c r="K40" s="262"/>
      <c r="L40" s="239"/>
      <c r="M40" s="262"/>
      <c r="N40" s="239"/>
      <c r="O40" s="212"/>
      <c r="P40" s="239"/>
      <c r="Q40" s="262"/>
      <c r="R40" s="262"/>
      <c r="S40" s="262"/>
      <c r="T40" s="262"/>
      <c r="U40" s="327"/>
    </row>
    <row r="41" spans="1:21" ht="15.75">
      <c r="A41" s="497"/>
      <c r="B41" s="499"/>
      <c r="C41" s="327"/>
      <c r="D41" s="327"/>
      <c r="E41" s="327"/>
      <c r="F41" s="327"/>
      <c r="G41" s="262"/>
      <c r="H41" s="262"/>
      <c r="I41" s="212"/>
      <c r="J41" s="262"/>
      <c r="K41" s="262"/>
      <c r="L41" s="239"/>
      <c r="M41" s="262"/>
      <c r="N41" s="239"/>
      <c r="O41" s="212"/>
      <c r="P41" s="239"/>
      <c r="Q41" s="262"/>
      <c r="R41" s="262"/>
      <c r="S41" s="262"/>
      <c r="T41" s="262"/>
      <c r="U41" s="327"/>
    </row>
    <row r="42" spans="1:21" ht="15.75">
      <c r="A42" s="497"/>
      <c r="B42" s="499"/>
      <c r="C42" s="327"/>
      <c r="D42" s="327"/>
      <c r="E42" s="327"/>
      <c r="F42" s="327"/>
      <c r="G42" s="262"/>
      <c r="H42" s="262"/>
      <c r="I42" s="212"/>
      <c r="J42" s="262"/>
      <c r="K42" s="262"/>
      <c r="L42" s="239"/>
      <c r="M42" s="262"/>
      <c r="N42" s="239"/>
      <c r="O42" s="212"/>
      <c r="P42" s="239"/>
      <c r="Q42" s="262"/>
      <c r="R42" s="262"/>
      <c r="S42" s="262"/>
      <c r="T42" s="262"/>
      <c r="U42" s="327"/>
    </row>
    <row r="43" spans="1:21" ht="15.75">
      <c r="A43" s="497"/>
      <c r="B43" s="499"/>
      <c r="C43" s="327"/>
      <c r="D43" s="327"/>
      <c r="E43" s="327"/>
      <c r="F43" s="327"/>
      <c r="G43" s="262"/>
      <c r="H43" s="262"/>
      <c r="I43" s="212"/>
      <c r="J43" s="262"/>
      <c r="K43" s="262"/>
      <c r="L43" s="239"/>
      <c r="M43" s="262"/>
      <c r="N43" s="239"/>
      <c r="O43" s="212"/>
      <c r="P43" s="239"/>
      <c r="Q43" s="262"/>
      <c r="R43" s="262"/>
      <c r="S43" s="262"/>
      <c r="T43" s="262"/>
      <c r="U43" s="327"/>
    </row>
    <row r="44" spans="1:21" ht="15.75">
      <c r="A44" s="305"/>
      <c r="B44" s="306"/>
      <c r="C44" s="305" t="s">
        <v>1392</v>
      </c>
      <c r="D44" s="306"/>
      <c r="E44" s="306"/>
      <c r="F44" s="307"/>
      <c r="G44" s="268">
        <f t="shared" ref="G44:N44" si="0">SUM(G7:G43)</f>
        <v>0</v>
      </c>
      <c r="H44" s="268">
        <f t="shared" si="0"/>
        <v>0</v>
      </c>
      <c r="I44" s="268">
        <f t="shared" si="0"/>
        <v>0</v>
      </c>
      <c r="J44" s="268">
        <f t="shared" si="0"/>
        <v>0</v>
      </c>
      <c r="K44" s="268">
        <f t="shared" si="0"/>
        <v>0.5</v>
      </c>
      <c r="L44" s="268">
        <f t="shared" si="0"/>
        <v>100000</v>
      </c>
      <c r="M44" s="268">
        <f t="shared" si="0"/>
        <v>1.5</v>
      </c>
      <c r="N44" s="268">
        <f t="shared" si="0"/>
        <v>200000</v>
      </c>
      <c r="O44" s="268">
        <f>SUM(O7:O43)</f>
        <v>101</v>
      </c>
      <c r="P44" s="268">
        <f>SUM(P7:P43)</f>
        <v>300000</v>
      </c>
      <c r="Q44" s="269"/>
      <c r="R44" s="269"/>
      <c r="S44" s="269"/>
      <c r="T44" s="269"/>
      <c r="U44" s="269"/>
    </row>
    <row r="45" spans="1:21" ht="15.7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c r="A76" s="270"/>
      <c r="B76" s="271"/>
      <c r="C76" s="271"/>
      <c r="D76" s="271"/>
      <c r="E76" s="272"/>
      <c r="F76" s="271"/>
      <c r="G76" s="271"/>
      <c r="H76" s="271"/>
      <c r="I76" s="271"/>
      <c r="J76" s="271"/>
      <c r="K76" s="271"/>
      <c r="L76" s="271"/>
      <c r="M76" s="271"/>
      <c r="N76" s="271"/>
      <c r="O76" s="271"/>
      <c r="P76" s="271"/>
      <c r="Q76" s="271"/>
      <c r="R76" s="271"/>
      <c r="S76" s="271"/>
      <c r="T76" s="271"/>
      <c r="U76" s="271"/>
    </row>
    <row r="92" spans="1:5">
      <c r="A92" s="265"/>
      <c r="E92" s="265"/>
    </row>
    <row r="93" spans="1:5">
      <c r="A93" s="265"/>
      <c r="E93" s="265"/>
    </row>
    <row r="94" spans="1:5">
      <c r="A94" s="265"/>
      <c r="E94" s="265"/>
    </row>
    <row r="95" spans="1:5">
      <c r="A95" s="265"/>
      <c r="E95" s="265"/>
    </row>
    <row r="96" spans="1:5">
      <c r="A96" s="265"/>
      <c r="E96" s="265"/>
    </row>
    <row r="97" spans="1:5">
      <c r="A97" s="265"/>
      <c r="E97" s="265"/>
    </row>
    <row r="98" spans="1:5">
      <c r="A98" s="265"/>
      <c r="E98" s="265"/>
    </row>
    <row r="99" spans="1:5">
      <c r="A99" s="265"/>
      <c r="E99" s="265"/>
    </row>
    <row r="100" spans="1:5">
      <c r="A100" s="265"/>
      <c r="E100" s="265"/>
    </row>
    <row r="101" spans="1:5">
      <c r="A101" s="265"/>
      <c r="E101" s="265"/>
    </row>
    <row r="102" spans="1:5">
      <c r="A102" s="265"/>
      <c r="E102" s="265"/>
    </row>
    <row r="103" spans="1:5">
      <c r="A103" s="265"/>
      <c r="E103" s="265"/>
    </row>
    <row r="104" spans="1:5">
      <c r="A104" s="265"/>
      <c r="E104" s="265"/>
    </row>
    <row r="105" spans="1:5">
      <c r="A105" s="265"/>
      <c r="E105" s="265"/>
    </row>
    <row r="106" spans="1:5">
      <c r="A106" s="265"/>
      <c r="E106" s="265"/>
    </row>
    <row r="107" spans="1:5">
      <c r="A107" s="265"/>
      <c r="E107" s="265"/>
    </row>
    <row r="108" spans="1:5">
      <c r="A108" s="265"/>
      <c r="E108" s="265"/>
    </row>
    <row r="109" spans="1:5">
      <c r="A109" s="265"/>
      <c r="E109" s="265"/>
    </row>
    <row r="110" spans="1:5">
      <c r="A110" s="265"/>
      <c r="E110" s="265"/>
    </row>
    <row r="111" spans="1:5">
      <c r="A111" s="265"/>
      <c r="E111" s="265"/>
    </row>
    <row r="112" spans="1:5">
      <c r="A112" s="265"/>
      <c r="E112" s="265"/>
    </row>
    <row r="113" spans="1:5">
      <c r="A113" s="265"/>
      <c r="E113" s="265"/>
    </row>
    <row r="114" spans="1:5">
      <c r="A114" s="265"/>
      <c r="E114" s="265"/>
    </row>
    <row r="115" spans="1:5">
      <c r="A115" s="265"/>
      <c r="E115" s="265"/>
    </row>
    <row r="116" spans="1:5">
      <c r="A116" s="265"/>
      <c r="E116" s="265"/>
    </row>
    <row r="117" spans="1:5">
      <c r="A117" s="265"/>
      <c r="E117" s="265"/>
    </row>
    <row r="118" spans="1:5">
      <c r="A118" s="265"/>
      <c r="E118" s="265"/>
    </row>
    <row r="119" spans="1:5">
      <c r="A119" s="265"/>
      <c r="E119" s="265"/>
    </row>
    <row r="120" spans="1:5">
      <c r="A120" s="265"/>
      <c r="E120" s="265"/>
    </row>
    <row r="121" spans="1:5">
      <c r="A121" s="265"/>
      <c r="E121" s="265"/>
    </row>
    <row r="122" spans="1:5">
      <c r="A122" s="265"/>
      <c r="E122" s="265"/>
    </row>
    <row r="123" spans="1:5">
      <c r="A123" s="265"/>
      <c r="E123" s="265"/>
    </row>
    <row r="124" spans="1:5">
      <c r="A124" s="265"/>
      <c r="E124" s="265"/>
    </row>
    <row r="125" spans="1:5">
      <c r="A125" s="265"/>
      <c r="E125" s="265"/>
    </row>
    <row r="126" spans="1:5">
      <c r="A126" s="265"/>
      <c r="E126" s="265"/>
    </row>
    <row r="127" spans="1:5">
      <c r="A127" s="265"/>
      <c r="E127" s="265"/>
    </row>
    <row r="128" spans="1:5">
      <c r="A128" s="265"/>
      <c r="E128" s="265"/>
    </row>
    <row r="129" spans="1:5">
      <c r="A129" s="265"/>
      <c r="E129" s="265"/>
    </row>
    <row r="130" spans="1:5">
      <c r="A130" s="265"/>
      <c r="E130" s="265"/>
    </row>
    <row r="131" spans="1:5">
      <c r="A131" s="265"/>
      <c r="E131" s="265"/>
    </row>
    <row r="132" spans="1:5">
      <c r="A132" s="265"/>
      <c r="E132" s="265"/>
    </row>
    <row r="133" spans="1:5">
      <c r="A133" s="265"/>
      <c r="E133" s="265"/>
    </row>
    <row r="134" spans="1:5">
      <c r="A134" s="265"/>
      <c r="E134" s="265"/>
    </row>
    <row r="135" spans="1:5">
      <c r="A135" s="265"/>
      <c r="E135" s="265"/>
    </row>
    <row r="136" spans="1:5">
      <c r="A136" s="265"/>
      <c r="E136" s="265"/>
    </row>
    <row r="137" spans="1:5">
      <c r="A137" s="265"/>
      <c r="E137" s="265"/>
    </row>
    <row r="138" spans="1:5">
      <c r="A138" s="265"/>
      <c r="E138" s="265"/>
    </row>
    <row r="139" spans="1:5">
      <c r="A139" s="265"/>
      <c r="E139" s="265"/>
    </row>
    <row r="140" spans="1:5">
      <c r="A140" s="265"/>
      <c r="E140" s="265"/>
    </row>
    <row r="141" spans="1:5">
      <c r="A141" s="265"/>
      <c r="E141" s="265"/>
    </row>
    <row r="142" spans="1:5">
      <c r="A142" s="265"/>
      <c r="E142" s="265"/>
    </row>
    <row r="143" spans="1:5">
      <c r="A143" s="265"/>
      <c r="E143" s="265"/>
    </row>
    <row r="144" spans="1:5">
      <c r="A144" s="265"/>
      <c r="E144" s="265"/>
    </row>
    <row r="145" spans="1:5">
      <c r="A145" s="265"/>
      <c r="E145" s="265"/>
    </row>
    <row r="146" spans="1:5">
      <c r="A146" s="265"/>
      <c r="E146" s="265"/>
    </row>
    <row r="147" spans="1:5">
      <c r="A147" s="265"/>
      <c r="E147" s="265"/>
    </row>
    <row r="148" spans="1:5">
      <c r="A148" s="265"/>
      <c r="E148" s="265"/>
    </row>
    <row r="149" spans="1:5">
      <c r="A149" s="265"/>
      <c r="E149" s="265"/>
    </row>
    <row r="150" spans="1:5">
      <c r="A150" s="265"/>
      <c r="E150" s="265"/>
    </row>
    <row r="151" spans="1:5">
      <c r="A151" s="265"/>
      <c r="E151" s="265"/>
    </row>
    <row r="152" spans="1:5">
      <c r="A152" s="265"/>
      <c r="E152" s="265"/>
    </row>
    <row r="153" spans="1:5">
      <c r="A153" s="265"/>
      <c r="E153" s="265"/>
    </row>
    <row r="154" spans="1:5">
      <c r="A154" s="265"/>
      <c r="E154" s="265"/>
    </row>
    <row r="155" spans="1:5">
      <c r="A155" s="265"/>
      <c r="E155" s="265"/>
    </row>
    <row r="156" spans="1:5">
      <c r="A156" s="265"/>
      <c r="E156" s="265"/>
    </row>
    <row r="157" spans="1:5">
      <c r="A157" s="265"/>
      <c r="E157" s="265"/>
    </row>
    <row r="158" spans="1:5">
      <c r="A158" s="265"/>
      <c r="E158" s="265"/>
    </row>
    <row r="159" spans="1:5">
      <c r="A159" s="265"/>
      <c r="E159" s="265"/>
    </row>
    <row r="160" spans="1:5">
      <c r="A160" s="265"/>
      <c r="E160" s="265"/>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AA193"/>
  <sheetViews>
    <sheetView showGridLines="0" workbookViewId="0">
      <pane ySplit="7" topLeftCell="A23" activePane="bottomLeft" state="frozen"/>
      <selection activeCell="A7" sqref="A7"/>
      <selection pane="bottomLeft" activeCell="R23" sqref="R23:U24"/>
    </sheetView>
  </sheetViews>
  <sheetFormatPr baseColWidth="10" defaultColWidth="11.42578125" defaultRowHeight="12.75"/>
  <cols>
    <col min="1" max="1" width="25.5703125" style="275" customWidth="1"/>
    <col min="2" max="2" width="38.5703125" style="275" customWidth="1"/>
    <col min="3" max="4" width="27.42578125" style="275" customWidth="1"/>
    <col min="5" max="5" width="27.42578125" style="274" customWidth="1"/>
    <col min="6" max="6" width="27.42578125"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14.28515625" style="275" customWidth="1"/>
    <col min="19" max="20" width="14.28515625" style="273" customWidth="1"/>
    <col min="21" max="21" width="17" style="275" customWidth="1"/>
    <col min="22" max="16384" width="11.42578125" style="275"/>
  </cols>
  <sheetData>
    <row r="1" spans="1:27" ht="18.75" customHeight="1">
      <c r="E1" s="302"/>
      <c r="G1" s="297" t="s">
        <v>94</v>
      </c>
      <c r="I1" s="297"/>
      <c r="J1" s="297"/>
      <c r="K1" s="297"/>
      <c r="L1" s="297"/>
      <c r="M1" s="297"/>
      <c r="N1" s="297"/>
      <c r="O1" s="297"/>
      <c r="P1" s="297"/>
      <c r="Q1" s="297"/>
      <c r="R1" s="297"/>
      <c r="S1" s="297"/>
      <c r="T1" s="297"/>
      <c r="U1" s="297"/>
      <c r="V1" s="297"/>
      <c r="W1" s="297"/>
      <c r="X1" s="297"/>
      <c r="Y1" s="297"/>
      <c r="Z1" s="297"/>
      <c r="AA1" s="297"/>
    </row>
    <row r="2" spans="1:27" ht="18.75">
      <c r="A2" s="281" t="s">
        <v>1361</v>
      </c>
      <c r="E2" s="302"/>
      <c r="G2" s="297"/>
      <c r="I2" s="297"/>
      <c r="J2" s="297"/>
      <c r="K2" s="297"/>
      <c r="L2" s="297"/>
      <c r="M2" s="297"/>
      <c r="N2" s="297"/>
      <c r="O2" s="297"/>
      <c r="P2" s="297"/>
      <c r="Q2" s="297"/>
      <c r="R2" s="297"/>
      <c r="S2" s="297"/>
      <c r="T2" s="297"/>
      <c r="U2" s="297"/>
      <c r="V2" s="297"/>
      <c r="W2" s="297"/>
      <c r="X2" s="297"/>
      <c r="Y2" s="297"/>
      <c r="Z2" s="297"/>
      <c r="AA2" s="297"/>
    </row>
    <row r="3" spans="1:27" ht="18.75">
      <c r="A3" s="338" t="s">
        <v>1499</v>
      </c>
      <c r="E3" s="302"/>
      <c r="G3" s="297"/>
      <c r="I3" s="297"/>
      <c r="J3" s="297"/>
      <c r="K3" s="297"/>
      <c r="L3" s="297"/>
      <c r="M3" s="297"/>
      <c r="N3" s="297"/>
      <c r="O3" s="297"/>
      <c r="P3" s="297"/>
      <c r="Q3" s="297"/>
      <c r="R3" s="297"/>
      <c r="S3" s="297"/>
      <c r="T3" s="297"/>
      <c r="U3" s="297"/>
      <c r="V3" s="297"/>
      <c r="W3" s="297"/>
      <c r="X3" s="297"/>
      <c r="Y3" s="297"/>
      <c r="Z3" s="297"/>
      <c r="AA3" s="297"/>
    </row>
    <row r="4" spans="1:27" ht="15">
      <c r="A4" s="433" t="s">
        <v>1500</v>
      </c>
      <c r="B4" s="281"/>
      <c r="C4" s="281"/>
      <c r="D4" s="281"/>
      <c r="E4" s="260"/>
      <c r="F4" s="281"/>
      <c r="G4" s="281"/>
      <c r="H4" s="281"/>
      <c r="I4" s="281"/>
      <c r="J4" s="281"/>
      <c r="K4" s="281"/>
      <c r="L4" s="281"/>
      <c r="M4" s="281"/>
      <c r="N4" s="281"/>
      <c r="O4" s="281"/>
      <c r="P4" s="281"/>
      <c r="Q4" s="281"/>
      <c r="R4" s="281"/>
      <c r="S4" s="281"/>
      <c r="T4" s="281"/>
      <c r="U4" s="281"/>
    </row>
    <row r="5" spans="1:27" s="66" customFormat="1" ht="23.25" customHeight="1">
      <c r="A5" s="500" t="s">
        <v>100</v>
      </c>
      <c r="B5" s="471" t="s">
        <v>115</v>
      </c>
      <c r="C5" s="483" t="s">
        <v>89</v>
      </c>
      <c r="D5" s="483" t="s">
        <v>90</v>
      </c>
      <c r="E5" s="474" t="s">
        <v>402</v>
      </c>
      <c r="F5" s="483" t="s">
        <v>91</v>
      </c>
      <c r="G5" s="500" t="s">
        <v>103</v>
      </c>
      <c r="H5" s="500"/>
      <c r="I5" s="500"/>
      <c r="J5" s="500"/>
      <c r="K5" s="500"/>
      <c r="L5" s="500"/>
      <c r="M5" s="500"/>
      <c r="N5" s="500"/>
      <c r="O5" s="508" t="s">
        <v>104</v>
      </c>
      <c r="P5" s="508"/>
      <c r="Q5" s="471" t="s">
        <v>105</v>
      </c>
      <c r="R5" s="471" t="s">
        <v>106</v>
      </c>
      <c r="S5" s="471" t="s">
        <v>113</v>
      </c>
      <c r="T5" s="471" t="s">
        <v>112</v>
      </c>
      <c r="U5" s="468" t="s">
        <v>92</v>
      </c>
    </row>
    <row r="6" spans="1:27" s="66" customFormat="1" ht="15" customHeight="1">
      <c r="A6" s="500"/>
      <c r="B6" s="472"/>
      <c r="C6" s="484"/>
      <c r="D6" s="484"/>
      <c r="E6" s="475"/>
      <c r="F6" s="484"/>
      <c r="G6" s="500" t="s">
        <v>107</v>
      </c>
      <c r="H6" s="500"/>
      <c r="I6" s="500" t="s">
        <v>108</v>
      </c>
      <c r="J6" s="500"/>
      <c r="K6" s="500" t="s">
        <v>109</v>
      </c>
      <c r="L6" s="500"/>
      <c r="M6" s="500" t="s">
        <v>110</v>
      </c>
      <c r="N6" s="500"/>
      <c r="O6" s="508"/>
      <c r="P6" s="508"/>
      <c r="Q6" s="472"/>
      <c r="R6" s="472"/>
      <c r="S6" s="472"/>
      <c r="T6" s="472"/>
      <c r="U6" s="469"/>
    </row>
    <row r="7" spans="1:27" s="66" customFormat="1" ht="24" customHeight="1">
      <c r="A7" s="500"/>
      <c r="B7" s="473"/>
      <c r="C7" s="485"/>
      <c r="D7" s="485"/>
      <c r="E7" s="476"/>
      <c r="F7" s="485"/>
      <c r="G7" s="347" t="s">
        <v>111</v>
      </c>
      <c r="H7" s="347" t="s">
        <v>12</v>
      </c>
      <c r="I7" s="347" t="s">
        <v>111</v>
      </c>
      <c r="J7" s="347" t="s">
        <v>12</v>
      </c>
      <c r="K7" s="347" t="s">
        <v>111</v>
      </c>
      <c r="L7" s="347" t="s">
        <v>12</v>
      </c>
      <c r="M7" s="347" t="s">
        <v>111</v>
      </c>
      <c r="N7" s="347" t="s">
        <v>12</v>
      </c>
      <c r="O7" s="347" t="s">
        <v>111</v>
      </c>
      <c r="P7" s="347" t="s">
        <v>12</v>
      </c>
      <c r="Q7" s="473"/>
      <c r="R7" s="473"/>
      <c r="S7" s="473"/>
      <c r="T7" s="473"/>
      <c r="U7" s="470"/>
    </row>
    <row r="8" spans="1:27" ht="15.75" customHeight="1">
      <c r="A8" s="319"/>
      <c r="B8" s="320"/>
      <c r="C8" s="320"/>
      <c r="D8" s="320"/>
      <c r="E8" s="320"/>
      <c r="F8" s="320"/>
      <c r="G8" s="320"/>
      <c r="H8" s="320"/>
      <c r="I8" s="319" t="s">
        <v>114</v>
      </c>
      <c r="J8" s="320"/>
      <c r="K8" s="320"/>
      <c r="L8" s="320"/>
      <c r="M8" s="320"/>
      <c r="N8" s="320"/>
      <c r="O8" s="320"/>
      <c r="P8" s="320"/>
      <c r="Q8" s="320"/>
      <c r="R8" s="320"/>
      <c r="S8" s="320"/>
      <c r="T8" s="320"/>
      <c r="U8" s="321"/>
    </row>
    <row r="9" spans="1:27" ht="15.75">
      <c r="A9" s="501" t="s">
        <v>1485</v>
      </c>
      <c r="B9" s="499" t="s">
        <v>1483</v>
      </c>
      <c r="C9" s="327"/>
      <c r="D9" s="262"/>
      <c r="E9" s="327"/>
      <c r="F9" s="327"/>
      <c r="G9" s="263"/>
      <c r="H9" s="392"/>
      <c r="I9" s="395"/>
      <c r="J9" s="392"/>
      <c r="K9" s="395"/>
      <c r="L9" s="392"/>
      <c r="M9" s="395"/>
      <c r="N9" s="392"/>
      <c r="O9" s="392"/>
      <c r="P9" s="393"/>
      <c r="Q9" s="392"/>
      <c r="R9" s="392"/>
      <c r="S9" s="262"/>
      <c r="T9" s="262"/>
      <c r="U9" s="262"/>
    </row>
    <row r="10" spans="1:27" ht="15.75">
      <c r="A10" s="502"/>
      <c r="B10" s="499"/>
      <c r="C10" s="327"/>
      <c r="D10" s="262"/>
      <c r="E10" s="327"/>
      <c r="F10" s="327"/>
      <c r="G10" s="263"/>
      <c r="H10" s="392"/>
      <c r="I10" s="395"/>
      <c r="J10" s="392"/>
      <c r="K10" s="395"/>
      <c r="L10" s="392"/>
      <c r="M10" s="395"/>
      <c r="N10" s="392"/>
      <c r="O10" s="392"/>
      <c r="P10" s="393"/>
      <c r="Q10" s="392"/>
      <c r="R10" s="392"/>
      <c r="S10" s="262"/>
      <c r="T10" s="262"/>
      <c r="U10" s="262"/>
    </row>
    <row r="11" spans="1:27" ht="15.75">
      <c r="A11" s="502"/>
      <c r="B11" s="499"/>
      <c r="C11" s="327"/>
      <c r="D11" s="262"/>
      <c r="E11" s="327"/>
      <c r="F11" s="327"/>
      <c r="G11" s="263"/>
      <c r="H11" s="392"/>
      <c r="I11" s="395"/>
      <c r="J11" s="392"/>
      <c r="K11" s="395"/>
      <c r="L11" s="392"/>
      <c r="M11" s="395"/>
      <c r="N11" s="392"/>
      <c r="O11" s="392"/>
      <c r="P11" s="393"/>
      <c r="Q11" s="392"/>
      <c r="R11" s="392"/>
      <c r="S11" s="262"/>
      <c r="T11" s="262"/>
      <c r="U11" s="262"/>
    </row>
    <row r="12" spans="1:27" ht="15.75">
      <c r="A12" s="502"/>
      <c r="B12" s="499"/>
      <c r="C12" s="327"/>
      <c r="D12" s="262"/>
      <c r="E12" s="327"/>
      <c r="F12" s="327"/>
      <c r="G12" s="263"/>
      <c r="H12" s="392"/>
      <c r="I12" s="395"/>
      <c r="J12" s="392"/>
      <c r="K12" s="395"/>
      <c r="L12" s="392"/>
      <c r="M12" s="395"/>
      <c r="N12" s="392"/>
      <c r="O12" s="392"/>
      <c r="P12" s="393"/>
      <c r="Q12" s="392"/>
      <c r="R12" s="392"/>
      <c r="S12" s="262"/>
      <c r="T12" s="262"/>
      <c r="U12" s="262"/>
    </row>
    <row r="13" spans="1:27" ht="15.75">
      <c r="A13" s="502"/>
      <c r="B13" s="499"/>
      <c r="C13" s="327"/>
      <c r="D13" s="262"/>
      <c r="E13" s="327"/>
      <c r="F13" s="327"/>
      <c r="G13" s="263"/>
      <c r="H13" s="392"/>
      <c r="I13" s="395"/>
      <c r="J13" s="392"/>
      <c r="K13" s="395"/>
      <c r="L13" s="392"/>
      <c r="M13" s="395"/>
      <c r="N13" s="392"/>
      <c r="O13" s="392"/>
      <c r="P13" s="393"/>
      <c r="Q13" s="392"/>
      <c r="R13" s="392"/>
      <c r="S13" s="262"/>
      <c r="T13" s="262"/>
      <c r="U13" s="262"/>
    </row>
    <row r="14" spans="1:27" ht="15.75">
      <c r="A14" s="502"/>
      <c r="B14" s="499"/>
      <c r="C14" s="327"/>
      <c r="D14" s="262"/>
      <c r="E14" s="327"/>
      <c r="F14" s="327"/>
      <c r="G14" s="263"/>
      <c r="H14" s="392"/>
      <c r="I14" s="395"/>
      <c r="J14" s="392"/>
      <c r="K14" s="395"/>
      <c r="L14" s="392"/>
      <c r="M14" s="395"/>
      <c r="N14" s="392"/>
      <c r="O14" s="392"/>
      <c r="P14" s="393"/>
      <c r="Q14" s="392"/>
      <c r="R14" s="392"/>
      <c r="S14" s="262"/>
      <c r="T14" s="262"/>
      <c r="U14" s="262"/>
    </row>
    <row r="15" spans="1:27" ht="15.75">
      <c r="A15" s="502"/>
      <c r="B15" s="499"/>
      <c r="C15" s="327"/>
      <c r="D15" s="262"/>
      <c r="E15" s="327"/>
      <c r="F15" s="327"/>
      <c r="G15" s="263"/>
      <c r="H15" s="392"/>
      <c r="I15" s="395"/>
      <c r="J15" s="392"/>
      <c r="K15" s="395"/>
      <c r="L15" s="392"/>
      <c r="M15" s="395"/>
      <c r="N15" s="392"/>
      <c r="O15" s="392"/>
      <c r="P15" s="393"/>
      <c r="Q15" s="392"/>
      <c r="R15" s="392"/>
      <c r="S15" s="262"/>
      <c r="T15" s="262"/>
      <c r="U15" s="262"/>
    </row>
    <row r="16" spans="1:27" ht="15.75">
      <c r="A16" s="503"/>
      <c r="B16" s="499"/>
      <c r="C16" s="327"/>
      <c r="D16" s="262"/>
      <c r="E16" s="327"/>
      <c r="F16" s="327"/>
      <c r="G16" s="263"/>
      <c r="H16" s="392"/>
      <c r="I16" s="395"/>
      <c r="J16" s="392"/>
      <c r="K16" s="395"/>
      <c r="L16" s="392"/>
      <c r="M16" s="395"/>
      <c r="N16" s="392"/>
      <c r="O16" s="392"/>
      <c r="P16" s="393"/>
      <c r="Q16" s="392"/>
      <c r="R16" s="392"/>
      <c r="S16" s="262"/>
      <c r="T16" s="262"/>
      <c r="U16" s="262"/>
    </row>
    <row r="17" spans="1:21" ht="15.75" customHeight="1">
      <c r="A17" s="496" t="s">
        <v>1484</v>
      </c>
      <c r="B17" s="496" t="s">
        <v>1486</v>
      </c>
      <c r="C17" s="327"/>
      <c r="D17" s="262"/>
      <c r="E17" s="327"/>
      <c r="F17" s="327"/>
      <c r="G17" s="262"/>
      <c r="H17" s="392"/>
      <c r="I17" s="392"/>
      <c r="J17" s="392"/>
      <c r="K17" s="392"/>
      <c r="L17" s="392"/>
      <c r="M17" s="392"/>
      <c r="N17" s="392"/>
      <c r="O17" s="392"/>
      <c r="P17" s="393"/>
      <c r="Q17" s="392"/>
      <c r="R17" s="392"/>
      <c r="S17" s="262"/>
      <c r="T17" s="262"/>
      <c r="U17" s="262"/>
    </row>
    <row r="18" spans="1:21" ht="15.75">
      <c r="A18" s="497"/>
      <c r="B18" s="497"/>
      <c r="C18" s="327"/>
      <c r="D18" s="262"/>
      <c r="E18" s="327"/>
      <c r="F18" s="327"/>
      <c r="G18" s="262"/>
      <c r="H18" s="392"/>
      <c r="I18" s="392"/>
      <c r="J18" s="392"/>
      <c r="K18" s="392"/>
      <c r="L18" s="392"/>
      <c r="M18" s="392"/>
      <c r="N18" s="392"/>
      <c r="O18" s="392"/>
      <c r="P18" s="393"/>
      <c r="Q18" s="392"/>
      <c r="R18" s="392"/>
      <c r="S18" s="262"/>
      <c r="T18" s="262"/>
      <c r="U18" s="262"/>
    </row>
    <row r="19" spans="1:21" ht="15.75">
      <c r="A19" s="497"/>
      <c r="B19" s="497"/>
      <c r="C19" s="327"/>
      <c r="D19" s="262"/>
      <c r="E19" s="327"/>
      <c r="F19" s="327"/>
      <c r="G19" s="262"/>
      <c r="H19" s="392"/>
      <c r="I19" s="392"/>
      <c r="J19" s="392"/>
      <c r="K19" s="392"/>
      <c r="L19" s="392"/>
      <c r="M19" s="392"/>
      <c r="N19" s="392"/>
      <c r="O19" s="392"/>
      <c r="P19" s="393"/>
      <c r="Q19" s="392"/>
      <c r="R19" s="392"/>
      <c r="S19" s="262"/>
      <c r="T19" s="262"/>
      <c r="U19" s="262"/>
    </row>
    <row r="20" spans="1:21" ht="15.75">
      <c r="A20" s="497"/>
      <c r="B20" s="497"/>
      <c r="C20" s="327"/>
      <c r="D20" s="262"/>
      <c r="E20" s="327"/>
      <c r="F20" s="327"/>
      <c r="G20" s="262"/>
      <c r="H20" s="392"/>
      <c r="I20" s="392"/>
      <c r="J20" s="392"/>
      <c r="K20" s="392"/>
      <c r="L20" s="392"/>
      <c r="M20" s="392"/>
      <c r="N20" s="392"/>
      <c r="O20" s="392"/>
      <c r="P20" s="393"/>
      <c r="Q20" s="392"/>
      <c r="R20" s="392"/>
      <c r="S20" s="262"/>
      <c r="T20" s="262"/>
      <c r="U20" s="262"/>
    </row>
    <row r="21" spans="1:21" ht="15.75">
      <c r="A21" s="497"/>
      <c r="B21" s="497"/>
      <c r="C21" s="327"/>
      <c r="D21" s="262"/>
      <c r="E21" s="327"/>
      <c r="F21" s="327"/>
      <c r="G21" s="262"/>
      <c r="H21" s="392"/>
      <c r="I21" s="392"/>
      <c r="J21" s="392"/>
      <c r="K21" s="392"/>
      <c r="L21" s="392"/>
      <c r="M21" s="392"/>
      <c r="N21" s="392"/>
      <c r="O21" s="392"/>
      <c r="P21" s="393"/>
      <c r="Q21" s="392"/>
      <c r="R21" s="392"/>
      <c r="S21" s="262"/>
      <c r="T21" s="262"/>
      <c r="U21" s="262"/>
    </row>
    <row r="22" spans="1:21" ht="15.75">
      <c r="A22" s="497"/>
      <c r="B22" s="498"/>
      <c r="C22" s="327"/>
      <c r="D22" s="262"/>
      <c r="E22" s="327"/>
      <c r="F22" s="327"/>
      <c r="G22" s="262"/>
      <c r="H22" s="392"/>
      <c r="I22" s="392"/>
      <c r="J22" s="392"/>
      <c r="K22" s="392"/>
      <c r="L22" s="392"/>
      <c r="M22" s="392"/>
      <c r="N22" s="392"/>
      <c r="O22" s="392"/>
      <c r="P22" s="393"/>
      <c r="Q22" s="392"/>
      <c r="R22" s="392"/>
      <c r="S22" s="262"/>
      <c r="T22" s="262"/>
      <c r="U22" s="262"/>
    </row>
    <row r="23" spans="1:21" ht="109.5" customHeight="1">
      <c r="A23" s="497"/>
      <c r="B23" s="496" t="s">
        <v>1487</v>
      </c>
      <c r="C23" s="327" t="s">
        <v>1504</v>
      </c>
      <c r="D23" s="262" t="s">
        <v>1505</v>
      </c>
      <c r="E23" s="327" t="s">
        <v>1506</v>
      </c>
      <c r="F23" s="327" t="s">
        <v>1507</v>
      </c>
      <c r="G23" s="263"/>
      <c r="H23" s="394"/>
      <c r="I23" s="395" t="s">
        <v>1508</v>
      </c>
      <c r="J23" s="394">
        <f>P23/3</f>
        <v>32087.5</v>
      </c>
      <c r="K23" s="395" t="s">
        <v>1508</v>
      </c>
      <c r="L23" s="394">
        <f>P23/3</f>
        <v>32087.5</v>
      </c>
      <c r="M23" s="395" t="s">
        <v>1508</v>
      </c>
      <c r="N23" s="394">
        <f>P23/3</f>
        <v>32087.5</v>
      </c>
      <c r="O23" s="392"/>
      <c r="P23" s="396">
        <f>'1. TALLERES SEMINARIOS'!D10</f>
        <v>96262.5</v>
      </c>
      <c r="Q23" s="391"/>
      <c r="R23" s="391" t="s">
        <v>1509</v>
      </c>
      <c r="S23" s="262" t="s">
        <v>1510</v>
      </c>
      <c r="T23" s="262" t="s">
        <v>1511</v>
      </c>
      <c r="U23" s="262" t="s">
        <v>1512</v>
      </c>
    </row>
    <row r="24" spans="1:21" ht="105">
      <c r="A24" s="497"/>
      <c r="B24" s="497"/>
      <c r="C24" s="327" t="s">
        <v>1540</v>
      </c>
      <c r="D24" s="262" t="s">
        <v>1539</v>
      </c>
      <c r="E24" s="327" t="s">
        <v>1541</v>
      </c>
      <c r="F24" s="327" t="s">
        <v>1538</v>
      </c>
      <c r="G24" s="263"/>
      <c r="H24" s="394"/>
      <c r="I24" s="395"/>
      <c r="J24" s="394"/>
      <c r="K24" s="395"/>
      <c r="L24" s="394"/>
      <c r="M24" s="395">
        <v>1</v>
      </c>
      <c r="N24" s="394">
        <f>P24</f>
        <v>74695.833333333328</v>
      </c>
      <c r="O24" s="395">
        <v>1</v>
      </c>
      <c r="P24" s="396">
        <f>'5. ACTIVIDADES ESPECIALES'!D54+'1. TALLERES SEMINARIOS'!D48</f>
        <v>74695.833333333328</v>
      </c>
      <c r="Q24" s="391"/>
      <c r="R24" s="391" t="s">
        <v>1509</v>
      </c>
      <c r="S24" s="262" t="s">
        <v>1510</v>
      </c>
      <c r="T24" s="262" t="s">
        <v>1511</v>
      </c>
      <c r="U24" s="262" t="s">
        <v>1512</v>
      </c>
    </row>
    <row r="25" spans="1:21" ht="15.75">
      <c r="A25" s="497"/>
      <c r="B25" s="497"/>
      <c r="C25" s="327"/>
      <c r="D25" s="262"/>
      <c r="E25" s="327"/>
      <c r="F25" s="327"/>
      <c r="G25" s="263"/>
      <c r="H25" s="394"/>
      <c r="I25" s="395"/>
      <c r="J25" s="394"/>
      <c r="K25" s="395"/>
      <c r="L25" s="394"/>
      <c r="M25" s="395"/>
      <c r="N25" s="394"/>
      <c r="O25" s="392"/>
      <c r="P25" s="396"/>
      <c r="Q25" s="391"/>
      <c r="R25" s="391"/>
      <c r="S25" s="262"/>
      <c r="T25" s="262"/>
      <c r="U25" s="262"/>
    </row>
    <row r="26" spans="1:21" ht="15.75">
      <c r="A26" s="497"/>
      <c r="B26" s="497"/>
      <c r="C26" s="327"/>
      <c r="D26" s="262"/>
      <c r="E26" s="327"/>
      <c r="F26" s="327"/>
      <c r="G26" s="262"/>
      <c r="H26" s="394"/>
      <c r="I26" s="392"/>
      <c r="J26" s="392"/>
      <c r="K26" s="392"/>
      <c r="L26" s="392"/>
      <c r="M26" s="392"/>
      <c r="N26" s="392"/>
      <c r="O26" s="392"/>
      <c r="P26" s="393"/>
      <c r="Q26" s="262"/>
      <c r="R26" s="262"/>
      <c r="S26" s="262"/>
      <c r="T26" s="262"/>
      <c r="U26" s="262"/>
    </row>
    <row r="27" spans="1:21" ht="15.75">
      <c r="A27" s="497"/>
      <c r="B27" s="497"/>
      <c r="C27" s="327"/>
      <c r="D27" s="262"/>
      <c r="E27" s="327"/>
      <c r="F27" s="327"/>
      <c r="G27" s="262"/>
      <c r="H27" s="394"/>
      <c r="I27" s="392"/>
      <c r="J27" s="392"/>
      <c r="K27" s="392"/>
      <c r="L27" s="392"/>
      <c r="M27" s="392"/>
      <c r="N27" s="392"/>
      <c r="O27" s="392"/>
      <c r="P27" s="393"/>
      <c r="Q27" s="262"/>
      <c r="R27" s="262"/>
      <c r="S27" s="262"/>
      <c r="T27" s="262"/>
      <c r="U27" s="262"/>
    </row>
    <row r="28" spans="1:21" ht="15.75">
      <c r="A28" s="497"/>
      <c r="B28" s="497"/>
      <c r="C28" s="327"/>
      <c r="D28" s="262"/>
      <c r="E28" s="327"/>
      <c r="F28" s="327"/>
      <c r="G28" s="262"/>
      <c r="H28" s="394"/>
      <c r="I28" s="392"/>
      <c r="J28" s="392"/>
      <c r="K28" s="392"/>
      <c r="L28" s="392"/>
      <c r="M28" s="392"/>
      <c r="N28" s="392"/>
      <c r="O28" s="392"/>
      <c r="P28" s="393"/>
      <c r="Q28" s="262"/>
      <c r="R28" s="262"/>
      <c r="S28" s="262"/>
      <c r="T28" s="262"/>
      <c r="U28" s="262"/>
    </row>
    <row r="29" spans="1:21" ht="15.75">
      <c r="A29" s="497"/>
      <c r="B29" s="499" t="s">
        <v>1488</v>
      </c>
      <c r="C29" s="327"/>
      <c r="D29" s="262"/>
      <c r="E29" s="327"/>
      <c r="F29" s="327"/>
      <c r="G29" s="262"/>
      <c r="H29" s="394"/>
      <c r="I29" s="392"/>
      <c r="J29" s="392"/>
      <c r="K29" s="392"/>
      <c r="L29" s="392"/>
      <c r="M29" s="392"/>
      <c r="N29" s="392"/>
      <c r="O29" s="392"/>
      <c r="P29" s="393"/>
      <c r="Q29" s="262"/>
      <c r="R29" s="262"/>
      <c r="S29" s="262"/>
      <c r="T29" s="262"/>
      <c r="U29" s="262"/>
    </row>
    <row r="30" spans="1:21" ht="15.75">
      <c r="A30" s="497"/>
      <c r="B30" s="499"/>
      <c r="C30" s="327"/>
      <c r="D30" s="262"/>
      <c r="E30" s="327"/>
      <c r="F30" s="327"/>
      <c r="G30" s="262"/>
      <c r="H30" s="394"/>
      <c r="I30" s="392"/>
      <c r="J30" s="392"/>
      <c r="K30" s="392"/>
      <c r="L30" s="392"/>
      <c r="M30" s="392"/>
      <c r="N30" s="392"/>
      <c r="O30" s="392"/>
      <c r="P30" s="393"/>
      <c r="Q30" s="262"/>
      <c r="R30" s="262"/>
      <c r="S30" s="262"/>
      <c r="T30" s="262"/>
      <c r="U30" s="262"/>
    </row>
    <row r="31" spans="1:21" ht="15.75">
      <c r="A31" s="497"/>
      <c r="B31" s="499"/>
      <c r="C31" s="327"/>
      <c r="D31" s="262"/>
      <c r="E31" s="327"/>
      <c r="F31" s="327"/>
      <c r="G31" s="262"/>
      <c r="H31" s="394"/>
      <c r="I31" s="392"/>
      <c r="J31" s="392"/>
      <c r="K31" s="392"/>
      <c r="L31" s="392"/>
      <c r="M31" s="392"/>
      <c r="N31" s="392"/>
      <c r="O31" s="392"/>
      <c r="P31" s="393"/>
      <c r="Q31" s="262"/>
      <c r="R31" s="262"/>
      <c r="S31" s="262"/>
      <c r="T31" s="262"/>
      <c r="U31" s="262"/>
    </row>
    <row r="32" spans="1:21" ht="15.75">
      <c r="A32" s="497"/>
      <c r="B32" s="499"/>
      <c r="C32" s="327"/>
      <c r="D32" s="262"/>
      <c r="E32" s="327"/>
      <c r="F32" s="327"/>
      <c r="G32" s="262"/>
      <c r="H32" s="394"/>
      <c r="I32" s="392"/>
      <c r="J32" s="392"/>
      <c r="K32" s="392"/>
      <c r="L32" s="392"/>
      <c r="M32" s="392"/>
      <c r="N32" s="392"/>
      <c r="O32" s="392"/>
      <c r="P32" s="393"/>
      <c r="Q32" s="262"/>
      <c r="R32" s="262"/>
      <c r="S32" s="262"/>
      <c r="T32" s="262"/>
      <c r="U32" s="262"/>
    </row>
    <row r="33" spans="1:21" ht="15.75">
      <c r="A33" s="497"/>
      <c r="B33" s="499"/>
      <c r="C33" s="327"/>
      <c r="D33" s="262"/>
      <c r="E33" s="327"/>
      <c r="F33" s="327"/>
      <c r="G33" s="262"/>
      <c r="H33" s="394"/>
      <c r="I33" s="392"/>
      <c r="J33" s="392"/>
      <c r="K33" s="392"/>
      <c r="L33" s="392"/>
      <c r="M33" s="392"/>
      <c r="N33" s="392"/>
      <c r="O33" s="392"/>
      <c r="P33" s="393"/>
      <c r="Q33" s="262"/>
      <c r="R33" s="262"/>
      <c r="S33" s="262"/>
      <c r="T33" s="262"/>
      <c r="U33" s="262"/>
    </row>
    <row r="34" spans="1:21" ht="15.75">
      <c r="A34" s="497"/>
      <c r="B34" s="499" t="s">
        <v>1489</v>
      </c>
      <c r="C34" s="327"/>
      <c r="D34" s="262"/>
      <c r="E34" s="327"/>
      <c r="F34" s="327"/>
      <c r="G34" s="262"/>
      <c r="H34" s="394"/>
      <c r="I34" s="392"/>
      <c r="J34" s="392"/>
      <c r="K34" s="392"/>
      <c r="L34" s="392"/>
      <c r="M34" s="392"/>
      <c r="N34" s="392"/>
      <c r="O34" s="392"/>
      <c r="P34" s="393"/>
      <c r="Q34" s="262"/>
      <c r="R34" s="262"/>
      <c r="S34" s="262"/>
      <c r="T34" s="262"/>
      <c r="U34" s="262"/>
    </row>
    <row r="35" spans="1:21" ht="15.75">
      <c r="A35" s="497"/>
      <c r="B35" s="499"/>
      <c r="C35" s="327"/>
      <c r="D35" s="262"/>
      <c r="E35" s="327"/>
      <c r="F35" s="327"/>
      <c r="G35" s="262"/>
      <c r="H35" s="394"/>
      <c r="I35" s="392"/>
      <c r="J35" s="392"/>
      <c r="K35" s="392"/>
      <c r="L35" s="392"/>
      <c r="M35" s="392"/>
      <c r="N35" s="392"/>
      <c r="O35" s="392"/>
      <c r="P35" s="393"/>
      <c r="Q35" s="262"/>
      <c r="R35" s="262"/>
      <c r="S35" s="262"/>
      <c r="T35" s="262"/>
      <c r="U35" s="262"/>
    </row>
    <row r="36" spans="1:21" ht="15.75">
      <c r="A36" s="497"/>
      <c r="B36" s="499"/>
      <c r="C36" s="327"/>
      <c r="D36" s="262"/>
      <c r="E36" s="327"/>
      <c r="F36" s="327"/>
      <c r="G36" s="262"/>
      <c r="H36" s="394"/>
      <c r="I36" s="392"/>
      <c r="J36" s="392"/>
      <c r="K36" s="392"/>
      <c r="L36" s="392"/>
      <c r="M36" s="392"/>
      <c r="N36" s="392"/>
      <c r="O36" s="392"/>
      <c r="P36" s="393"/>
      <c r="Q36" s="262"/>
      <c r="R36" s="262"/>
      <c r="S36" s="262"/>
      <c r="T36" s="262"/>
      <c r="U36" s="262"/>
    </row>
    <row r="37" spans="1:21" ht="15.75">
      <c r="A37" s="497"/>
      <c r="B37" s="499"/>
      <c r="C37" s="327"/>
      <c r="D37" s="262"/>
      <c r="E37" s="327"/>
      <c r="F37" s="327"/>
      <c r="G37" s="262"/>
      <c r="H37" s="394"/>
      <c r="I37" s="392"/>
      <c r="J37" s="392"/>
      <c r="K37" s="392"/>
      <c r="L37" s="392"/>
      <c r="M37" s="392"/>
      <c r="N37" s="392"/>
      <c r="O37" s="392"/>
      <c r="P37" s="393"/>
      <c r="Q37" s="262"/>
      <c r="R37" s="262"/>
      <c r="S37" s="262"/>
      <c r="T37" s="262"/>
      <c r="U37" s="262"/>
    </row>
    <row r="38" spans="1:21" ht="15.75">
      <c r="A38" s="497"/>
      <c r="B38" s="499" t="s">
        <v>1490</v>
      </c>
      <c r="C38" s="327"/>
      <c r="D38" s="262"/>
      <c r="E38" s="327"/>
      <c r="F38" s="327"/>
      <c r="G38" s="262"/>
      <c r="H38" s="394"/>
      <c r="I38" s="392"/>
      <c r="J38" s="392"/>
      <c r="K38" s="392"/>
      <c r="L38" s="392"/>
      <c r="M38" s="392"/>
      <c r="N38" s="392"/>
      <c r="O38" s="392"/>
      <c r="P38" s="393"/>
      <c r="Q38" s="262"/>
      <c r="R38" s="262"/>
      <c r="S38" s="262"/>
      <c r="T38" s="262"/>
      <c r="U38" s="262"/>
    </row>
    <row r="39" spans="1:21" ht="15.75">
      <c r="A39" s="497"/>
      <c r="B39" s="499"/>
      <c r="C39" s="327"/>
      <c r="D39" s="262"/>
      <c r="E39" s="327"/>
      <c r="F39" s="327"/>
      <c r="G39" s="262"/>
      <c r="H39" s="394"/>
      <c r="I39" s="392"/>
      <c r="J39" s="392"/>
      <c r="K39" s="392"/>
      <c r="L39" s="392"/>
      <c r="M39" s="392"/>
      <c r="N39" s="392"/>
      <c r="O39" s="392"/>
      <c r="P39" s="393"/>
      <c r="Q39" s="262"/>
      <c r="R39" s="262"/>
      <c r="S39" s="262"/>
      <c r="T39" s="262"/>
      <c r="U39" s="262"/>
    </row>
    <row r="40" spans="1:21" ht="15.75">
      <c r="A40" s="497"/>
      <c r="B40" s="499"/>
      <c r="C40" s="327"/>
      <c r="D40" s="262"/>
      <c r="E40" s="327"/>
      <c r="F40" s="327"/>
      <c r="G40" s="262"/>
      <c r="H40" s="394"/>
      <c r="I40" s="392"/>
      <c r="J40" s="392"/>
      <c r="K40" s="392"/>
      <c r="L40" s="392"/>
      <c r="M40" s="392"/>
      <c r="N40" s="392"/>
      <c r="O40" s="392"/>
      <c r="P40" s="393"/>
      <c r="Q40" s="262"/>
      <c r="R40" s="262"/>
      <c r="S40" s="262"/>
      <c r="T40" s="262"/>
      <c r="U40" s="262"/>
    </row>
    <row r="41" spans="1:21" ht="15.75">
      <c r="A41" s="497"/>
      <c r="B41" s="499"/>
      <c r="C41" s="327"/>
      <c r="D41" s="262"/>
      <c r="E41" s="327"/>
      <c r="F41" s="327"/>
      <c r="G41" s="262"/>
      <c r="H41" s="394"/>
      <c r="I41" s="392"/>
      <c r="J41" s="392"/>
      <c r="K41" s="392"/>
      <c r="L41" s="392"/>
      <c r="M41" s="392"/>
      <c r="N41" s="392"/>
      <c r="O41" s="392"/>
      <c r="P41" s="393"/>
      <c r="Q41" s="262"/>
      <c r="R41" s="262"/>
      <c r="S41" s="262"/>
      <c r="T41" s="262"/>
      <c r="U41" s="262"/>
    </row>
    <row r="42" spans="1:21" ht="15.75">
      <c r="A42" s="497"/>
      <c r="B42" s="499"/>
      <c r="C42" s="327"/>
      <c r="D42" s="262"/>
      <c r="E42" s="327"/>
      <c r="F42" s="327"/>
      <c r="G42" s="262"/>
      <c r="H42" s="394"/>
      <c r="I42" s="392"/>
      <c r="J42" s="392"/>
      <c r="K42" s="392"/>
      <c r="L42" s="392"/>
      <c r="M42" s="392"/>
      <c r="N42" s="392"/>
      <c r="O42" s="392"/>
      <c r="P42" s="393"/>
      <c r="Q42" s="262"/>
      <c r="R42" s="262"/>
      <c r="S42" s="262"/>
      <c r="T42" s="262"/>
      <c r="U42" s="262"/>
    </row>
    <row r="43" spans="1:21" ht="15.75">
      <c r="A43" s="496" t="s">
        <v>1485</v>
      </c>
      <c r="B43" s="499" t="s">
        <v>1491</v>
      </c>
      <c r="C43" s="327"/>
      <c r="D43" s="262"/>
      <c r="E43" s="327"/>
      <c r="F43" s="327"/>
      <c r="G43" s="263"/>
      <c r="H43" s="392"/>
      <c r="I43" s="395"/>
      <c r="J43" s="392"/>
      <c r="K43" s="395"/>
      <c r="L43" s="392"/>
      <c r="M43" s="395"/>
      <c r="N43" s="392"/>
      <c r="O43" s="392"/>
      <c r="P43" s="393"/>
      <c r="Q43" s="392"/>
      <c r="R43" s="392"/>
      <c r="S43" s="262"/>
      <c r="T43" s="262"/>
      <c r="U43" s="262"/>
    </row>
    <row r="44" spans="1:21" ht="15.75">
      <c r="A44" s="497"/>
      <c r="B44" s="499"/>
      <c r="C44" s="327"/>
      <c r="D44" s="262"/>
      <c r="E44" s="327"/>
      <c r="F44" s="327"/>
      <c r="G44" s="263"/>
      <c r="H44" s="392"/>
      <c r="I44" s="395"/>
      <c r="J44" s="392"/>
      <c r="K44" s="395"/>
      <c r="L44" s="392"/>
      <c r="M44" s="395"/>
      <c r="N44" s="392"/>
      <c r="O44" s="392"/>
      <c r="P44" s="393"/>
      <c r="Q44" s="392"/>
      <c r="R44" s="392"/>
      <c r="S44" s="262"/>
      <c r="T44" s="262"/>
      <c r="U44" s="262"/>
    </row>
    <row r="45" spans="1:21" ht="15.75">
      <c r="A45" s="497"/>
      <c r="B45" s="499"/>
      <c r="C45" s="327"/>
      <c r="D45" s="262"/>
      <c r="E45" s="327"/>
      <c r="F45" s="327"/>
      <c r="G45" s="263"/>
      <c r="H45" s="392"/>
      <c r="I45" s="395"/>
      <c r="J45" s="392"/>
      <c r="K45" s="395"/>
      <c r="L45" s="392"/>
      <c r="M45" s="395"/>
      <c r="N45" s="392"/>
      <c r="O45" s="392"/>
      <c r="P45" s="393"/>
      <c r="Q45" s="392"/>
      <c r="R45" s="392"/>
      <c r="S45" s="262"/>
      <c r="T45" s="262"/>
      <c r="U45" s="262"/>
    </row>
    <row r="46" spans="1:21" ht="15.75">
      <c r="A46" s="497"/>
      <c r="B46" s="499"/>
      <c r="C46" s="327"/>
      <c r="D46" s="262"/>
      <c r="E46" s="327"/>
      <c r="F46" s="327"/>
      <c r="G46" s="263"/>
      <c r="H46" s="392"/>
      <c r="I46" s="395"/>
      <c r="J46" s="392"/>
      <c r="K46" s="395"/>
      <c r="L46" s="392"/>
      <c r="M46" s="395"/>
      <c r="N46" s="392"/>
      <c r="O46" s="392"/>
      <c r="P46" s="393"/>
      <c r="Q46" s="392"/>
      <c r="R46" s="392"/>
      <c r="S46" s="262"/>
      <c r="T46" s="262"/>
      <c r="U46" s="262"/>
    </row>
    <row r="47" spans="1:21" ht="15.75">
      <c r="A47" s="497"/>
      <c r="B47" s="499"/>
      <c r="C47" s="327"/>
      <c r="D47" s="262"/>
      <c r="E47" s="327"/>
      <c r="F47" s="327"/>
      <c r="G47" s="263"/>
      <c r="H47" s="392"/>
      <c r="I47" s="395"/>
      <c r="J47" s="392"/>
      <c r="K47" s="395"/>
      <c r="L47" s="392"/>
      <c r="M47" s="395"/>
      <c r="N47" s="392"/>
      <c r="O47" s="392"/>
      <c r="P47" s="393"/>
      <c r="Q47" s="392"/>
      <c r="R47" s="392"/>
      <c r="S47" s="262"/>
      <c r="T47" s="262"/>
      <c r="U47" s="262"/>
    </row>
    <row r="48" spans="1:21" ht="15.75">
      <c r="A48" s="497"/>
      <c r="B48" s="499"/>
      <c r="C48" s="327"/>
      <c r="D48" s="262"/>
      <c r="E48" s="327"/>
      <c r="F48" s="327"/>
      <c r="G48" s="263"/>
      <c r="H48" s="392"/>
      <c r="I48" s="395"/>
      <c r="J48" s="392"/>
      <c r="K48" s="395"/>
      <c r="L48" s="392"/>
      <c r="M48" s="395"/>
      <c r="N48" s="392"/>
      <c r="O48" s="392"/>
      <c r="P48" s="393"/>
      <c r="Q48" s="392"/>
      <c r="R48" s="392"/>
      <c r="S48" s="262"/>
      <c r="T48" s="262"/>
      <c r="U48" s="262"/>
    </row>
    <row r="49" spans="1:21" ht="15.75" customHeight="1">
      <c r="A49" s="497"/>
      <c r="B49" s="499" t="s">
        <v>1492</v>
      </c>
      <c r="C49" s="327"/>
      <c r="D49" s="262"/>
      <c r="E49" s="327"/>
      <c r="F49" s="327"/>
      <c r="G49" s="263"/>
      <c r="H49" s="392"/>
      <c r="I49" s="395"/>
      <c r="J49" s="392"/>
      <c r="K49" s="395"/>
      <c r="L49" s="392"/>
      <c r="M49" s="395"/>
      <c r="N49" s="392"/>
      <c r="O49" s="392"/>
      <c r="P49" s="393"/>
      <c r="Q49" s="392"/>
      <c r="R49" s="392"/>
      <c r="S49" s="262"/>
      <c r="T49" s="262"/>
      <c r="U49" s="262"/>
    </row>
    <row r="50" spans="1:21" ht="15.75" customHeight="1">
      <c r="A50" s="497"/>
      <c r="B50" s="499"/>
      <c r="C50" s="327"/>
      <c r="D50" s="262"/>
      <c r="E50" s="327"/>
      <c r="F50" s="327"/>
      <c r="G50" s="263"/>
      <c r="H50" s="392"/>
      <c r="I50" s="395"/>
      <c r="J50" s="392"/>
      <c r="K50" s="395"/>
      <c r="L50" s="392"/>
      <c r="M50" s="395"/>
      <c r="N50" s="392"/>
      <c r="O50" s="392"/>
      <c r="P50" s="393"/>
      <c r="Q50" s="392"/>
      <c r="R50" s="392"/>
      <c r="S50" s="262"/>
      <c r="T50" s="262"/>
      <c r="U50" s="262"/>
    </row>
    <row r="51" spans="1:21" ht="15.75" customHeight="1">
      <c r="A51" s="497"/>
      <c r="B51" s="499"/>
      <c r="C51" s="327"/>
      <c r="D51" s="262"/>
      <c r="E51" s="327"/>
      <c r="F51" s="327"/>
      <c r="G51" s="263"/>
      <c r="H51" s="392"/>
      <c r="I51" s="395"/>
      <c r="J51" s="392"/>
      <c r="K51" s="395"/>
      <c r="L51" s="392"/>
      <c r="M51" s="395"/>
      <c r="N51" s="392"/>
      <c r="O51" s="392"/>
      <c r="P51" s="393"/>
      <c r="Q51" s="392"/>
      <c r="R51" s="392"/>
      <c r="S51" s="262"/>
      <c r="T51" s="262"/>
      <c r="U51" s="262"/>
    </row>
    <row r="52" spans="1:21" ht="15.75" customHeight="1">
      <c r="A52" s="497"/>
      <c r="B52" s="499" t="s">
        <v>1493</v>
      </c>
      <c r="C52" s="327"/>
      <c r="D52" s="262"/>
      <c r="E52" s="327"/>
      <c r="F52" s="327"/>
      <c r="G52" s="263"/>
      <c r="H52" s="392"/>
      <c r="I52" s="395"/>
      <c r="J52" s="392"/>
      <c r="K52" s="395"/>
      <c r="L52" s="392"/>
      <c r="M52" s="395"/>
      <c r="N52" s="392"/>
      <c r="O52" s="392"/>
      <c r="P52" s="393"/>
      <c r="Q52" s="392"/>
      <c r="R52" s="392"/>
      <c r="S52" s="262"/>
      <c r="T52" s="262"/>
      <c r="U52" s="262"/>
    </row>
    <row r="53" spans="1:21" ht="15.75" customHeight="1">
      <c r="A53" s="497"/>
      <c r="B53" s="499"/>
      <c r="C53" s="327"/>
      <c r="D53" s="262"/>
      <c r="E53" s="327"/>
      <c r="F53" s="327"/>
      <c r="G53" s="263"/>
      <c r="H53" s="392"/>
      <c r="I53" s="395"/>
      <c r="J53" s="392"/>
      <c r="K53" s="395"/>
      <c r="L53" s="392"/>
      <c r="M53" s="395"/>
      <c r="N53" s="392"/>
      <c r="O53" s="392"/>
      <c r="P53" s="393"/>
      <c r="Q53" s="392"/>
      <c r="R53" s="392"/>
      <c r="S53" s="262"/>
      <c r="T53" s="262"/>
      <c r="U53" s="262"/>
    </row>
    <row r="54" spans="1:21" ht="15.75" customHeight="1">
      <c r="A54" s="497"/>
      <c r="B54" s="499"/>
      <c r="C54" s="327"/>
      <c r="D54" s="262"/>
      <c r="E54" s="327"/>
      <c r="F54" s="327"/>
      <c r="G54" s="263"/>
      <c r="H54" s="392"/>
      <c r="I54" s="395"/>
      <c r="J54" s="392"/>
      <c r="K54" s="395"/>
      <c r="L54" s="392"/>
      <c r="M54" s="395"/>
      <c r="N54" s="392"/>
      <c r="O54" s="392"/>
      <c r="P54" s="393"/>
      <c r="Q54" s="392"/>
      <c r="R54" s="392"/>
      <c r="S54" s="262"/>
      <c r="T54" s="262"/>
      <c r="U54" s="262"/>
    </row>
    <row r="55" spans="1:21" ht="15.75" customHeight="1">
      <c r="A55" s="497"/>
      <c r="B55" s="499"/>
      <c r="C55" s="327"/>
      <c r="D55" s="262"/>
      <c r="E55" s="327"/>
      <c r="F55" s="327"/>
      <c r="G55" s="263"/>
      <c r="H55" s="392"/>
      <c r="I55" s="395"/>
      <c r="J55" s="392"/>
      <c r="K55" s="395"/>
      <c r="L55" s="392"/>
      <c r="M55" s="395"/>
      <c r="N55" s="392"/>
      <c r="O55" s="392"/>
      <c r="P55" s="393"/>
      <c r="Q55" s="392"/>
      <c r="R55" s="392"/>
      <c r="S55" s="262"/>
      <c r="T55" s="262"/>
      <c r="U55" s="262"/>
    </row>
    <row r="56" spans="1:21" ht="15.75" customHeight="1">
      <c r="A56" s="497"/>
      <c r="B56" s="499" t="s">
        <v>1494</v>
      </c>
      <c r="C56" s="327"/>
      <c r="D56" s="262"/>
      <c r="E56" s="327"/>
      <c r="F56" s="327"/>
      <c r="G56" s="263"/>
      <c r="H56" s="392"/>
      <c r="I56" s="395"/>
      <c r="J56" s="392"/>
      <c r="K56" s="395"/>
      <c r="L56" s="392"/>
      <c r="M56" s="395"/>
      <c r="N56" s="392"/>
      <c r="O56" s="392"/>
      <c r="P56" s="393"/>
      <c r="Q56" s="392"/>
      <c r="R56" s="392"/>
      <c r="S56" s="262"/>
      <c r="T56" s="262"/>
      <c r="U56" s="262"/>
    </row>
    <row r="57" spans="1:21" ht="15.75" customHeight="1">
      <c r="A57" s="497"/>
      <c r="B57" s="499"/>
      <c r="C57" s="327"/>
      <c r="D57" s="262"/>
      <c r="E57" s="327"/>
      <c r="F57" s="327"/>
      <c r="G57" s="263"/>
      <c r="H57" s="392"/>
      <c r="I57" s="395"/>
      <c r="J57" s="392"/>
      <c r="K57" s="395"/>
      <c r="L57" s="392"/>
      <c r="M57" s="395"/>
      <c r="N57" s="392"/>
      <c r="O57" s="392"/>
      <c r="P57" s="393"/>
      <c r="Q57" s="392"/>
      <c r="R57" s="392"/>
      <c r="S57" s="262"/>
      <c r="T57" s="262"/>
      <c r="U57" s="262"/>
    </row>
    <row r="58" spans="1:21" ht="15.75" customHeight="1">
      <c r="A58" s="497"/>
      <c r="B58" s="499"/>
      <c r="C58" s="327"/>
      <c r="D58" s="262"/>
      <c r="E58" s="327"/>
      <c r="F58" s="327"/>
      <c r="G58" s="263"/>
      <c r="H58" s="392"/>
      <c r="I58" s="395"/>
      <c r="J58" s="392"/>
      <c r="K58" s="395"/>
      <c r="L58" s="392"/>
      <c r="M58" s="395"/>
      <c r="N58" s="392"/>
      <c r="O58" s="392"/>
      <c r="P58" s="393"/>
      <c r="Q58" s="392"/>
      <c r="R58" s="392"/>
      <c r="S58" s="262"/>
      <c r="T58" s="262"/>
      <c r="U58" s="262"/>
    </row>
    <row r="59" spans="1:21" ht="15.75" customHeight="1">
      <c r="A59" s="497"/>
      <c r="B59" s="499"/>
      <c r="C59" s="327"/>
      <c r="D59" s="262"/>
      <c r="E59" s="327"/>
      <c r="F59" s="327"/>
      <c r="G59" s="263"/>
      <c r="H59" s="392"/>
      <c r="I59" s="395"/>
      <c r="J59" s="392"/>
      <c r="K59" s="395"/>
      <c r="L59" s="392"/>
      <c r="M59" s="395"/>
      <c r="N59" s="392"/>
      <c r="O59" s="392"/>
      <c r="P59" s="393"/>
      <c r="Q59" s="392"/>
      <c r="R59" s="392"/>
      <c r="S59" s="262"/>
      <c r="T59" s="262"/>
      <c r="U59" s="262"/>
    </row>
    <row r="60" spans="1:21" ht="15.75">
      <c r="A60" s="497"/>
      <c r="B60" s="499" t="s">
        <v>1495</v>
      </c>
      <c r="C60" s="327"/>
      <c r="D60" s="262"/>
      <c r="E60" s="327"/>
      <c r="F60" s="327"/>
      <c r="G60" s="263"/>
      <c r="H60" s="392"/>
      <c r="I60" s="395"/>
      <c r="J60" s="392"/>
      <c r="K60" s="395"/>
      <c r="L60" s="392"/>
      <c r="M60" s="395"/>
      <c r="N60" s="392"/>
      <c r="O60" s="392"/>
      <c r="P60" s="393"/>
      <c r="Q60" s="392"/>
      <c r="R60" s="392"/>
      <c r="S60" s="262"/>
      <c r="T60" s="262"/>
      <c r="U60" s="262"/>
    </row>
    <row r="61" spans="1:21" ht="15.75">
      <c r="A61" s="497"/>
      <c r="B61" s="499"/>
      <c r="C61" s="327"/>
      <c r="D61" s="262"/>
      <c r="E61" s="327"/>
      <c r="F61" s="327"/>
      <c r="G61" s="263"/>
      <c r="H61" s="392"/>
      <c r="I61" s="395"/>
      <c r="J61" s="392"/>
      <c r="K61" s="395"/>
      <c r="L61" s="392"/>
      <c r="M61" s="395"/>
      <c r="N61" s="392"/>
      <c r="O61" s="392"/>
      <c r="P61" s="393"/>
      <c r="Q61" s="392"/>
      <c r="R61" s="392"/>
      <c r="S61" s="262"/>
      <c r="T61" s="262"/>
      <c r="U61" s="262"/>
    </row>
    <row r="62" spans="1:21" ht="15.75">
      <c r="A62" s="497"/>
      <c r="B62" s="499"/>
      <c r="C62" s="327"/>
      <c r="D62" s="262"/>
      <c r="E62" s="327"/>
      <c r="F62" s="327"/>
      <c r="G62" s="263"/>
      <c r="H62" s="392"/>
      <c r="I62" s="395"/>
      <c r="J62" s="392"/>
      <c r="K62" s="395"/>
      <c r="L62" s="392"/>
      <c r="M62" s="395"/>
      <c r="N62" s="392"/>
      <c r="O62" s="392"/>
      <c r="P62" s="393"/>
      <c r="Q62" s="392"/>
      <c r="R62" s="392"/>
      <c r="S62" s="262"/>
      <c r="T62" s="262"/>
      <c r="U62" s="262"/>
    </row>
    <row r="63" spans="1:21" ht="15.75">
      <c r="A63" s="497"/>
      <c r="B63" s="499"/>
      <c r="C63" s="327"/>
      <c r="D63" s="262"/>
      <c r="E63" s="327"/>
      <c r="F63" s="327"/>
      <c r="G63" s="263"/>
      <c r="H63" s="392"/>
      <c r="I63" s="395"/>
      <c r="J63" s="392"/>
      <c r="K63" s="395"/>
      <c r="L63" s="392"/>
      <c r="M63" s="395"/>
      <c r="N63" s="392"/>
      <c r="O63" s="392"/>
      <c r="P63" s="393"/>
      <c r="Q63" s="392"/>
      <c r="R63" s="392"/>
      <c r="S63" s="262"/>
      <c r="T63" s="262"/>
      <c r="U63" s="262"/>
    </row>
    <row r="64" spans="1:21" ht="15.75" customHeight="1">
      <c r="A64" s="497"/>
      <c r="B64" s="505" t="s">
        <v>1496</v>
      </c>
      <c r="C64" s="327"/>
      <c r="D64" s="262"/>
      <c r="E64" s="327"/>
      <c r="F64" s="327"/>
      <c r="G64" s="263"/>
      <c r="H64" s="392"/>
      <c r="I64" s="395"/>
      <c r="J64" s="392"/>
      <c r="K64" s="395"/>
      <c r="L64" s="392"/>
      <c r="M64" s="395"/>
      <c r="N64" s="392"/>
      <c r="O64" s="392"/>
      <c r="P64" s="393"/>
      <c r="Q64" s="392"/>
      <c r="R64" s="392"/>
      <c r="S64" s="262"/>
      <c r="T64" s="262"/>
      <c r="U64" s="262"/>
    </row>
    <row r="65" spans="1:21" ht="15.75" customHeight="1">
      <c r="A65" s="497"/>
      <c r="B65" s="506"/>
      <c r="C65" s="327"/>
      <c r="D65" s="262"/>
      <c r="E65" s="327"/>
      <c r="F65" s="327"/>
      <c r="G65" s="263"/>
      <c r="H65" s="392"/>
      <c r="I65" s="395"/>
      <c r="J65" s="392"/>
      <c r="K65" s="395"/>
      <c r="L65" s="392"/>
      <c r="M65" s="395"/>
      <c r="N65" s="392"/>
      <c r="O65" s="392"/>
      <c r="P65" s="393"/>
      <c r="Q65" s="392"/>
      <c r="R65" s="392"/>
      <c r="S65" s="262"/>
      <c r="T65" s="262"/>
      <c r="U65" s="262"/>
    </row>
    <row r="66" spans="1:21" ht="15.75" customHeight="1">
      <c r="A66" s="497"/>
      <c r="B66" s="506"/>
      <c r="C66" s="327"/>
      <c r="D66" s="262"/>
      <c r="E66" s="327"/>
      <c r="F66" s="327"/>
      <c r="G66" s="263"/>
      <c r="H66" s="392"/>
      <c r="I66" s="395"/>
      <c r="J66" s="392"/>
      <c r="K66" s="395"/>
      <c r="L66" s="392"/>
      <c r="M66" s="395"/>
      <c r="N66" s="392"/>
      <c r="O66" s="392"/>
      <c r="P66" s="393"/>
      <c r="Q66" s="392"/>
      <c r="R66" s="392"/>
      <c r="S66" s="262"/>
      <c r="T66" s="262"/>
      <c r="U66" s="262"/>
    </row>
    <row r="67" spans="1:21" ht="18" customHeight="1">
      <c r="A67" s="497"/>
      <c r="B67" s="507"/>
      <c r="C67" s="327"/>
      <c r="D67" s="262"/>
      <c r="E67" s="327"/>
      <c r="F67" s="327"/>
      <c r="G67" s="263"/>
      <c r="H67" s="392"/>
      <c r="I67" s="395"/>
      <c r="J67" s="392"/>
      <c r="K67" s="395"/>
      <c r="L67" s="392"/>
      <c r="M67" s="395"/>
      <c r="N67" s="392"/>
      <c r="O67" s="392"/>
      <c r="P67" s="393"/>
      <c r="Q67" s="392"/>
      <c r="R67" s="392"/>
      <c r="S67" s="262"/>
      <c r="T67" s="262"/>
      <c r="U67" s="262"/>
    </row>
    <row r="68" spans="1:21" ht="15.75">
      <c r="A68" s="497"/>
      <c r="B68" s="504" t="s">
        <v>1497</v>
      </c>
      <c r="C68" s="327"/>
      <c r="D68" s="262"/>
      <c r="E68" s="327"/>
      <c r="F68" s="327"/>
      <c r="G68" s="263"/>
      <c r="H68" s="392"/>
      <c r="I68" s="395"/>
      <c r="J68" s="392"/>
      <c r="K68" s="395"/>
      <c r="L68" s="392"/>
      <c r="M68" s="395"/>
      <c r="N68" s="392"/>
      <c r="O68" s="392"/>
      <c r="P68" s="393"/>
      <c r="Q68" s="392"/>
      <c r="R68" s="392"/>
      <c r="S68" s="262"/>
      <c r="T68" s="262"/>
      <c r="U68" s="262"/>
    </row>
    <row r="69" spans="1:21" ht="15.75">
      <c r="A69" s="497"/>
      <c r="B69" s="504"/>
      <c r="C69" s="327"/>
      <c r="D69" s="262"/>
      <c r="E69" s="327"/>
      <c r="F69" s="327"/>
      <c r="G69" s="263"/>
      <c r="H69" s="392"/>
      <c r="I69" s="395"/>
      <c r="J69" s="392"/>
      <c r="K69" s="395"/>
      <c r="L69" s="392"/>
      <c r="M69" s="395"/>
      <c r="N69" s="392"/>
      <c r="O69" s="392"/>
      <c r="P69" s="393"/>
      <c r="Q69" s="392"/>
      <c r="R69" s="392"/>
      <c r="S69" s="262"/>
      <c r="T69" s="262"/>
      <c r="U69" s="262"/>
    </row>
    <row r="70" spans="1:21" ht="15.75">
      <c r="A70" s="497"/>
      <c r="B70" s="504"/>
      <c r="C70" s="327"/>
      <c r="D70" s="262"/>
      <c r="E70" s="327"/>
      <c r="F70" s="327"/>
      <c r="G70" s="263"/>
      <c r="H70" s="392"/>
      <c r="I70" s="395"/>
      <c r="J70" s="392"/>
      <c r="K70" s="395"/>
      <c r="L70" s="392"/>
      <c r="M70" s="395"/>
      <c r="N70" s="392"/>
      <c r="O70" s="392"/>
      <c r="P70" s="393"/>
      <c r="Q70" s="392"/>
      <c r="R70" s="392"/>
      <c r="S70" s="262"/>
      <c r="T70" s="262"/>
      <c r="U70" s="262"/>
    </row>
    <row r="71" spans="1:21" ht="15.75" customHeight="1">
      <c r="A71" s="497"/>
      <c r="B71" s="505" t="s">
        <v>1498</v>
      </c>
      <c r="C71" s="327"/>
      <c r="D71" s="262"/>
      <c r="E71" s="327"/>
      <c r="F71" s="327"/>
      <c r="G71" s="263"/>
      <c r="H71" s="392"/>
      <c r="I71" s="395"/>
      <c r="J71" s="392"/>
      <c r="K71" s="395"/>
      <c r="L71" s="392"/>
      <c r="M71" s="395"/>
      <c r="N71" s="392"/>
      <c r="O71" s="392"/>
      <c r="P71" s="393"/>
      <c r="Q71" s="392"/>
      <c r="R71" s="392"/>
      <c r="S71" s="262"/>
      <c r="T71" s="262"/>
      <c r="U71" s="262"/>
    </row>
    <row r="72" spans="1:21" ht="15.75" customHeight="1">
      <c r="A72" s="497"/>
      <c r="B72" s="506"/>
      <c r="C72" s="327"/>
      <c r="D72" s="262"/>
      <c r="E72" s="327"/>
      <c r="F72" s="327"/>
      <c r="G72" s="263"/>
      <c r="H72" s="392"/>
      <c r="I72" s="395"/>
      <c r="J72" s="392"/>
      <c r="K72" s="395"/>
      <c r="L72" s="392"/>
      <c r="M72" s="395"/>
      <c r="N72" s="392"/>
      <c r="O72" s="392"/>
      <c r="P72" s="393"/>
      <c r="Q72" s="392"/>
      <c r="R72" s="392"/>
      <c r="S72" s="262"/>
      <c r="T72" s="262"/>
      <c r="U72" s="262"/>
    </row>
    <row r="73" spans="1:21" ht="15.75">
      <c r="A73" s="497"/>
      <c r="B73" s="507"/>
      <c r="C73" s="327"/>
      <c r="D73" s="262"/>
      <c r="E73" s="327"/>
      <c r="F73" s="327"/>
      <c r="G73" s="263"/>
      <c r="H73" s="392"/>
      <c r="I73" s="395"/>
      <c r="J73" s="392"/>
      <c r="K73" s="395"/>
      <c r="L73" s="392"/>
      <c r="M73" s="395"/>
      <c r="N73" s="392"/>
      <c r="O73" s="392"/>
      <c r="P73" s="393"/>
      <c r="Q73" s="392"/>
      <c r="R73" s="392"/>
      <c r="S73" s="262"/>
      <c r="T73" s="262"/>
      <c r="U73" s="262"/>
    </row>
    <row r="74" spans="1:21" s="273" customFormat="1" ht="15.75">
      <c r="A74" s="305"/>
      <c r="B74" s="306"/>
      <c r="C74" s="305" t="s">
        <v>101</v>
      </c>
      <c r="D74" s="306"/>
      <c r="E74" s="306"/>
      <c r="F74" s="307"/>
      <c r="G74" s="276">
        <f>SUM(G8:G73)</f>
        <v>0</v>
      </c>
      <c r="H74" s="276">
        <f t="shared" ref="H74:P74" si="0">SUM(H8:H73)</f>
        <v>0</v>
      </c>
      <c r="I74" s="276">
        <f t="shared" si="0"/>
        <v>0</v>
      </c>
      <c r="J74" s="276">
        <f t="shared" si="0"/>
        <v>32087.5</v>
      </c>
      <c r="K74" s="276">
        <f t="shared" si="0"/>
        <v>0</v>
      </c>
      <c r="L74" s="276">
        <f t="shared" si="0"/>
        <v>32087.5</v>
      </c>
      <c r="M74" s="276">
        <f t="shared" si="0"/>
        <v>1</v>
      </c>
      <c r="N74" s="276">
        <f t="shared" si="0"/>
        <v>106783.33333333333</v>
      </c>
      <c r="O74" s="276">
        <f t="shared" si="0"/>
        <v>1</v>
      </c>
      <c r="P74" s="276">
        <f t="shared" si="0"/>
        <v>170958.33333333331</v>
      </c>
      <c r="Q74" s="277"/>
      <c r="R74" s="277"/>
      <c r="S74" s="277"/>
      <c r="T74" s="277"/>
      <c r="U74" s="277"/>
    </row>
    <row r="75" spans="1:21" ht="15.75">
      <c r="A75" s="273"/>
      <c r="B75" s="273"/>
      <c r="C75" s="273"/>
      <c r="D75" s="273"/>
      <c r="E75" s="272"/>
      <c r="F75" s="273"/>
      <c r="G75" s="273"/>
      <c r="S75" s="278"/>
      <c r="T75" s="278"/>
      <c r="U75" s="279"/>
    </row>
    <row r="76" spans="1:21" ht="15.75">
      <c r="E76" s="272"/>
      <c r="S76" s="278"/>
      <c r="T76" s="278"/>
    </row>
    <row r="77" spans="1:21" ht="15.75">
      <c r="E77" s="272"/>
      <c r="S77" s="278"/>
      <c r="T77" s="278"/>
    </row>
    <row r="78" spans="1:21" ht="15.75">
      <c r="E78" s="272"/>
      <c r="S78" s="278"/>
      <c r="T78" s="278"/>
    </row>
    <row r="79" spans="1:21" ht="15.75">
      <c r="E79" s="272"/>
      <c r="S79" s="278"/>
      <c r="T79" s="278"/>
    </row>
    <row r="80" spans="1:21" ht="15.75">
      <c r="E80" s="272"/>
      <c r="S80" s="278"/>
      <c r="T80" s="278"/>
    </row>
    <row r="81" spans="5:20" ht="15.75">
      <c r="E81" s="272"/>
      <c r="S81" s="278"/>
      <c r="T81" s="278"/>
    </row>
    <row r="82" spans="5:20" ht="15.75">
      <c r="E82" s="272"/>
      <c r="S82" s="278"/>
      <c r="T82" s="278"/>
    </row>
    <row r="83" spans="5:20" ht="15.75">
      <c r="E83" s="272"/>
      <c r="S83" s="278"/>
      <c r="T83" s="278"/>
    </row>
    <row r="84" spans="5:20" ht="15.75">
      <c r="E84" s="272"/>
      <c r="S84" s="278"/>
      <c r="T84" s="278"/>
    </row>
    <row r="85" spans="5:20" ht="15.75">
      <c r="E85" s="272"/>
      <c r="S85" s="278"/>
      <c r="T85" s="278"/>
    </row>
    <row r="86" spans="5:20" ht="15.75">
      <c r="E86" s="272"/>
      <c r="S86" s="280"/>
      <c r="T86" s="280"/>
    </row>
    <row r="87" spans="5:20" ht="15.75">
      <c r="E87" s="272"/>
      <c r="S87" s="278"/>
      <c r="T87" s="278"/>
    </row>
    <row r="88" spans="5:20" ht="15.75">
      <c r="E88" s="272"/>
      <c r="S88" s="278"/>
      <c r="T88" s="278"/>
    </row>
    <row r="89" spans="5:20" ht="15.75">
      <c r="E89" s="272"/>
      <c r="S89" s="278"/>
      <c r="T89" s="278"/>
    </row>
    <row r="90" spans="5:20" ht="15.75">
      <c r="E90" s="272"/>
      <c r="S90" s="278"/>
      <c r="T90" s="278"/>
    </row>
    <row r="91" spans="5:20" ht="15.75">
      <c r="E91" s="272"/>
      <c r="S91" s="278"/>
      <c r="T91" s="278"/>
    </row>
    <row r="92" spans="5:20" ht="15.75">
      <c r="E92" s="272"/>
      <c r="S92" s="278"/>
      <c r="T92" s="278"/>
    </row>
    <row r="93" spans="5:20" ht="15.75">
      <c r="E93" s="272"/>
      <c r="S93" s="278"/>
      <c r="T93" s="278"/>
    </row>
    <row r="94" spans="5:20" ht="15.75">
      <c r="E94" s="272"/>
      <c r="S94" s="278"/>
      <c r="T94" s="278"/>
    </row>
    <row r="95" spans="5:20" ht="15.75">
      <c r="E95" s="272"/>
      <c r="S95" s="278"/>
      <c r="T95" s="278"/>
    </row>
    <row r="96" spans="5:20" ht="15.75">
      <c r="E96" s="272"/>
      <c r="S96" s="278"/>
      <c r="T96" s="278"/>
    </row>
    <row r="97" spans="5:20" ht="15.75">
      <c r="E97" s="272"/>
      <c r="S97" s="278"/>
      <c r="T97" s="278"/>
    </row>
    <row r="98" spans="5:20" ht="15.75">
      <c r="E98" s="272"/>
      <c r="S98" s="280"/>
      <c r="T98" s="280"/>
    </row>
    <row r="99" spans="5:20" ht="15.75">
      <c r="E99" s="272"/>
      <c r="S99" s="278"/>
      <c r="T99" s="278"/>
    </row>
    <row r="100" spans="5:20" ht="15.75">
      <c r="E100" s="272"/>
      <c r="S100" s="278"/>
      <c r="T100" s="278"/>
    </row>
    <row r="101" spans="5:20" ht="15.75">
      <c r="E101" s="272"/>
      <c r="S101" s="278"/>
      <c r="T101" s="278"/>
    </row>
    <row r="102" spans="5:20" ht="15.75">
      <c r="E102" s="272"/>
      <c r="S102" s="278"/>
      <c r="T102" s="278"/>
    </row>
    <row r="103" spans="5:20" ht="15.75">
      <c r="E103" s="272"/>
      <c r="S103" s="278"/>
      <c r="T103" s="278"/>
    </row>
    <row r="104" spans="5:20" ht="15.75">
      <c r="E104" s="272"/>
      <c r="S104" s="278"/>
      <c r="T104" s="278"/>
    </row>
    <row r="105" spans="5:20" ht="15.75">
      <c r="E105" s="272"/>
      <c r="S105" s="278"/>
      <c r="T105" s="278"/>
    </row>
    <row r="106" spans="5:20" ht="15.75">
      <c r="E106" s="272"/>
      <c r="S106" s="278"/>
      <c r="T106" s="278"/>
    </row>
    <row r="107" spans="5:20" ht="15.75">
      <c r="E107" s="272"/>
      <c r="S107" s="280"/>
      <c r="T107" s="280"/>
    </row>
    <row r="108" spans="5:20" ht="15.75">
      <c r="E108" s="272"/>
      <c r="S108" s="278"/>
      <c r="T108" s="278"/>
    </row>
    <row r="109" spans="5:20" ht="15.75">
      <c r="E109" s="272"/>
      <c r="S109" s="278"/>
      <c r="T109" s="278"/>
    </row>
    <row r="110" spans="5:20">
      <c r="S110" s="278"/>
      <c r="T110" s="278"/>
    </row>
    <row r="111" spans="5:20">
      <c r="S111" s="278"/>
      <c r="T111" s="278"/>
    </row>
    <row r="112" spans="5:20">
      <c r="S112" s="278"/>
      <c r="T112" s="278"/>
    </row>
    <row r="113" spans="5:20">
      <c r="S113" s="278"/>
      <c r="T113" s="278"/>
    </row>
    <row r="114" spans="5:20">
      <c r="S114" s="278"/>
      <c r="T114" s="278"/>
    </row>
    <row r="115" spans="5:20" ht="15.75">
      <c r="S115" s="280"/>
      <c r="T115" s="280"/>
    </row>
    <row r="116" spans="5:20">
      <c r="S116" s="278"/>
      <c r="T116" s="278"/>
    </row>
    <row r="117" spans="5:20">
      <c r="S117" s="278"/>
      <c r="T117" s="278"/>
    </row>
    <row r="118" spans="5:20">
      <c r="S118" s="278"/>
      <c r="T118" s="278"/>
    </row>
    <row r="119" spans="5:20">
      <c r="S119" s="278"/>
      <c r="T119" s="278"/>
    </row>
    <row r="120" spans="5:20">
      <c r="S120" s="278"/>
      <c r="T120" s="278"/>
    </row>
    <row r="121" spans="5:20">
      <c r="S121" s="278"/>
      <c r="T121" s="278"/>
    </row>
    <row r="125" spans="5:20">
      <c r="E125" s="265"/>
      <c r="S125" s="275"/>
      <c r="T125" s="275"/>
    </row>
    <row r="126" spans="5:20">
      <c r="E126" s="265"/>
      <c r="S126" s="275"/>
      <c r="T126" s="275"/>
    </row>
    <row r="127" spans="5:20">
      <c r="E127" s="265"/>
      <c r="S127" s="275"/>
      <c r="T127" s="275"/>
    </row>
    <row r="128" spans="5:20">
      <c r="E128" s="265"/>
      <c r="S128" s="275"/>
      <c r="T128" s="275"/>
    </row>
    <row r="129" spans="5:20">
      <c r="E129" s="265"/>
      <c r="S129" s="275"/>
      <c r="T129" s="275"/>
    </row>
    <row r="130" spans="5:20">
      <c r="E130" s="265"/>
      <c r="S130" s="275"/>
      <c r="T130" s="275"/>
    </row>
    <row r="131" spans="5:20">
      <c r="E131" s="265"/>
      <c r="S131" s="275"/>
      <c r="T131" s="275"/>
    </row>
    <row r="132" spans="5:20">
      <c r="E132" s="265"/>
      <c r="S132" s="275"/>
      <c r="T132" s="275"/>
    </row>
    <row r="133" spans="5:20">
      <c r="E133" s="265"/>
      <c r="S133" s="275"/>
      <c r="T133" s="275"/>
    </row>
    <row r="134" spans="5:20">
      <c r="E134" s="265"/>
      <c r="S134" s="275"/>
      <c r="T134" s="275"/>
    </row>
    <row r="135" spans="5:20">
      <c r="E135" s="265"/>
      <c r="S135" s="275"/>
      <c r="T135" s="275"/>
    </row>
    <row r="136" spans="5:20">
      <c r="E136" s="265"/>
      <c r="S136" s="275"/>
      <c r="T136" s="275"/>
    </row>
    <row r="137" spans="5:20">
      <c r="E137" s="265"/>
      <c r="S137" s="275"/>
      <c r="T137" s="275"/>
    </row>
    <row r="138" spans="5:20">
      <c r="E138" s="265"/>
      <c r="S138" s="275"/>
      <c r="T138" s="275"/>
    </row>
    <row r="139" spans="5:20">
      <c r="E139" s="265"/>
      <c r="S139" s="275"/>
      <c r="T139" s="275"/>
    </row>
    <row r="140" spans="5:20">
      <c r="E140" s="265"/>
      <c r="S140" s="275"/>
      <c r="T140" s="275"/>
    </row>
    <row r="141" spans="5:20">
      <c r="E141" s="265"/>
      <c r="S141" s="275"/>
      <c r="T141" s="275"/>
    </row>
    <row r="142" spans="5:20">
      <c r="E142" s="265"/>
      <c r="S142" s="275"/>
      <c r="T142" s="275"/>
    </row>
    <row r="143" spans="5:20">
      <c r="E143" s="265"/>
      <c r="S143" s="275"/>
      <c r="T143" s="275"/>
    </row>
    <row r="144" spans="5:20">
      <c r="E144" s="265"/>
      <c r="S144" s="275"/>
      <c r="T144" s="275"/>
    </row>
    <row r="145" spans="5:20">
      <c r="E145" s="265"/>
      <c r="S145" s="275"/>
      <c r="T145" s="275"/>
    </row>
    <row r="146" spans="5:20">
      <c r="E146" s="265"/>
      <c r="S146" s="275"/>
      <c r="T146" s="275"/>
    </row>
    <row r="147" spans="5:20">
      <c r="E147" s="265"/>
      <c r="S147" s="275"/>
      <c r="T147" s="275"/>
    </row>
    <row r="148" spans="5:20">
      <c r="E148" s="265"/>
      <c r="S148" s="275"/>
      <c r="T148" s="275"/>
    </row>
    <row r="149" spans="5:20">
      <c r="E149" s="265"/>
      <c r="S149" s="275"/>
      <c r="T149" s="275"/>
    </row>
    <row r="150" spans="5:20">
      <c r="E150" s="265"/>
      <c r="S150" s="275"/>
      <c r="T150" s="275"/>
    </row>
    <row r="151" spans="5:20">
      <c r="E151" s="265"/>
      <c r="S151" s="275"/>
      <c r="T151" s="275"/>
    </row>
    <row r="152" spans="5:20">
      <c r="E152" s="265"/>
      <c r="S152" s="275"/>
      <c r="T152" s="275"/>
    </row>
    <row r="153" spans="5:20">
      <c r="E153" s="265"/>
      <c r="S153" s="275"/>
      <c r="T153" s="275"/>
    </row>
    <row r="154" spans="5:20">
      <c r="E154" s="265"/>
    </row>
    <row r="155" spans="5:20">
      <c r="E155" s="265"/>
    </row>
    <row r="156" spans="5:20">
      <c r="E156" s="265"/>
    </row>
    <row r="157" spans="5:20">
      <c r="E157" s="265"/>
    </row>
    <row r="158" spans="5:20">
      <c r="E158" s="265"/>
    </row>
    <row r="159" spans="5:20">
      <c r="E159" s="265"/>
    </row>
    <row r="160" spans="5:20">
      <c r="E160" s="265"/>
    </row>
    <row r="161" spans="5:5">
      <c r="E161" s="265"/>
    </row>
    <row r="162" spans="5:5">
      <c r="E162" s="265"/>
    </row>
    <row r="163" spans="5:5">
      <c r="E163" s="265"/>
    </row>
    <row r="164" spans="5:5">
      <c r="E164" s="265"/>
    </row>
    <row r="165" spans="5:5">
      <c r="E165" s="265"/>
    </row>
    <row r="166" spans="5:5">
      <c r="E166" s="265"/>
    </row>
    <row r="167" spans="5:5">
      <c r="E167" s="265"/>
    </row>
    <row r="168" spans="5:5">
      <c r="E168" s="265"/>
    </row>
    <row r="169" spans="5:5">
      <c r="E169" s="265"/>
    </row>
    <row r="170" spans="5:5">
      <c r="E170" s="265"/>
    </row>
    <row r="171" spans="5:5">
      <c r="E171" s="265"/>
    </row>
    <row r="172" spans="5:5">
      <c r="E172" s="265"/>
    </row>
    <row r="173" spans="5:5">
      <c r="E173" s="265"/>
    </row>
    <row r="174" spans="5:5">
      <c r="E174" s="265"/>
    </row>
    <row r="175" spans="5:5">
      <c r="E175" s="265"/>
    </row>
    <row r="176" spans="5:5">
      <c r="E176" s="265"/>
    </row>
    <row r="177" spans="5:5">
      <c r="E177" s="265"/>
    </row>
    <row r="178" spans="5:5">
      <c r="E178" s="265"/>
    </row>
    <row r="179" spans="5:5">
      <c r="E179" s="265"/>
    </row>
    <row r="180" spans="5:5">
      <c r="E180" s="265"/>
    </row>
    <row r="181" spans="5:5">
      <c r="E181" s="265"/>
    </row>
    <row r="182" spans="5:5">
      <c r="E182" s="265"/>
    </row>
    <row r="183" spans="5:5">
      <c r="E183" s="265"/>
    </row>
    <row r="184" spans="5:5">
      <c r="E184" s="265"/>
    </row>
    <row r="185" spans="5:5">
      <c r="E185" s="265"/>
    </row>
    <row r="186" spans="5:5">
      <c r="E186" s="265"/>
    </row>
    <row r="187" spans="5:5">
      <c r="E187" s="265"/>
    </row>
    <row r="188" spans="5:5">
      <c r="E188" s="265"/>
    </row>
    <row r="189" spans="5:5">
      <c r="E189" s="265"/>
    </row>
    <row r="190" spans="5:5">
      <c r="E190" s="265"/>
    </row>
    <row r="191" spans="5:5">
      <c r="E191" s="265"/>
    </row>
    <row r="192" spans="5:5">
      <c r="E192" s="265"/>
    </row>
    <row r="193" spans="5:5">
      <c r="E193" s="265"/>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c r="B1" s="297"/>
      <c r="C1" s="297"/>
      <c r="D1" s="297"/>
      <c r="E1" s="297"/>
      <c r="F1" s="297"/>
      <c r="G1" s="297" t="s">
        <v>489</v>
      </c>
      <c r="I1" s="297"/>
      <c r="J1" s="297"/>
      <c r="K1" s="297"/>
      <c r="L1" s="297"/>
      <c r="M1" s="297"/>
      <c r="N1" s="297"/>
      <c r="O1" s="297"/>
      <c r="P1" s="297"/>
      <c r="Q1" s="297"/>
      <c r="R1" s="297"/>
      <c r="S1" s="297"/>
      <c r="T1" s="297"/>
      <c r="U1" s="297"/>
    </row>
    <row r="2" spans="1:21" ht="18.75">
      <c r="A2" s="339" t="s">
        <v>1360</v>
      </c>
      <c r="B2" s="297"/>
      <c r="C2" s="297"/>
      <c r="D2" s="297"/>
      <c r="E2" s="297"/>
      <c r="F2" s="297"/>
      <c r="G2" s="297"/>
      <c r="I2" s="297"/>
      <c r="J2" s="297"/>
      <c r="K2" s="297"/>
      <c r="L2" s="297"/>
      <c r="M2" s="297"/>
      <c r="N2" s="297"/>
      <c r="O2" s="297"/>
      <c r="P2" s="297"/>
      <c r="Q2" s="297"/>
      <c r="R2" s="297"/>
      <c r="S2" s="297"/>
      <c r="T2" s="297"/>
      <c r="U2" s="297"/>
    </row>
    <row r="3" spans="1:21">
      <c r="A3" s="509" t="s">
        <v>1362</v>
      </c>
      <c r="B3" s="509"/>
      <c r="C3" s="509"/>
      <c r="D3" s="509"/>
      <c r="E3" s="509"/>
      <c r="F3" s="509"/>
      <c r="G3" s="509"/>
      <c r="H3" s="509"/>
      <c r="I3" s="509"/>
      <c r="J3" s="509"/>
      <c r="K3" s="509"/>
      <c r="L3" s="509"/>
      <c r="M3" s="509"/>
      <c r="N3" s="509"/>
      <c r="O3" s="509"/>
      <c r="P3" s="509"/>
      <c r="Q3" s="509"/>
      <c r="R3" s="509"/>
      <c r="S3" s="509"/>
      <c r="T3" s="509"/>
      <c r="U3" s="509"/>
    </row>
    <row r="4" spans="1:21" ht="15" customHeight="1">
      <c r="A4" s="500" t="s">
        <v>100</v>
      </c>
      <c r="B4" s="471" t="s">
        <v>115</v>
      </c>
      <c r="C4" s="483" t="s">
        <v>89</v>
      </c>
      <c r="D4" s="483" t="s">
        <v>90</v>
      </c>
      <c r="E4" s="474" t="s">
        <v>402</v>
      </c>
      <c r="F4" s="483" t="s">
        <v>91</v>
      </c>
      <c r="G4" s="500" t="s">
        <v>103</v>
      </c>
      <c r="H4" s="500"/>
      <c r="I4" s="500"/>
      <c r="J4" s="500"/>
      <c r="K4" s="500"/>
      <c r="L4" s="500"/>
      <c r="M4" s="500"/>
      <c r="N4" s="500"/>
      <c r="O4" s="508" t="s">
        <v>104</v>
      </c>
      <c r="P4" s="508"/>
      <c r="Q4" s="471" t="s">
        <v>105</v>
      </c>
      <c r="R4" s="471" t="s">
        <v>106</v>
      </c>
      <c r="S4" s="471" t="s">
        <v>113</v>
      </c>
      <c r="T4" s="471" t="s">
        <v>112</v>
      </c>
      <c r="U4" s="468" t="s">
        <v>92</v>
      </c>
    </row>
    <row r="5" spans="1:21">
      <c r="A5" s="500"/>
      <c r="B5" s="472"/>
      <c r="C5" s="484"/>
      <c r="D5" s="484"/>
      <c r="E5" s="475"/>
      <c r="F5" s="484"/>
      <c r="G5" s="500" t="s">
        <v>107</v>
      </c>
      <c r="H5" s="500"/>
      <c r="I5" s="500" t="s">
        <v>108</v>
      </c>
      <c r="J5" s="500"/>
      <c r="K5" s="500" t="s">
        <v>109</v>
      </c>
      <c r="L5" s="500"/>
      <c r="M5" s="500" t="s">
        <v>110</v>
      </c>
      <c r="N5" s="500"/>
      <c r="O5" s="508"/>
      <c r="P5" s="508"/>
      <c r="Q5" s="472"/>
      <c r="R5" s="472"/>
      <c r="S5" s="472"/>
      <c r="T5" s="472"/>
      <c r="U5" s="469"/>
    </row>
    <row r="6" spans="1:21" ht="25.5">
      <c r="A6" s="500"/>
      <c r="B6" s="473"/>
      <c r="C6" s="485"/>
      <c r="D6" s="485"/>
      <c r="E6" s="476"/>
      <c r="F6" s="485"/>
      <c r="G6" s="254" t="s">
        <v>111</v>
      </c>
      <c r="H6" s="241" t="s">
        <v>12</v>
      </c>
      <c r="I6" s="254" t="s">
        <v>111</v>
      </c>
      <c r="J6" s="241" t="s">
        <v>12</v>
      </c>
      <c r="K6" s="254" t="s">
        <v>111</v>
      </c>
      <c r="L6" s="241" t="s">
        <v>12</v>
      </c>
      <c r="M6" s="254" t="s">
        <v>111</v>
      </c>
      <c r="N6" s="241" t="s">
        <v>12</v>
      </c>
      <c r="O6" s="254" t="s">
        <v>111</v>
      </c>
      <c r="P6" s="241" t="s">
        <v>12</v>
      </c>
      <c r="Q6" s="473"/>
      <c r="R6" s="473"/>
      <c r="S6" s="473"/>
      <c r="T6" s="473"/>
      <c r="U6" s="470"/>
    </row>
    <row r="7" spans="1:21" ht="15.75">
      <c r="A7" s="496" t="s">
        <v>1394</v>
      </c>
      <c r="B7" s="496" t="s">
        <v>1395</v>
      </c>
      <c r="C7" s="348"/>
      <c r="D7" s="348"/>
      <c r="E7" s="414"/>
      <c r="F7" s="262"/>
      <c r="G7" s="263"/>
      <c r="H7" s="239"/>
      <c r="I7" s="263"/>
      <c r="J7" s="239"/>
      <c r="K7" s="263"/>
      <c r="L7" s="239"/>
      <c r="M7" s="263"/>
      <c r="N7" s="239"/>
      <c r="O7" s="262"/>
      <c r="P7" s="239"/>
      <c r="Q7" s="262"/>
      <c r="R7" s="262"/>
      <c r="S7" s="262"/>
      <c r="T7" s="262"/>
      <c r="U7" s="262"/>
    </row>
    <row r="8" spans="1:21" ht="15.75">
      <c r="A8" s="497"/>
      <c r="B8" s="497"/>
      <c r="C8" s="348"/>
      <c r="D8" s="348"/>
      <c r="E8" s="414"/>
      <c r="F8" s="262"/>
      <c r="G8" s="263"/>
      <c r="H8" s="239"/>
      <c r="I8" s="263"/>
      <c r="J8" s="239"/>
      <c r="K8" s="263"/>
      <c r="L8" s="239"/>
      <c r="M8" s="263"/>
      <c r="N8" s="239"/>
      <c r="O8" s="262"/>
      <c r="P8" s="239"/>
      <c r="Q8" s="262"/>
      <c r="R8" s="262"/>
      <c r="S8" s="262"/>
      <c r="T8" s="262"/>
      <c r="U8" s="262"/>
    </row>
    <row r="9" spans="1:21" ht="15.75">
      <c r="A9" s="497"/>
      <c r="B9" s="497"/>
      <c r="C9" s="348"/>
      <c r="D9" s="348"/>
      <c r="E9" s="414"/>
      <c r="F9" s="262"/>
      <c r="G9" s="263"/>
      <c r="H9" s="239"/>
      <c r="I9" s="263"/>
      <c r="J9" s="239"/>
      <c r="K9" s="263"/>
      <c r="L9" s="239"/>
      <c r="M9" s="263"/>
      <c r="N9" s="239"/>
      <c r="O9" s="262"/>
      <c r="P9" s="239"/>
      <c r="Q9" s="262"/>
      <c r="R9" s="262"/>
      <c r="S9" s="262"/>
      <c r="T9" s="262"/>
      <c r="U9" s="262"/>
    </row>
    <row r="10" spans="1:21" ht="15.75">
      <c r="A10" s="497"/>
      <c r="B10" s="497"/>
      <c r="C10" s="348"/>
      <c r="D10" s="348"/>
      <c r="E10" s="414"/>
      <c r="F10" s="262"/>
      <c r="G10" s="263"/>
      <c r="H10" s="239"/>
      <c r="I10" s="263"/>
      <c r="J10" s="239"/>
      <c r="K10" s="263"/>
      <c r="L10" s="239"/>
      <c r="M10" s="263"/>
      <c r="N10" s="239"/>
      <c r="O10" s="262"/>
      <c r="P10" s="239"/>
      <c r="Q10" s="262"/>
      <c r="R10" s="262"/>
      <c r="S10" s="262"/>
      <c r="T10" s="262"/>
      <c r="U10" s="262"/>
    </row>
    <row r="11" spans="1:21" ht="15.75">
      <c r="A11" s="497"/>
      <c r="B11" s="497"/>
      <c r="C11" s="348"/>
      <c r="D11" s="348"/>
      <c r="E11" s="414"/>
      <c r="F11" s="262"/>
      <c r="G11" s="263"/>
      <c r="H11" s="239"/>
      <c r="I11" s="263"/>
      <c r="J11" s="239"/>
      <c r="K11" s="263"/>
      <c r="L11" s="239"/>
      <c r="M11" s="263"/>
      <c r="N11" s="239"/>
      <c r="O11" s="262"/>
      <c r="P11" s="239"/>
      <c r="Q11" s="262"/>
      <c r="R11" s="262"/>
      <c r="S11" s="262"/>
      <c r="T11" s="262"/>
      <c r="U11" s="262"/>
    </row>
    <row r="12" spans="1:21" ht="15.75">
      <c r="A12" s="497"/>
      <c r="B12" s="497"/>
      <c r="C12" s="348"/>
      <c r="D12" s="348"/>
      <c r="E12" s="414"/>
      <c r="F12" s="262"/>
      <c r="G12" s="263"/>
      <c r="H12" s="239"/>
      <c r="I12" s="263"/>
      <c r="J12" s="239"/>
      <c r="K12" s="263"/>
      <c r="L12" s="239"/>
      <c r="M12" s="263"/>
      <c r="N12" s="239"/>
      <c r="O12" s="262"/>
      <c r="P12" s="239"/>
      <c r="Q12" s="262"/>
      <c r="R12" s="262"/>
      <c r="S12" s="262"/>
      <c r="T12" s="262"/>
      <c r="U12" s="262"/>
    </row>
    <row r="13" spans="1:21" ht="15.75">
      <c r="A13" s="497"/>
      <c r="B13" s="497"/>
      <c r="C13" s="348"/>
      <c r="D13" s="348"/>
      <c r="E13" s="414"/>
      <c r="F13" s="262"/>
      <c r="G13" s="263"/>
      <c r="H13" s="239"/>
      <c r="I13" s="263"/>
      <c r="J13" s="239"/>
      <c r="K13" s="263"/>
      <c r="L13" s="239"/>
      <c r="M13" s="263"/>
      <c r="N13" s="239"/>
      <c r="O13" s="262"/>
      <c r="P13" s="239"/>
      <c r="Q13" s="262"/>
      <c r="R13" s="262"/>
      <c r="S13" s="262"/>
      <c r="T13" s="262"/>
      <c r="U13" s="262"/>
    </row>
    <row r="14" spans="1:21" ht="15.75">
      <c r="A14" s="497"/>
      <c r="B14" s="497"/>
      <c r="C14" s="348"/>
      <c r="D14" s="348"/>
      <c r="E14" s="414"/>
      <c r="F14" s="262"/>
      <c r="G14" s="263"/>
      <c r="H14" s="239"/>
      <c r="I14" s="263"/>
      <c r="J14" s="239"/>
      <c r="K14" s="263"/>
      <c r="L14" s="239"/>
      <c r="M14" s="263"/>
      <c r="N14" s="239"/>
      <c r="O14" s="262"/>
      <c r="P14" s="239"/>
      <c r="Q14" s="262"/>
      <c r="R14" s="262"/>
      <c r="S14" s="262"/>
      <c r="T14" s="262"/>
      <c r="U14" s="262"/>
    </row>
    <row r="15" spans="1:21" ht="15.75">
      <c r="A15" s="497"/>
      <c r="B15" s="497"/>
      <c r="C15" s="348"/>
      <c r="D15" s="348"/>
      <c r="E15" s="414"/>
      <c r="F15" s="262"/>
      <c r="G15" s="263"/>
      <c r="H15" s="239"/>
      <c r="I15" s="263"/>
      <c r="J15" s="239"/>
      <c r="K15" s="263"/>
      <c r="L15" s="239"/>
      <c r="M15" s="263"/>
      <c r="N15" s="239"/>
      <c r="O15" s="262"/>
      <c r="P15" s="239"/>
      <c r="Q15" s="262"/>
      <c r="R15" s="262"/>
      <c r="S15" s="262"/>
      <c r="T15" s="262"/>
      <c r="U15" s="262"/>
    </row>
    <row r="16" spans="1:21" ht="15.75">
      <c r="A16" s="497"/>
      <c r="B16" s="497"/>
      <c r="C16" s="348"/>
      <c r="D16" s="348"/>
      <c r="E16" s="414"/>
      <c r="F16" s="267"/>
      <c r="G16" s="267"/>
      <c r="H16" s="283"/>
      <c r="I16" s="267"/>
      <c r="J16" s="283"/>
      <c r="K16" s="267"/>
      <c r="L16" s="283"/>
      <c r="M16" s="267"/>
      <c r="N16" s="283"/>
      <c r="O16" s="267"/>
      <c r="P16" s="283"/>
      <c r="Q16" s="267"/>
      <c r="R16" s="267"/>
      <c r="S16" s="267"/>
      <c r="T16" s="267"/>
      <c r="U16" s="267"/>
    </row>
    <row r="17" spans="1:21" ht="15.75">
      <c r="A17" s="497"/>
      <c r="B17" s="497"/>
      <c r="C17" s="348"/>
      <c r="D17" s="348"/>
      <c r="E17" s="414"/>
      <c r="F17" s="262"/>
      <c r="G17" s="262"/>
      <c r="H17" s="239"/>
      <c r="I17" s="262"/>
      <c r="J17" s="239"/>
      <c r="K17" s="262"/>
      <c r="L17" s="239"/>
      <c r="M17" s="262"/>
      <c r="N17" s="239"/>
      <c r="O17" s="262"/>
      <c r="P17" s="239"/>
      <c r="Q17" s="284"/>
      <c r="R17" s="284"/>
      <c r="S17" s="284"/>
      <c r="T17" s="262"/>
      <c r="U17" s="285"/>
    </row>
    <row r="18" spans="1:21" ht="15.75">
      <c r="A18" s="497"/>
      <c r="B18" s="497"/>
      <c r="C18" s="348"/>
      <c r="D18" s="348"/>
      <c r="E18" s="414"/>
      <c r="F18" s="267"/>
      <c r="G18" s="267"/>
      <c r="H18" s="283"/>
      <c r="I18" s="267"/>
      <c r="J18" s="283"/>
      <c r="K18" s="267"/>
      <c r="L18" s="283"/>
      <c r="M18" s="267"/>
      <c r="N18" s="283"/>
      <c r="O18" s="267"/>
      <c r="P18" s="283"/>
      <c r="Q18" s="267"/>
      <c r="R18" s="267"/>
      <c r="S18" s="267"/>
      <c r="T18" s="267"/>
      <c r="U18" s="267"/>
    </row>
    <row r="19" spans="1:21" ht="15.75">
      <c r="A19" s="498"/>
      <c r="B19" s="498"/>
      <c r="C19" s="348"/>
      <c r="D19" s="348"/>
      <c r="E19" s="414"/>
      <c r="F19" s="262"/>
      <c r="G19" s="263"/>
      <c r="H19" s="239"/>
      <c r="I19" s="263"/>
      <c r="J19" s="239"/>
      <c r="K19" s="263"/>
      <c r="L19" s="239"/>
      <c r="M19" s="262"/>
      <c r="N19" s="239"/>
      <c r="O19" s="262"/>
      <c r="P19" s="239"/>
      <c r="Q19" s="262"/>
      <c r="R19" s="262"/>
      <c r="S19" s="262"/>
      <c r="T19" s="262"/>
      <c r="U19" s="262"/>
    </row>
    <row r="20" spans="1:21" ht="15.75">
      <c r="A20" s="305"/>
      <c r="B20" s="306"/>
      <c r="C20" s="305" t="s">
        <v>1396</v>
      </c>
      <c r="D20" s="306"/>
      <c r="E20" s="306"/>
      <c r="F20" s="307"/>
      <c r="G20" s="276">
        <f t="shared" ref="G20:P20" si="0">SUM(G7:G19)</f>
        <v>0</v>
      </c>
      <c r="H20" s="286">
        <f t="shared" si="0"/>
        <v>0</v>
      </c>
      <c r="I20" s="276">
        <f t="shared" si="0"/>
        <v>0</v>
      </c>
      <c r="J20" s="286">
        <f t="shared" si="0"/>
        <v>0</v>
      </c>
      <c r="K20" s="276">
        <f t="shared" si="0"/>
        <v>0</v>
      </c>
      <c r="L20" s="286">
        <f t="shared" si="0"/>
        <v>0</v>
      </c>
      <c r="M20" s="276">
        <f t="shared" si="0"/>
        <v>0</v>
      </c>
      <c r="N20" s="286">
        <f t="shared" si="0"/>
        <v>0</v>
      </c>
      <c r="O20" s="286">
        <f t="shared" si="0"/>
        <v>0</v>
      </c>
      <c r="P20" s="286">
        <f t="shared" si="0"/>
        <v>0</v>
      </c>
      <c r="Q20" s="277"/>
      <c r="R20" s="277"/>
      <c r="S20" s="277"/>
      <c r="T20" s="277"/>
      <c r="U20" s="277"/>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c r="G1" s="297" t="s">
        <v>1397</v>
      </c>
      <c r="I1" s="297"/>
      <c r="J1" s="297"/>
      <c r="K1" s="297"/>
      <c r="L1" s="297"/>
      <c r="M1" s="297"/>
      <c r="N1" s="297"/>
      <c r="O1" s="297"/>
      <c r="P1" s="297"/>
      <c r="Q1" s="297"/>
      <c r="R1" s="297"/>
      <c r="S1" s="297"/>
      <c r="T1" s="297"/>
      <c r="U1" s="297"/>
      <c r="V1" s="297"/>
      <c r="W1" s="297"/>
      <c r="X1" s="297"/>
      <c r="Y1" s="297"/>
      <c r="Z1" s="297"/>
      <c r="AA1" s="297"/>
    </row>
    <row r="2" spans="1:27" ht="18.75">
      <c r="A2" s="336" t="s">
        <v>1360</v>
      </c>
      <c r="G2" s="297"/>
      <c r="I2" s="297"/>
      <c r="J2" s="297"/>
      <c r="K2" s="297"/>
      <c r="L2" s="297"/>
      <c r="M2" s="297"/>
      <c r="N2" s="297"/>
      <c r="O2" s="297"/>
      <c r="P2" s="297"/>
      <c r="Q2" s="297"/>
      <c r="R2" s="297"/>
      <c r="S2" s="297"/>
      <c r="T2" s="297"/>
      <c r="U2" s="297"/>
      <c r="V2" s="297"/>
      <c r="W2" s="297"/>
      <c r="X2" s="297"/>
      <c r="Y2" s="297"/>
      <c r="Z2" s="297"/>
      <c r="AA2" s="297"/>
    </row>
    <row r="3" spans="1:27" ht="18.75">
      <c r="A3" s="337" t="s">
        <v>1405</v>
      </c>
      <c r="G3" s="297"/>
      <c r="I3" s="297"/>
      <c r="J3" s="297"/>
      <c r="K3" s="297"/>
      <c r="L3" s="297"/>
      <c r="M3" s="297"/>
      <c r="N3" s="297"/>
      <c r="O3" s="297"/>
      <c r="P3" s="297"/>
      <c r="Q3" s="297"/>
      <c r="R3" s="297"/>
      <c r="S3" s="297"/>
      <c r="T3" s="297"/>
      <c r="U3" s="297"/>
      <c r="V3" s="297"/>
      <c r="W3" s="297"/>
      <c r="X3" s="297"/>
      <c r="Y3" s="297"/>
      <c r="Z3" s="297"/>
      <c r="AA3" s="297"/>
    </row>
    <row r="4" spans="1:27" ht="18.75">
      <c r="A4" s="337" t="s">
        <v>1404</v>
      </c>
      <c r="G4" s="297"/>
      <c r="I4" s="297"/>
      <c r="J4" s="297"/>
      <c r="K4" s="297"/>
      <c r="L4" s="297"/>
      <c r="M4" s="297"/>
      <c r="N4" s="297"/>
      <c r="O4" s="297"/>
      <c r="P4" s="297"/>
      <c r="Q4" s="297"/>
      <c r="R4" s="297"/>
      <c r="S4" s="297"/>
      <c r="T4" s="297"/>
      <c r="U4" s="297"/>
      <c r="V4" s="297"/>
      <c r="W4" s="297"/>
      <c r="X4" s="297"/>
      <c r="Y4" s="297"/>
      <c r="Z4" s="297"/>
      <c r="AA4" s="297"/>
    </row>
    <row r="5" spans="1:27">
      <c r="A5" s="301" t="s">
        <v>1407</v>
      </c>
      <c r="B5" s="282"/>
      <c r="C5" s="282"/>
      <c r="D5" s="282"/>
      <c r="E5" s="282"/>
      <c r="F5" s="282"/>
      <c r="G5" s="282"/>
      <c r="H5" s="282"/>
      <c r="I5" s="282"/>
      <c r="J5" s="282"/>
      <c r="K5" s="282"/>
      <c r="L5" s="282"/>
      <c r="M5" s="282"/>
      <c r="N5" s="282"/>
      <c r="O5" s="282"/>
      <c r="P5" s="282"/>
      <c r="Q5" s="282"/>
      <c r="R5" s="282"/>
      <c r="S5" s="282"/>
      <c r="T5" s="282"/>
      <c r="U5" s="282"/>
    </row>
    <row r="6" spans="1:27" ht="15" customHeight="1">
      <c r="A6" s="500" t="s">
        <v>100</v>
      </c>
      <c r="B6" s="471" t="s">
        <v>115</v>
      </c>
      <c r="C6" s="483" t="s">
        <v>89</v>
      </c>
      <c r="D6" s="483" t="s">
        <v>90</v>
      </c>
      <c r="E6" s="474" t="s">
        <v>402</v>
      </c>
      <c r="F6" s="483" t="s">
        <v>91</v>
      </c>
      <c r="G6" s="500" t="s">
        <v>103</v>
      </c>
      <c r="H6" s="500"/>
      <c r="I6" s="500"/>
      <c r="J6" s="500"/>
      <c r="K6" s="500"/>
      <c r="L6" s="500"/>
      <c r="M6" s="500"/>
      <c r="N6" s="500"/>
      <c r="O6" s="508" t="s">
        <v>104</v>
      </c>
      <c r="P6" s="508"/>
      <c r="Q6" s="471" t="s">
        <v>105</v>
      </c>
      <c r="R6" s="471" t="s">
        <v>106</v>
      </c>
      <c r="S6" s="471" t="s">
        <v>113</v>
      </c>
      <c r="T6" s="471" t="s">
        <v>112</v>
      </c>
      <c r="U6" s="468" t="s">
        <v>92</v>
      </c>
    </row>
    <row r="7" spans="1:27">
      <c r="A7" s="500"/>
      <c r="B7" s="472"/>
      <c r="C7" s="484"/>
      <c r="D7" s="484"/>
      <c r="E7" s="475"/>
      <c r="F7" s="484"/>
      <c r="G7" s="500" t="s">
        <v>107</v>
      </c>
      <c r="H7" s="500"/>
      <c r="I7" s="500" t="s">
        <v>108</v>
      </c>
      <c r="J7" s="500"/>
      <c r="K7" s="500" t="s">
        <v>109</v>
      </c>
      <c r="L7" s="500"/>
      <c r="M7" s="500" t="s">
        <v>110</v>
      </c>
      <c r="N7" s="500"/>
      <c r="O7" s="508"/>
      <c r="P7" s="508"/>
      <c r="Q7" s="472"/>
      <c r="R7" s="472"/>
      <c r="S7" s="472"/>
      <c r="T7" s="472"/>
      <c r="U7" s="469"/>
    </row>
    <row r="8" spans="1:27" ht="25.5">
      <c r="A8" s="500"/>
      <c r="B8" s="473"/>
      <c r="C8" s="485"/>
      <c r="D8" s="485"/>
      <c r="E8" s="476"/>
      <c r="F8" s="485"/>
      <c r="G8" s="254" t="s">
        <v>111</v>
      </c>
      <c r="H8" s="241" t="s">
        <v>12</v>
      </c>
      <c r="I8" s="254" t="s">
        <v>111</v>
      </c>
      <c r="J8" s="241" t="s">
        <v>12</v>
      </c>
      <c r="K8" s="254" t="s">
        <v>111</v>
      </c>
      <c r="L8" s="241" t="s">
        <v>12</v>
      </c>
      <c r="M8" s="254" t="s">
        <v>111</v>
      </c>
      <c r="N8" s="241" t="s">
        <v>12</v>
      </c>
      <c r="O8" s="254" t="s">
        <v>111</v>
      </c>
      <c r="P8" s="241" t="s">
        <v>12</v>
      </c>
      <c r="Q8" s="473"/>
      <c r="R8" s="473"/>
      <c r="S8" s="473"/>
      <c r="T8" s="473"/>
      <c r="U8" s="470"/>
    </row>
    <row r="9" spans="1:27" ht="15.75">
      <c r="A9" s="496" t="s">
        <v>1398</v>
      </c>
      <c r="B9" s="496" t="s">
        <v>1399</v>
      </c>
      <c r="C9" s="262"/>
      <c r="D9" s="262"/>
      <c r="E9" s="262"/>
      <c r="F9" s="267"/>
      <c r="G9" s="267"/>
      <c r="H9" s="283"/>
      <c r="I9" s="267"/>
      <c r="J9" s="283"/>
      <c r="K9" s="267"/>
      <c r="L9" s="283"/>
      <c r="M9" s="267"/>
      <c r="N9" s="283"/>
      <c r="O9" s="267"/>
      <c r="P9" s="283"/>
      <c r="Q9" s="267"/>
      <c r="R9" s="267"/>
      <c r="S9" s="267"/>
      <c r="T9" s="267"/>
      <c r="U9" s="73"/>
    </row>
    <row r="10" spans="1:27" ht="15.75">
      <c r="A10" s="497"/>
      <c r="B10" s="497"/>
      <c r="C10" s="262"/>
      <c r="D10" s="262"/>
      <c r="E10" s="262"/>
      <c r="F10" s="267"/>
      <c r="G10" s="267"/>
      <c r="H10" s="283"/>
      <c r="I10" s="267"/>
      <c r="J10" s="283"/>
      <c r="K10" s="267"/>
      <c r="L10" s="283"/>
      <c r="M10" s="267"/>
      <c r="N10" s="283"/>
      <c r="O10" s="267"/>
      <c r="P10" s="283"/>
      <c r="Q10" s="267"/>
      <c r="R10" s="267"/>
      <c r="S10" s="267"/>
      <c r="T10" s="267"/>
      <c r="U10" s="73"/>
    </row>
    <row r="11" spans="1:27" ht="15.75">
      <c r="A11" s="497"/>
      <c r="B11" s="497"/>
      <c r="C11" s="262"/>
      <c r="D11" s="262"/>
      <c r="E11" s="262"/>
      <c r="F11" s="267"/>
      <c r="G11" s="267"/>
      <c r="H11" s="283"/>
      <c r="I11" s="267"/>
      <c r="J11" s="283"/>
      <c r="K11" s="267"/>
      <c r="L11" s="283"/>
      <c r="M11" s="267"/>
      <c r="N11" s="283"/>
      <c r="O11" s="267"/>
      <c r="P11" s="283"/>
      <c r="Q11" s="267"/>
      <c r="R11" s="267"/>
      <c r="S11" s="267"/>
      <c r="T11" s="267"/>
      <c r="U11" s="73"/>
    </row>
    <row r="12" spans="1:27" ht="15.75">
      <c r="A12" s="497"/>
      <c r="B12" s="497"/>
      <c r="C12" s="262"/>
      <c r="D12" s="262"/>
      <c r="E12" s="262"/>
      <c r="F12" s="267"/>
      <c r="G12" s="267"/>
      <c r="H12" s="283"/>
      <c r="I12" s="267"/>
      <c r="J12" s="283"/>
      <c r="K12" s="267"/>
      <c r="L12" s="283"/>
      <c r="M12" s="267"/>
      <c r="N12" s="283"/>
      <c r="O12" s="267"/>
      <c r="P12" s="283"/>
      <c r="Q12" s="267"/>
      <c r="R12" s="267"/>
      <c r="S12" s="267"/>
      <c r="T12" s="267"/>
      <c r="U12" s="73"/>
    </row>
    <row r="13" spans="1:27" ht="15.75">
      <c r="A13" s="497"/>
      <c r="B13" s="497"/>
      <c r="C13" s="262"/>
      <c r="D13" s="262"/>
      <c r="E13" s="262"/>
      <c r="F13" s="267"/>
      <c r="G13" s="267"/>
      <c r="H13" s="283"/>
      <c r="I13" s="267"/>
      <c r="J13" s="283"/>
      <c r="K13" s="267"/>
      <c r="L13" s="283"/>
      <c r="M13" s="267"/>
      <c r="N13" s="283"/>
      <c r="O13" s="267"/>
      <c r="P13" s="283"/>
      <c r="Q13" s="267"/>
      <c r="R13" s="267"/>
      <c r="S13" s="267"/>
      <c r="T13" s="267"/>
      <c r="U13" s="73"/>
    </row>
    <row r="14" spans="1:27" ht="15.75">
      <c r="A14" s="497"/>
      <c r="B14" s="498"/>
      <c r="C14" s="262"/>
      <c r="D14" s="262"/>
      <c r="E14" s="262"/>
      <c r="F14" s="267"/>
      <c r="G14" s="267"/>
      <c r="H14" s="283"/>
      <c r="I14" s="267"/>
      <c r="J14" s="283"/>
      <c r="K14" s="267"/>
      <c r="L14" s="283"/>
      <c r="M14" s="267"/>
      <c r="N14" s="283"/>
      <c r="O14" s="267"/>
      <c r="P14" s="283"/>
      <c r="Q14" s="267"/>
      <c r="R14" s="267"/>
      <c r="S14" s="267"/>
      <c r="T14" s="267"/>
      <c r="U14" s="73"/>
    </row>
    <row r="15" spans="1:27" ht="15.75">
      <c r="A15" s="497"/>
      <c r="B15" s="496" t="s">
        <v>1401</v>
      </c>
      <c r="C15" s="262"/>
      <c r="D15" s="262"/>
      <c r="E15" s="262"/>
      <c r="F15" s="267"/>
      <c r="G15" s="267"/>
      <c r="H15" s="283"/>
      <c r="I15" s="267"/>
      <c r="J15" s="283"/>
      <c r="K15" s="267"/>
      <c r="L15" s="283"/>
      <c r="M15" s="267"/>
      <c r="N15" s="283"/>
      <c r="O15" s="267"/>
      <c r="P15" s="283"/>
      <c r="Q15" s="267"/>
      <c r="R15" s="267"/>
      <c r="S15" s="267"/>
      <c r="T15" s="267"/>
      <c r="U15" s="73"/>
    </row>
    <row r="16" spans="1:27" ht="15.75">
      <c r="A16" s="497"/>
      <c r="B16" s="497"/>
      <c r="C16" s="262"/>
      <c r="D16" s="262"/>
      <c r="E16" s="262"/>
      <c r="F16" s="267"/>
      <c r="G16" s="267"/>
      <c r="H16" s="283"/>
      <c r="I16" s="267"/>
      <c r="J16" s="283"/>
      <c r="K16" s="267"/>
      <c r="L16" s="283"/>
      <c r="M16" s="267"/>
      <c r="N16" s="283"/>
      <c r="O16" s="267"/>
      <c r="P16" s="283"/>
      <c r="Q16" s="267"/>
      <c r="R16" s="267"/>
      <c r="S16" s="267"/>
      <c r="T16" s="267"/>
      <c r="U16" s="73"/>
    </row>
    <row r="17" spans="1:21" ht="15.75">
      <c r="A17" s="497"/>
      <c r="B17" s="497"/>
      <c r="C17" s="262"/>
      <c r="D17" s="262"/>
      <c r="E17" s="262"/>
      <c r="F17" s="267"/>
      <c r="G17" s="267"/>
      <c r="H17" s="283"/>
      <c r="I17" s="267"/>
      <c r="J17" s="283"/>
      <c r="K17" s="267"/>
      <c r="L17" s="283"/>
      <c r="M17" s="267"/>
      <c r="N17" s="283"/>
      <c r="O17" s="267"/>
      <c r="P17" s="283"/>
      <c r="Q17" s="267"/>
      <c r="R17" s="267"/>
      <c r="S17" s="267"/>
      <c r="T17" s="267"/>
      <c r="U17" s="73"/>
    </row>
    <row r="18" spans="1:21" ht="15.75">
      <c r="A18" s="497"/>
      <c r="B18" s="497"/>
      <c r="C18" s="262"/>
      <c r="D18" s="262"/>
      <c r="E18" s="262"/>
      <c r="F18" s="267"/>
      <c r="G18" s="267"/>
      <c r="H18" s="283"/>
      <c r="I18" s="267"/>
      <c r="J18" s="283"/>
      <c r="K18" s="267"/>
      <c r="L18" s="283"/>
      <c r="M18" s="267"/>
      <c r="N18" s="283"/>
      <c r="O18" s="267"/>
      <c r="P18" s="283"/>
      <c r="Q18" s="267"/>
      <c r="R18" s="267"/>
      <c r="S18" s="267"/>
      <c r="T18" s="267"/>
      <c r="U18" s="73"/>
    </row>
    <row r="19" spans="1:21" ht="15.75">
      <c r="A19" s="497"/>
      <c r="B19" s="498"/>
      <c r="C19" s="262"/>
      <c r="D19" s="262"/>
      <c r="E19" s="262"/>
      <c r="F19" s="262"/>
      <c r="G19" s="262"/>
      <c r="H19" s="239"/>
      <c r="I19" s="262"/>
      <c r="J19" s="239"/>
      <c r="K19" s="262"/>
      <c r="L19" s="239"/>
      <c r="M19" s="262"/>
      <c r="N19" s="239"/>
      <c r="O19" s="262"/>
      <c r="P19" s="239"/>
      <c r="Q19" s="262"/>
      <c r="R19" s="262"/>
      <c r="S19" s="262"/>
      <c r="T19" s="262"/>
      <c r="U19" s="349"/>
    </row>
    <row r="20" spans="1:21" ht="15.75">
      <c r="A20" s="497"/>
      <c r="B20" s="496" t="s">
        <v>1402</v>
      </c>
      <c r="C20" s="262"/>
      <c r="D20" s="262"/>
      <c r="E20" s="262"/>
      <c r="F20" s="267"/>
      <c r="G20" s="263"/>
      <c r="H20" s="398"/>
      <c r="I20" s="263"/>
      <c r="J20" s="398"/>
      <c r="K20" s="263"/>
      <c r="L20" s="239"/>
      <c r="M20" s="262"/>
      <c r="N20" s="239"/>
      <c r="O20" s="263"/>
      <c r="P20" s="398"/>
      <c r="Q20" s="262"/>
      <c r="R20" s="262"/>
      <c r="S20" s="262"/>
      <c r="T20" s="262"/>
      <c r="U20" s="262"/>
    </row>
    <row r="21" spans="1:21" ht="15.75">
      <c r="A21" s="497"/>
      <c r="B21" s="497"/>
      <c r="C21" s="262"/>
      <c r="D21" s="262"/>
      <c r="E21" s="262"/>
      <c r="F21" s="267"/>
      <c r="G21" s="263"/>
      <c r="H21" s="398"/>
      <c r="I21" s="263"/>
      <c r="J21" s="398"/>
      <c r="K21" s="263"/>
      <c r="L21" s="239"/>
      <c r="M21" s="262"/>
      <c r="N21" s="239"/>
      <c r="O21" s="263"/>
      <c r="P21" s="398"/>
      <c r="Q21" s="262"/>
      <c r="R21" s="262"/>
      <c r="S21" s="262"/>
      <c r="T21" s="262"/>
      <c r="U21" s="262"/>
    </row>
    <row r="22" spans="1:21" ht="15.75">
      <c r="A22" s="497"/>
      <c r="B22" s="497"/>
      <c r="C22" s="262"/>
      <c r="D22" s="262"/>
      <c r="E22" s="262"/>
      <c r="F22" s="267"/>
      <c r="G22" s="263"/>
      <c r="H22" s="398"/>
      <c r="I22" s="263"/>
      <c r="J22" s="398"/>
      <c r="K22" s="263"/>
      <c r="L22" s="239"/>
      <c r="M22" s="262"/>
      <c r="N22" s="239"/>
      <c r="O22" s="263"/>
      <c r="P22" s="398"/>
      <c r="Q22" s="262"/>
      <c r="R22" s="262"/>
      <c r="S22" s="262"/>
      <c r="T22" s="262"/>
      <c r="U22" s="262"/>
    </row>
    <row r="23" spans="1:21" ht="15.75">
      <c r="A23" s="497"/>
      <c r="B23" s="498"/>
      <c r="C23" s="262"/>
      <c r="D23" s="262"/>
      <c r="E23" s="262"/>
      <c r="F23" s="267"/>
      <c r="G23" s="263"/>
      <c r="H23" s="398"/>
      <c r="I23" s="263"/>
      <c r="J23" s="398"/>
      <c r="K23" s="263"/>
      <c r="L23" s="239"/>
      <c r="M23" s="262"/>
      <c r="N23" s="239"/>
      <c r="O23" s="263"/>
      <c r="P23" s="398"/>
      <c r="Q23" s="262"/>
      <c r="R23" s="262"/>
      <c r="S23" s="262"/>
      <c r="T23" s="262"/>
      <c r="U23" s="262"/>
    </row>
    <row r="24" spans="1:21" ht="15.75">
      <c r="A24" s="497"/>
      <c r="B24" s="499" t="s">
        <v>1403</v>
      </c>
      <c r="C24" s="262"/>
      <c r="D24" s="262"/>
      <c r="E24" s="262"/>
      <c r="F24" s="267"/>
      <c r="G24" s="263"/>
      <c r="H24" s="398"/>
      <c r="I24" s="263"/>
      <c r="J24" s="398"/>
      <c r="K24" s="263"/>
      <c r="L24" s="239"/>
      <c r="M24" s="262"/>
      <c r="N24" s="239"/>
      <c r="O24" s="263"/>
      <c r="P24" s="398"/>
      <c r="Q24" s="262"/>
      <c r="R24" s="262"/>
      <c r="S24" s="262"/>
      <c r="T24" s="262"/>
      <c r="U24" s="262"/>
    </row>
    <row r="25" spans="1:21" ht="15.75" customHeight="1">
      <c r="A25" s="497"/>
      <c r="B25" s="499"/>
      <c r="C25" s="262"/>
      <c r="D25" s="262"/>
      <c r="E25" s="262"/>
      <c r="F25" s="267"/>
      <c r="G25" s="263"/>
      <c r="H25" s="398"/>
      <c r="I25" s="263"/>
      <c r="J25" s="398"/>
      <c r="K25" s="263"/>
      <c r="L25" s="239"/>
      <c r="M25" s="262"/>
      <c r="N25" s="239"/>
      <c r="O25" s="263"/>
      <c r="P25" s="398"/>
      <c r="Q25" s="262"/>
      <c r="R25" s="262"/>
      <c r="S25" s="262"/>
      <c r="T25" s="262"/>
      <c r="U25" s="262"/>
    </row>
    <row r="26" spans="1:21" ht="15.75">
      <c r="A26" s="497"/>
      <c r="B26" s="499"/>
      <c r="C26" s="262"/>
      <c r="D26" s="262"/>
      <c r="E26" s="262"/>
      <c r="F26" s="267"/>
      <c r="G26" s="263"/>
      <c r="H26" s="398"/>
      <c r="I26" s="263"/>
      <c r="J26" s="398"/>
      <c r="K26" s="263"/>
      <c r="L26" s="239"/>
      <c r="M26" s="262"/>
      <c r="N26" s="239"/>
      <c r="O26" s="263"/>
      <c r="P26" s="398"/>
      <c r="Q26" s="262"/>
      <c r="R26" s="262"/>
      <c r="S26" s="262"/>
      <c r="T26" s="262"/>
      <c r="U26" s="262"/>
    </row>
    <row r="27" spans="1:21" ht="15.75">
      <c r="A27" s="497"/>
      <c r="B27" s="499"/>
      <c r="C27" s="262"/>
      <c r="D27" s="262"/>
      <c r="E27" s="262"/>
      <c r="F27" s="262"/>
      <c r="G27" s="262"/>
      <c r="H27" s="239"/>
      <c r="I27" s="262"/>
      <c r="J27" s="239"/>
      <c r="K27" s="262"/>
      <c r="L27" s="239"/>
      <c r="M27" s="262"/>
      <c r="N27" s="239"/>
      <c r="O27" s="262"/>
      <c r="P27" s="239"/>
      <c r="Q27" s="262"/>
      <c r="R27" s="262"/>
      <c r="S27" s="262"/>
      <c r="T27" s="262"/>
      <c r="U27" s="262"/>
    </row>
    <row r="28" spans="1:21" ht="15.75">
      <c r="A28" s="498"/>
      <c r="B28" s="499"/>
      <c r="C28" s="262"/>
      <c r="D28" s="262"/>
      <c r="E28" s="262"/>
      <c r="F28" s="262"/>
      <c r="G28" s="262"/>
      <c r="H28" s="239"/>
      <c r="I28" s="262"/>
      <c r="J28" s="239"/>
      <c r="K28" s="262"/>
      <c r="L28" s="239"/>
      <c r="M28" s="262"/>
      <c r="N28" s="239"/>
      <c r="O28" s="262"/>
      <c r="P28" s="239"/>
      <c r="Q28" s="262"/>
      <c r="R28" s="262"/>
      <c r="S28" s="262"/>
      <c r="T28" s="262"/>
      <c r="U28" s="262"/>
    </row>
    <row r="29" spans="1:21" ht="15.75">
      <c r="A29" s="510" t="s">
        <v>490</v>
      </c>
      <c r="B29" s="511"/>
      <c r="C29" s="511"/>
      <c r="D29" s="511"/>
      <c r="E29" s="511"/>
      <c r="F29" s="511"/>
      <c r="G29" s="511"/>
      <c r="H29" s="511"/>
      <c r="I29" s="511"/>
      <c r="J29" s="511"/>
      <c r="K29" s="511"/>
      <c r="L29" s="511"/>
      <c r="M29" s="511"/>
      <c r="N29" s="511"/>
      <c r="O29" s="511"/>
      <c r="P29" s="511"/>
      <c r="Q29" s="511"/>
      <c r="R29" s="511"/>
      <c r="S29" s="511"/>
      <c r="T29" s="511"/>
      <c r="U29" s="512"/>
    </row>
    <row r="30" spans="1:21" ht="15.75" customHeight="1">
      <c r="A30" s="496" t="s">
        <v>1408</v>
      </c>
      <c r="B30" s="499" t="s">
        <v>1409</v>
      </c>
      <c r="C30" s="262"/>
      <c r="D30" s="262"/>
      <c r="E30" s="262"/>
      <c r="F30" s="267"/>
      <c r="G30" s="262"/>
      <c r="H30" s="239"/>
      <c r="I30" s="262"/>
      <c r="J30" s="239"/>
      <c r="K30" s="262"/>
      <c r="L30" s="239"/>
      <c r="M30" s="262"/>
      <c r="N30" s="239"/>
      <c r="O30" s="262"/>
      <c r="P30" s="239"/>
      <c r="Q30" s="262"/>
      <c r="R30" s="262"/>
      <c r="S30" s="262"/>
      <c r="T30" s="262"/>
      <c r="U30" s="285"/>
    </row>
    <row r="31" spans="1:21" ht="15.75">
      <c r="A31" s="497"/>
      <c r="B31" s="499"/>
      <c r="C31" s="262"/>
      <c r="D31" s="262"/>
      <c r="E31" s="262"/>
      <c r="F31" s="267"/>
      <c r="G31" s="262"/>
      <c r="H31" s="239"/>
      <c r="I31" s="262"/>
      <c r="J31" s="239"/>
      <c r="K31" s="262"/>
      <c r="L31" s="239"/>
      <c r="M31" s="262"/>
      <c r="N31" s="239"/>
      <c r="O31" s="262"/>
      <c r="P31" s="239"/>
      <c r="Q31" s="262"/>
      <c r="R31" s="262"/>
      <c r="S31" s="262"/>
      <c r="T31" s="262"/>
      <c r="U31" s="285"/>
    </row>
    <row r="32" spans="1:21" ht="15.75">
      <c r="A32" s="497"/>
      <c r="B32" s="499"/>
      <c r="C32" s="262"/>
      <c r="D32" s="262"/>
      <c r="E32" s="262"/>
      <c r="F32" s="267"/>
      <c r="G32" s="262"/>
      <c r="H32" s="239"/>
      <c r="I32" s="262"/>
      <c r="J32" s="239"/>
      <c r="K32" s="262"/>
      <c r="L32" s="239"/>
      <c r="M32" s="262"/>
      <c r="N32" s="239"/>
      <c r="O32" s="262"/>
      <c r="P32" s="239"/>
      <c r="Q32" s="262"/>
      <c r="R32" s="262"/>
      <c r="S32" s="262"/>
      <c r="T32" s="262"/>
      <c r="U32" s="285"/>
    </row>
    <row r="33" spans="1:21" ht="15.75">
      <c r="A33" s="497"/>
      <c r="B33" s="499"/>
      <c r="C33" s="262"/>
      <c r="D33" s="262"/>
      <c r="E33" s="262"/>
      <c r="F33" s="267"/>
      <c r="G33" s="262"/>
      <c r="H33" s="239"/>
      <c r="I33" s="262"/>
      <c r="J33" s="239"/>
      <c r="K33" s="262"/>
      <c r="L33" s="239"/>
      <c r="M33" s="262"/>
      <c r="N33" s="239"/>
      <c r="O33" s="262"/>
      <c r="P33" s="239"/>
      <c r="Q33" s="262"/>
      <c r="R33" s="262"/>
      <c r="S33" s="262"/>
      <c r="T33" s="262"/>
      <c r="U33" s="285"/>
    </row>
    <row r="34" spans="1:21" ht="15.75">
      <c r="A34" s="497"/>
      <c r="B34" s="499"/>
      <c r="C34" s="262"/>
      <c r="D34" s="262"/>
      <c r="E34" s="262"/>
      <c r="F34" s="267"/>
      <c r="G34" s="262"/>
      <c r="H34" s="239"/>
      <c r="I34" s="262"/>
      <c r="J34" s="239"/>
      <c r="K34" s="262"/>
      <c r="L34" s="239"/>
      <c r="M34" s="262"/>
      <c r="N34" s="239"/>
      <c r="O34" s="262"/>
      <c r="P34" s="239"/>
      <c r="Q34" s="262"/>
      <c r="R34" s="262"/>
      <c r="S34" s="262"/>
      <c r="T34" s="262"/>
      <c r="U34" s="285"/>
    </row>
    <row r="35" spans="1:21" ht="15.75">
      <c r="A35" s="498"/>
      <c r="B35" s="499"/>
      <c r="C35" s="262"/>
      <c r="D35" s="262"/>
      <c r="E35" s="262"/>
      <c r="F35" s="267"/>
      <c r="G35" s="262"/>
      <c r="H35" s="239"/>
      <c r="I35" s="262"/>
      <c r="J35" s="239"/>
      <c r="K35" s="262"/>
      <c r="L35" s="239"/>
      <c r="M35" s="262"/>
      <c r="N35" s="239"/>
      <c r="O35" s="262"/>
      <c r="P35" s="239"/>
      <c r="Q35" s="262"/>
      <c r="R35" s="262"/>
      <c r="S35" s="262"/>
      <c r="T35" s="262"/>
      <c r="U35" s="285"/>
    </row>
    <row r="36" spans="1:21" ht="15.75">
      <c r="A36" s="499" t="s">
        <v>1406</v>
      </c>
      <c r="B36" s="499" t="s">
        <v>1410</v>
      </c>
      <c r="C36" s="262"/>
      <c r="D36" s="262"/>
      <c r="E36" s="262"/>
      <c r="F36" s="262"/>
      <c r="G36" s="262"/>
      <c r="H36" s="239"/>
      <c r="I36" s="262"/>
      <c r="J36" s="239"/>
      <c r="K36" s="263"/>
      <c r="L36" s="239"/>
      <c r="M36" s="262"/>
      <c r="N36" s="239"/>
      <c r="O36" s="212"/>
      <c r="P36" s="239"/>
      <c r="Q36" s="262"/>
      <c r="R36" s="262"/>
      <c r="S36" s="262"/>
      <c r="T36" s="262"/>
      <c r="U36" s="349"/>
    </row>
    <row r="37" spans="1:21" ht="15.75">
      <c r="A37" s="499"/>
      <c r="B37" s="499"/>
      <c r="C37" s="262"/>
      <c r="D37" s="262"/>
      <c r="E37" s="262"/>
      <c r="F37" s="262"/>
      <c r="G37" s="262"/>
      <c r="H37" s="239"/>
      <c r="I37" s="262"/>
      <c r="J37" s="239"/>
      <c r="K37" s="263"/>
      <c r="L37" s="239"/>
      <c r="M37" s="262"/>
      <c r="N37" s="239"/>
      <c r="O37" s="212"/>
      <c r="P37" s="239"/>
      <c r="Q37" s="262"/>
      <c r="R37" s="262"/>
      <c r="S37" s="262"/>
      <c r="T37" s="262"/>
      <c r="U37" s="349"/>
    </row>
    <row r="38" spans="1:21" ht="15.75">
      <c r="A38" s="499"/>
      <c r="B38" s="499"/>
      <c r="C38" s="262"/>
      <c r="D38" s="262"/>
      <c r="E38" s="262"/>
      <c r="F38" s="262"/>
      <c r="G38" s="262"/>
      <c r="H38" s="239"/>
      <c r="I38" s="262"/>
      <c r="J38" s="239"/>
      <c r="K38" s="263"/>
      <c r="L38" s="239"/>
      <c r="M38" s="262"/>
      <c r="N38" s="239"/>
      <c r="O38" s="212"/>
      <c r="P38" s="239"/>
      <c r="Q38" s="262"/>
      <c r="R38" s="262"/>
      <c r="S38" s="262"/>
      <c r="T38" s="262"/>
      <c r="U38" s="349"/>
    </row>
    <row r="39" spans="1:21" ht="15.75">
      <c r="A39" s="499"/>
      <c r="B39" s="499"/>
      <c r="C39" s="262"/>
      <c r="D39" s="262"/>
      <c r="E39" s="262"/>
      <c r="F39" s="262"/>
      <c r="G39" s="262"/>
      <c r="H39" s="239"/>
      <c r="I39" s="262"/>
      <c r="J39" s="239"/>
      <c r="K39" s="263"/>
      <c r="L39" s="239"/>
      <c r="M39" s="262"/>
      <c r="N39" s="239"/>
      <c r="O39" s="212"/>
      <c r="P39" s="239"/>
      <c r="Q39" s="262"/>
      <c r="R39" s="262"/>
      <c r="S39" s="262"/>
      <c r="T39" s="262"/>
      <c r="U39" s="349"/>
    </row>
    <row r="40" spans="1:21" ht="15.75">
      <c r="A40" s="499"/>
      <c r="B40" s="499"/>
      <c r="C40" s="262"/>
      <c r="D40" s="262"/>
      <c r="E40" s="262"/>
      <c r="F40" s="262"/>
      <c r="G40" s="262"/>
      <c r="H40" s="239"/>
      <c r="I40" s="262"/>
      <c r="J40" s="239"/>
      <c r="K40" s="263"/>
      <c r="L40" s="239"/>
      <c r="M40" s="262"/>
      <c r="N40" s="239"/>
      <c r="O40" s="212"/>
      <c r="P40" s="239"/>
      <c r="Q40" s="262"/>
      <c r="R40" s="262"/>
      <c r="S40" s="262"/>
      <c r="T40" s="262"/>
      <c r="U40" s="349"/>
    </row>
    <row r="41" spans="1:21" ht="15.75">
      <c r="A41" s="499"/>
      <c r="B41" s="499"/>
      <c r="C41" s="262"/>
      <c r="D41" s="262"/>
      <c r="E41" s="262"/>
      <c r="F41" s="262"/>
      <c r="G41" s="262"/>
      <c r="H41" s="239"/>
      <c r="I41" s="262"/>
      <c r="J41" s="239"/>
      <c r="K41" s="262"/>
      <c r="L41" s="239"/>
      <c r="M41" s="263"/>
      <c r="N41" s="239"/>
      <c r="O41" s="212"/>
      <c r="P41" s="239"/>
      <c r="Q41" s="262"/>
      <c r="R41" s="262"/>
      <c r="S41" s="262"/>
      <c r="T41" s="262"/>
      <c r="U41" s="349"/>
    </row>
    <row r="42" spans="1:21" ht="15.75">
      <c r="A42" s="305"/>
      <c r="B42" s="306"/>
      <c r="C42" s="306"/>
      <c r="D42" s="305" t="s">
        <v>1400</v>
      </c>
      <c r="E42" s="306"/>
      <c r="F42" s="307"/>
      <c r="G42" s="287">
        <f t="shared" ref="G42:P42" si="0">SUM(G9:G41)</f>
        <v>0</v>
      </c>
      <c r="H42" s="288">
        <f t="shared" si="0"/>
        <v>0</v>
      </c>
      <c r="I42" s="287">
        <f t="shared" si="0"/>
        <v>0</v>
      </c>
      <c r="J42" s="288">
        <f t="shared" si="0"/>
        <v>0</v>
      </c>
      <c r="K42" s="287">
        <f t="shared" si="0"/>
        <v>0</v>
      </c>
      <c r="L42" s="288">
        <f t="shared" si="0"/>
        <v>0</v>
      </c>
      <c r="M42" s="287">
        <f t="shared" si="0"/>
        <v>0</v>
      </c>
      <c r="N42" s="288">
        <f t="shared" si="0"/>
        <v>0</v>
      </c>
      <c r="O42" s="288">
        <f t="shared" si="0"/>
        <v>0</v>
      </c>
      <c r="P42" s="288">
        <f t="shared" si="0"/>
        <v>0</v>
      </c>
      <c r="Q42" s="277"/>
      <c r="R42" s="277"/>
      <c r="S42" s="277"/>
      <c r="T42" s="277"/>
      <c r="U42" s="277"/>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248"/>
  <sheetViews>
    <sheetView topLeftCell="F1" workbookViewId="0">
      <pane ySplit="6" topLeftCell="A7" activePane="bottomLeft" state="frozen"/>
      <selection activeCell="P6" sqref="P6"/>
      <selection pane="bottomLeft" activeCell="P12" sqref="P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8" customFormat="1" ht="18" customHeight="1">
      <c r="B1" s="297"/>
      <c r="C1" s="297"/>
      <c r="D1" s="297"/>
      <c r="E1" s="297"/>
      <c r="F1" s="297"/>
      <c r="G1" s="297" t="s">
        <v>119</v>
      </c>
      <c r="I1" s="297"/>
      <c r="J1" s="297"/>
      <c r="K1" s="297"/>
      <c r="L1" s="297"/>
      <c r="M1" s="297"/>
      <c r="N1" s="297"/>
      <c r="O1" s="297"/>
      <c r="P1" s="297"/>
      <c r="Q1" s="297"/>
      <c r="R1" s="297"/>
      <c r="S1" s="297"/>
      <c r="T1" s="297"/>
      <c r="U1" s="297"/>
    </row>
    <row r="2" spans="1:21" s="298" customFormat="1" ht="18" customHeight="1">
      <c r="A2" s="340" t="s">
        <v>1363</v>
      </c>
      <c r="B2" s="297"/>
      <c r="C2" s="297"/>
      <c r="D2" s="297"/>
      <c r="E2" s="297"/>
      <c r="F2" s="297"/>
      <c r="G2" s="297"/>
      <c r="I2" s="297"/>
      <c r="J2" s="297"/>
      <c r="K2" s="297"/>
      <c r="L2" s="297"/>
      <c r="M2" s="297"/>
      <c r="N2" s="297"/>
      <c r="O2" s="297"/>
      <c r="P2" s="297"/>
      <c r="Q2" s="297"/>
      <c r="R2" s="297"/>
      <c r="S2" s="297"/>
      <c r="T2" s="297"/>
      <c r="U2" s="297"/>
    </row>
    <row r="3" spans="1:21" s="298" customFormat="1" ht="18.75">
      <c r="A3" s="399" t="s">
        <v>1411</v>
      </c>
      <c r="B3" s="297"/>
      <c r="C3" s="297"/>
      <c r="D3" s="297"/>
      <c r="E3" s="297"/>
      <c r="F3" s="297"/>
      <c r="G3" s="297"/>
      <c r="I3" s="297"/>
      <c r="J3" s="297"/>
      <c r="K3" s="297"/>
      <c r="L3" s="297"/>
      <c r="M3" s="297"/>
      <c r="N3" s="297"/>
      <c r="O3" s="297"/>
      <c r="P3" s="297"/>
      <c r="Q3" s="297"/>
      <c r="R3" s="297"/>
      <c r="S3" s="297"/>
      <c r="T3" s="297"/>
      <c r="U3" s="297"/>
    </row>
    <row r="4" spans="1:21" s="66" customFormat="1" ht="15.75" customHeight="1">
      <c r="A4" s="521" t="s">
        <v>100</v>
      </c>
      <c r="B4" s="521" t="s">
        <v>115</v>
      </c>
      <c r="C4" s="483" t="s">
        <v>89</v>
      </c>
      <c r="D4" s="483" t="s">
        <v>90</v>
      </c>
      <c r="E4" s="474" t="s">
        <v>402</v>
      </c>
      <c r="F4" s="483" t="s">
        <v>91</v>
      </c>
      <c r="G4" s="513" t="s">
        <v>103</v>
      </c>
      <c r="H4" s="519"/>
      <c r="I4" s="519"/>
      <c r="J4" s="519"/>
      <c r="K4" s="519"/>
      <c r="L4" s="519"/>
      <c r="M4" s="519"/>
      <c r="N4" s="514"/>
      <c r="O4" s="515" t="s">
        <v>104</v>
      </c>
      <c r="P4" s="516"/>
      <c r="Q4" s="471" t="s">
        <v>105</v>
      </c>
      <c r="R4" s="471" t="s">
        <v>106</v>
      </c>
      <c r="S4" s="471" t="s">
        <v>113</v>
      </c>
      <c r="T4" s="471" t="s">
        <v>112</v>
      </c>
      <c r="U4" s="468" t="s">
        <v>92</v>
      </c>
    </row>
    <row r="5" spans="1:21" s="66" customFormat="1" ht="15.75">
      <c r="A5" s="522"/>
      <c r="B5" s="522"/>
      <c r="C5" s="484"/>
      <c r="D5" s="484"/>
      <c r="E5" s="475"/>
      <c r="F5" s="484"/>
      <c r="G5" s="513" t="s">
        <v>107</v>
      </c>
      <c r="H5" s="514"/>
      <c r="I5" s="513" t="s">
        <v>108</v>
      </c>
      <c r="J5" s="514"/>
      <c r="K5" s="513" t="s">
        <v>109</v>
      </c>
      <c r="L5" s="514"/>
      <c r="M5" s="513" t="s">
        <v>110</v>
      </c>
      <c r="N5" s="514"/>
      <c r="O5" s="517"/>
      <c r="P5" s="518"/>
      <c r="Q5" s="472"/>
      <c r="R5" s="472"/>
      <c r="S5" s="472"/>
      <c r="T5" s="472"/>
      <c r="U5" s="469"/>
    </row>
    <row r="6" spans="1:21" s="67" customFormat="1" ht="31.5">
      <c r="A6" s="523"/>
      <c r="B6" s="523"/>
      <c r="C6" s="485"/>
      <c r="D6" s="485"/>
      <c r="E6" s="476"/>
      <c r="F6" s="485"/>
      <c r="G6" s="402" t="s">
        <v>111</v>
      </c>
      <c r="H6" s="403" t="s">
        <v>12</v>
      </c>
      <c r="I6" s="402" t="s">
        <v>111</v>
      </c>
      <c r="J6" s="403" t="s">
        <v>12</v>
      </c>
      <c r="K6" s="402" t="s">
        <v>111</v>
      </c>
      <c r="L6" s="403" t="s">
        <v>12</v>
      </c>
      <c r="M6" s="402" t="s">
        <v>111</v>
      </c>
      <c r="N6" s="403" t="s">
        <v>12</v>
      </c>
      <c r="O6" s="402" t="s">
        <v>111</v>
      </c>
      <c r="P6" s="403" t="s">
        <v>12</v>
      </c>
      <c r="Q6" s="473"/>
      <c r="R6" s="473"/>
      <c r="S6" s="473"/>
      <c r="T6" s="473"/>
      <c r="U6" s="470"/>
    </row>
    <row r="7" spans="1:21" ht="135">
      <c r="A7" s="520" t="s">
        <v>1412</v>
      </c>
      <c r="B7" s="520" t="s">
        <v>116</v>
      </c>
      <c r="C7" s="349" t="s">
        <v>1555</v>
      </c>
      <c r="D7" s="349" t="s">
        <v>1557</v>
      </c>
      <c r="E7" s="349" t="s">
        <v>1556</v>
      </c>
      <c r="F7" s="73" t="s">
        <v>1554</v>
      </c>
      <c r="G7" s="406">
        <v>0.25</v>
      </c>
      <c r="H7" s="400">
        <f>P7/4</f>
        <v>53043.75</v>
      </c>
      <c r="I7" s="406">
        <v>0.25</v>
      </c>
      <c r="J7" s="400">
        <f>P7/4</f>
        <v>53043.75</v>
      </c>
      <c r="K7" s="406">
        <v>0.25</v>
      </c>
      <c r="L7" s="400">
        <f>P7/4</f>
        <v>53043.75</v>
      </c>
      <c r="M7" s="406">
        <v>0.25</v>
      </c>
      <c r="N7" s="400">
        <f>P7/4</f>
        <v>53043.75</v>
      </c>
      <c r="O7" s="448">
        <v>1</v>
      </c>
      <c r="P7" s="390">
        <f>'1. TALLERES SEMINARIOS'!D67</f>
        <v>212175</v>
      </c>
      <c r="Q7" s="392"/>
      <c r="R7" s="392" t="s">
        <v>1561</v>
      </c>
      <c r="S7" s="262" t="s">
        <v>1558</v>
      </c>
      <c r="T7" s="262" t="s">
        <v>1559</v>
      </c>
      <c r="U7" s="262" t="s">
        <v>1560</v>
      </c>
    </row>
    <row r="8" spans="1:21" ht="15.75">
      <c r="A8" s="520"/>
      <c r="B8" s="520"/>
      <c r="C8" s="349"/>
      <c r="D8" s="349"/>
      <c r="E8" s="349"/>
      <c r="F8" s="73"/>
      <c r="G8" s="397"/>
      <c r="H8" s="400"/>
      <c r="I8" s="397"/>
      <c r="J8" s="400"/>
      <c r="K8" s="397"/>
      <c r="L8" s="400"/>
      <c r="M8" s="397"/>
      <c r="N8" s="400"/>
      <c r="O8" s="401"/>
      <c r="P8" s="390"/>
      <c r="Q8" s="392"/>
      <c r="R8" s="392"/>
      <c r="S8" s="262"/>
      <c r="T8" s="262"/>
      <c r="U8" s="262"/>
    </row>
    <row r="9" spans="1:21" ht="15.75">
      <c r="A9" s="520"/>
      <c r="B9" s="520"/>
      <c r="C9" s="349"/>
      <c r="D9" s="349"/>
      <c r="E9" s="349"/>
      <c r="F9" s="73"/>
      <c r="G9" s="397"/>
      <c r="H9" s="400"/>
      <c r="I9" s="397"/>
      <c r="J9" s="400"/>
      <c r="K9" s="397"/>
      <c r="L9" s="400"/>
      <c r="M9" s="397"/>
      <c r="N9" s="400"/>
      <c r="O9" s="401"/>
      <c r="P9" s="390"/>
      <c r="Q9" s="392"/>
      <c r="R9" s="392"/>
      <c r="S9" s="262"/>
      <c r="T9" s="262"/>
      <c r="U9" s="262"/>
    </row>
    <row r="10" spans="1:21" ht="15.75">
      <c r="A10" s="520"/>
      <c r="B10" s="520"/>
      <c r="C10" s="349"/>
      <c r="D10" s="349"/>
      <c r="E10" s="349"/>
      <c r="F10" s="73"/>
      <c r="G10" s="397"/>
      <c r="H10" s="400"/>
      <c r="I10" s="397"/>
      <c r="J10" s="400"/>
      <c r="K10" s="397"/>
      <c r="L10" s="400"/>
      <c r="M10" s="397"/>
      <c r="N10" s="400"/>
      <c r="O10" s="401"/>
      <c r="P10" s="390"/>
      <c r="Q10" s="392"/>
      <c r="R10" s="392"/>
      <c r="S10" s="262"/>
      <c r="T10" s="262"/>
      <c r="U10" s="262"/>
    </row>
    <row r="11" spans="1:21" ht="15.75">
      <c r="A11" s="520"/>
      <c r="B11" s="520"/>
      <c r="C11" s="349"/>
      <c r="D11" s="349"/>
      <c r="E11" s="349"/>
      <c r="F11" s="73"/>
      <c r="G11" s="397"/>
      <c r="H11" s="400"/>
      <c r="I11" s="397"/>
      <c r="J11" s="400"/>
      <c r="K11" s="397"/>
      <c r="L11" s="400"/>
      <c r="M11" s="397"/>
      <c r="N11" s="400"/>
      <c r="O11" s="401"/>
      <c r="P11" s="390"/>
      <c r="Q11" s="392"/>
      <c r="R11" s="392"/>
      <c r="S11" s="262"/>
      <c r="T11" s="262"/>
      <c r="U11" s="262"/>
    </row>
    <row r="12" spans="1:21" ht="15.75">
      <c r="A12" s="520"/>
      <c r="B12" s="520"/>
      <c r="C12" s="349"/>
      <c r="D12" s="349"/>
      <c r="E12" s="349"/>
      <c r="F12" s="73"/>
      <c r="G12" s="397"/>
      <c r="H12" s="400"/>
      <c r="I12" s="397"/>
      <c r="J12" s="400"/>
      <c r="K12" s="397"/>
      <c r="L12" s="400"/>
      <c r="M12" s="397"/>
      <c r="N12" s="400"/>
      <c r="O12" s="401"/>
      <c r="P12" s="390"/>
      <c r="Q12" s="392"/>
      <c r="R12" s="392"/>
      <c r="S12" s="262"/>
      <c r="T12" s="262"/>
      <c r="U12" s="262"/>
    </row>
    <row r="13" spans="1:21" ht="15.75">
      <c r="A13" s="520"/>
      <c r="B13" s="520" t="s">
        <v>117</v>
      </c>
      <c r="C13" s="349"/>
      <c r="D13" s="349"/>
      <c r="E13" s="349"/>
      <c r="F13" s="73"/>
      <c r="G13" s="397"/>
      <c r="H13" s="400"/>
      <c r="I13" s="397"/>
      <c r="J13" s="400"/>
      <c r="K13" s="397"/>
      <c r="L13" s="400"/>
      <c r="M13" s="397"/>
      <c r="N13" s="400"/>
      <c r="O13" s="401"/>
      <c r="P13" s="390"/>
      <c r="Q13" s="392"/>
      <c r="R13" s="392"/>
      <c r="S13" s="262"/>
      <c r="T13" s="262"/>
      <c r="U13" s="262"/>
    </row>
    <row r="14" spans="1:21" ht="15.75">
      <c r="A14" s="520"/>
      <c r="B14" s="520"/>
      <c r="C14" s="349"/>
      <c r="D14" s="349"/>
      <c r="E14" s="349"/>
      <c r="F14" s="73"/>
      <c r="G14" s="397"/>
      <c r="H14" s="400"/>
      <c r="I14" s="397"/>
      <c r="J14" s="400"/>
      <c r="K14" s="397"/>
      <c r="L14" s="400"/>
      <c r="M14" s="397"/>
      <c r="N14" s="400"/>
      <c r="O14" s="401"/>
      <c r="P14" s="390"/>
      <c r="Q14" s="392"/>
      <c r="R14" s="392"/>
      <c r="S14" s="262"/>
      <c r="T14" s="262"/>
      <c r="U14" s="262"/>
    </row>
    <row r="15" spans="1:21" ht="15.75">
      <c r="A15" s="520"/>
      <c r="B15" s="520"/>
      <c r="C15" s="349"/>
      <c r="D15" s="349"/>
      <c r="E15" s="349"/>
      <c r="F15" s="73"/>
      <c r="G15" s="397"/>
      <c r="H15" s="400"/>
      <c r="I15" s="397"/>
      <c r="J15" s="400"/>
      <c r="K15" s="397"/>
      <c r="L15" s="400"/>
      <c r="M15" s="397"/>
      <c r="N15" s="400"/>
      <c r="O15" s="401"/>
      <c r="P15" s="390"/>
      <c r="Q15" s="392"/>
      <c r="R15" s="392"/>
      <c r="S15" s="262"/>
      <c r="T15" s="262"/>
      <c r="U15" s="262"/>
    </row>
    <row r="16" spans="1:21" ht="15.75">
      <c r="A16" s="520"/>
      <c r="B16" s="520"/>
      <c r="C16" s="349"/>
      <c r="D16" s="349"/>
      <c r="E16" s="349"/>
      <c r="F16" s="73"/>
      <c r="G16" s="397"/>
      <c r="H16" s="400"/>
      <c r="I16" s="397"/>
      <c r="J16" s="400"/>
      <c r="K16" s="397"/>
      <c r="L16" s="400"/>
      <c r="M16" s="397"/>
      <c r="N16" s="400"/>
      <c r="O16" s="401"/>
      <c r="P16" s="390"/>
      <c r="Q16" s="392"/>
      <c r="R16" s="392"/>
      <c r="S16" s="262"/>
      <c r="T16" s="262"/>
      <c r="U16" s="262"/>
    </row>
    <row r="17" spans="1:21" ht="15.75">
      <c r="A17" s="520"/>
      <c r="B17" s="520"/>
      <c r="C17" s="349"/>
      <c r="D17" s="349"/>
      <c r="E17" s="349"/>
      <c r="F17" s="73"/>
      <c r="G17" s="397"/>
      <c r="H17" s="400"/>
      <c r="I17" s="397"/>
      <c r="J17" s="400"/>
      <c r="K17" s="397"/>
      <c r="L17" s="400"/>
      <c r="M17" s="397"/>
      <c r="N17" s="400"/>
      <c r="O17" s="401"/>
      <c r="P17" s="390"/>
      <c r="Q17" s="392"/>
      <c r="R17" s="392"/>
      <c r="S17" s="262"/>
      <c r="T17" s="262"/>
      <c r="U17" s="262"/>
    </row>
    <row r="18" spans="1:21" ht="15.75">
      <c r="A18" s="520"/>
      <c r="B18" s="520"/>
      <c r="C18" s="349"/>
      <c r="D18" s="349"/>
      <c r="E18" s="349"/>
      <c r="F18" s="73"/>
      <c r="G18" s="397"/>
      <c r="H18" s="400"/>
      <c r="I18" s="397"/>
      <c r="J18" s="400"/>
      <c r="K18" s="397"/>
      <c r="L18" s="400"/>
      <c r="M18" s="397"/>
      <c r="N18" s="400"/>
      <c r="O18" s="401"/>
      <c r="P18" s="390"/>
      <c r="Q18" s="392"/>
      <c r="R18" s="392"/>
      <c r="S18" s="262"/>
      <c r="T18" s="262"/>
      <c r="U18" s="262"/>
    </row>
    <row r="19" spans="1:21" ht="15.75">
      <c r="A19" s="520"/>
      <c r="B19" s="520" t="s">
        <v>1413</v>
      </c>
      <c r="C19" s="349"/>
      <c r="D19" s="349"/>
      <c r="E19" s="349"/>
      <c r="F19" s="73"/>
      <c r="G19" s="397"/>
      <c r="H19" s="400"/>
      <c r="I19" s="397"/>
      <c r="J19" s="400"/>
      <c r="K19" s="397"/>
      <c r="L19" s="400"/>
      <c r="M19" s="397"/>
      <c r="N19" s="400"/>
      <c r="O19" s="401"/>
      <c r="P19" s="390"/>
      <c r="Q19" s="392"/>
      <c r="R19" s="392"/>
      <c r="S19" s="262"/>
      <c r="T19" s="262"/>
      <c r="U19" s="262"/>
    </row>
    <row r="20" spans="1:21" ht="15.75">
      <c r="A20" s="520"/>
      <c r="B20" s="520"/>
      <c r="C20" s="349"/>
      <c r="D20" s="349"/>
      <c r="E20" s="349"/>
      <c r="F20" s="73"/>
      <c r="G20" s="397"/>
      <c r="H20" s="400"/>
      <c r="I20" s="397"/>
      <c r="J20" s="400"/>
      <c r="K20" s="397"/>
      <c r="L20" s="400"/>
      <c r="M20" s="397"/>
      <c r="N20" s="400"/>
      <c r="O20" s="401"/>
      <c r="P20" s="390"/>
      <c r="Q20" s="392"/>
      <c r="R20" s="392"/>
      <c r="S20" s="262"/>
      <c r="T20" s="262"/>
      <c r="U20" s="262"/>
    </row>
    <row r="21" spans="1:21" ht="15.75">
      <c r="A21" s="520"/>
      <c r="B21" s="520"/>
      <c r="C21" s="349"/>
      <c r="D21" s="349"/>
      <c r="E21" s="349"/>
      <c r="F21" s="73"/>
      <c r="G21" s="397"/>
      <c r="H21" s="400"/>
      <c r="I21" s="397"/>
      <c r="J21" s="400"/>
      <c r="K21" s="397"/>
      <c r="L21" s="400"/>
      <c r="M21" s="397"/>
      <c r="N21" s="400"/>
      <c r="O21" s="401"/>
      <c r="P21" s="390"/>
      <c r="Q21" s="392"/>
      <c r="R21" s="392"/>
      <c r="S21" s="262"/>
      <c r="T21" s="262"/>
      <c r="U21" s="262"/>
    </row>
    <row r="22" spans="1:21" ht="15.75">
      <c r="A22" s="520"/>
      <c r="B22" s="520"/>
      <c r="C22" s="349"/>
      <c r="D22" s="349"/>
      <c r="E22" s="349"/>
      <c r="F22" s="73"/>
      <c r="G22" s="397"/>
      <c r="H22" s="400"/>
      <c r="I22" s="397"/>
      <c r="J22" s="400"/>
      <c r="K22" s="397"/>
      <c r="L22" s="400"/>
      <c r="M22" s="397"/>
      <c r="N22" s="400"/>
      <c r="O22" s="401"/>
      <c r="P22" s="390"/>
      <c r="Q22" s="392"/>
      <c r="R22" s="392"/>
      <c r="S22" s="262"/>
      <c r="T22" s="262"/>
      <c r="U22" s="262"/>
    </row>
    <row r="23" spans="1:21" ht="15.75">
      <c r="A23" s="520"/>
      <c r="B23" s="520"/>
      <c r="C23" s="74"/>
      <c r="D23" s="349"/>
      <c r="E23" s="349"/>
      <c r="F23" s="73"/>
      <c r="G23" s="397"/>
      <c r="H23" s="400"/>
      <c r="I23" s="397"/>
      <c r="J23" s="400"/>
      <c r="K23" s="397"/>
      <c r="L23" s="400"/>
      <c r="M23" s="397"/>
      <c r="N23" s="400"/>
      <c r="O23" s="401"/>
      <c r="P23" s="390"/>
      <c r="Q23" s="392"/>
      <c r="R23" s="392"/>
      <c r="S23" s="262"/>
      <c r="T23" s="262"/>
      <c r="U23" s="262"/>
    </row>
    <row r="24" spans="1:21" ht="15.75">
      <c r="A24" s="520"/>
      <c r="B24" s="520"/>
      <c r="C24" s="74"/>
      <c r="D24" s="349"/>
      <c r="E24" s="349"/>
      <c r="F24" s="73"/>
      <c r="G24" s="397"/>
      <c r="H24" s="400"/>
      <c r="I24" s="397"/>
      <c r="J24" s="400"/>
      <c r="K24" s="397"/>
      <c r="L24" s="400"/>
      <c r="M24" s="397"/>
      <c r="N24" s="400"/>
      <c r="O24" s="401"/>
      <c r="P24" s="390"/>
      <c r="Q24" s="392"/>
      <c r="R24" s="392"/>
      <c r="S24" s="262"/>
      <c r="T24" s="262"/>
      <c r="U24" s="262"/>
    </row>
    <row r="25" spans="1:21" ht="15.75">
      <c r="A25" s="520"/>
      <c r="B25" s="520"/>
      <c r="C25" s="349"/>
      <c r="D25" s="349"/>
      <c r="E25" s="349"/>
      <c r="F25" s="73"/>
      <c r="G25" s="397"/>
      <c r="H25" s="400"/>
      <c r="I25" s="397"/>
      <c r="J25" s="400"/>
      <c r="K25" s="397"/>
      <c r="L25" s="400"/>
      <c r="M25" s="397"/>
      <c r="N25" s="400"/>
      <c r="O25" s="401"/>
      <c r="P25" s="390"/>
      <c r="Q25" s="392"/>
      <c r="R25" s="392"/>
      <c r="S25" s="262"/>
      <c r="T25" s="262"/>
      <c r="U25" s="262"/>
    </row>
    <row r="26" spans="1:21" s="299" customFormat="1" ht="15.75">
      <c r="A26" s="314"/>
      <c r="B26" s="315"/>
      <c r="C26" s="314" t="s">
        <v>118</v>
      </c>
      <c r="D26" s="315"/>
      <c r="E26" s="315"/>
      <c r="F26" s="316"/>
      <c r="G26" s="277">
        <f t="shared" ref="G26:P26" si="0">SUM(G7:G25)</f>
        <v>0.25</v>
      </c>
      <c r="H26" s="242">
        <f t="shared" si="0"/>
        <v>53043.75</v>
      </c>
      <c r="I26" s="277">
        <f t="shared" si="0"/>
        <v>0.25</v>
      </c>
      <c r="J26" s="242">
        <f t="shared" si="0"/>
        <v>53043.75</v>
      </c>
      <c r="K26" s="277">
        <f t="shared" si="0"/>
        <v>0.25</v>
      </c>
      <c r="L26" s="242">
        <f t="shared" si="0"/>
        <v>53043.75</v>
      </c>
      <c r="M26" s="277">
        <f t="shared" si="0"/>
        <v>0.25</v>
      </c>
      <c r="N26" s="242">
        <f t="shared" si="0"/>
        <v>53043.75</v>
      </c>
      <c r="O26" s="242">
        <f t="shared" si="0"/>
        <v>1</v>
      </c>
      <c r="P26" s="242">
        <f t="shared" si="0"/>
        <v>212175</v>
      </c>
      <c r="Q26" s="277"/>
      <c r="R26" s="277"/>
      <c r="S26" s="277"/>
      <c r="T26" s="277"/>
      <c r="U26" s="277"/>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U33"/>
  <sheetViews>
    <sheetView workbookViewId="0">
      <pane ySplit="5" topLeftCell="A24" activePane="bottomLeft" state="frozen"/>
      <selection activeCell="R5" sqref="R5"/>
      <selection pane="bottomLeft" activeCell="P26" sqref="P26"/>
    </sheetView>
  </sheetViews>
  <sheetFormatPr baseColWidth="10" defaultRowHeight="1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2.425781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c r="B1" s="297"/>
      <c r="C1" s="297"/>
      <c r="D1" s="297"/>
      <c r="E1" s="297"/>
      <c r="F1" s="297"/>
      <c r="G1" s="297" t="s">
        <v>492</v>
      </c>
      <c r="I1" s="297"/>
      <c r="J1" s="297"/>
      <c r="K1" s="297"/>
      <c r="L1" s="297"/>
      <c r="M1" s="297"/>
      <c r="N1" s="297"/>
      <c r="O1" s="297"/>
      <c r="P1" s="297"/>
      <c r="Q1" s="297"/>
      <c r="R1" s="297"/>
      <c r="S1" s="297"/>
      <c r="T1" s="297"/>
      <c r="U1" s="297"/>
    </row>
    <row r="2" spans="1:21">
      <c r="A2" s="282" t="s">
        <v>1353</v>
      </c>
      <c r="B2" s="282"/>
      <c r="C2" s="282"/>
      <c r="D2" s="282"/>
      <c r="E2" s="282"/>
      <c r="F2" s="282"/>
      <c r="G2" s="282"/>
      <c r="H2" s="282"/>
      <c r="I2" s="282"/>
      <c r="J2" s="282"/>
      <c r="K2" s="282"/>
      <c r="L2" s="282"/>
      <c r="M2" s="282"/>
      <c r="N2" s="282"/>
      <c r="O2" s="282"/>
      <c r="P2" s="282"/>
      <c r="Q2" s="282"/>
      <c r="R2" s="282"/>
      <c r="S2" s="282"/>
      <c r="T2" s="282"/>
      <c r="U2" s="282"/>
    </row>
    <row r="3" spans="1:21" ht="15" customHeight="1">
      <c r="A3" s="500" t="s">
        <v>100</v>
      </c>
      <c r="B3" s="471" t="s">
        <v>115</v>
      </c>
      <c r="C3" s="483" t="s">
        <v>89</v>
      </c>
      <c r="D3" s="483" t="s">
        <v>90</v>
      </c>
      <c r="E3" s="474" t="s">
        <v>402</v>
      </c>
      <c r="F3" s="483" t="s">
        <v>91</v>
      </c>
      <c r="G3" s="500" t="s">
        <v>103</v>
      </c>
      <c r="H3" s="500"/>
      <c r="I3" s="500"/>
      <c r="J3" s="500"/>
      <c r="K3" s="500"/>
      <c r="L3" s="500"/>
      <c r="M3" s="500"/>
      <c r="N3" s="500"/>
      <c r="O3" s="508" t="s">
        <v>104</v>
      </c>
      <c r="P3" s="508"/>
      <c r="Q3" s="471" t="s">
        <v>105</v>
      </c>
      <c r="R3" s="471" t="s">
        <v>106</v>
      </c>
      <c r="S3" s="471" t="s">
        <v>113</v>
      </c>
      <c r="T3" s="471" t="s">
        <v>112</v>
      </c>
      <c r="U3" s="468" t="s">
        <v>92</v>
      </c>
    </row>
    <row r="4" spans="1:21" ht="15" customHeight="1">
      <c r="A4" s="500"/>
      <c r="B4" s="472"/>
      <c r="C4" s="484"/>
      <c r="D4" s="484"/>
      <c r="E4" s="475"/>
      <c r="F4" s="484"/>
      <c r="G4" s="500" t="s">
        <v>107</v>
      </c>
      <c r="H4" s="500"/>
      <c r="I4" s="500" t="s">
        <v>108</v>
      </c>
      <c r="J4" s="500"/>
      <c r="K4" s="500" t="s">
        <v>109</v>
      </c>
      <c r="L4" s="500"/>
      <c r="M4" s="500" t="s">
        <v>110</v>
      </c>
      <c r="N4" s="500"/>
      <c r="O4" s="508"/>
      <c r="P4" s="508"/>
      <c r="Q4" s="472"/>
      <c r="R4" s="472"/>
      <c r="S4" s="472"/>
      <c r="T4" s="472"/>
      <c r="U4" s="469"/>
    </row>
    <row r="5" spans="1:21" ht="25.5">
      <c r="A5" s="500"/>
      <c r="B5" s="473"/>
      <c r="C5" s="485"/>
      <c r="D5" s="485"/>
      <c r="E5" s="476"/>
      <c r="F5" s="485"/>
      <c r="G5" s="254" t="s">
        <v>111</v>
      </c>
      <c r="H5" s="241" t="s">
        <v>12</v>
      </c>
      <c r="I5" s="254" t="s">
        <v>111</v>
      </c>
      <c r="J5" s="241" t="s">
        <v>12</v>
      </c>
      <c r="K5" s="254" t="s">
        <v>111</v>
      </c>
      <c r="L5" s="241" t="s">
        <v>12</v>
      </c>
      <c r="M5" s="254" t="s">
        <v>111</v>
      </c>
      <c r="N5" s="241" t="s">
        <v>12</v>
      </c>
      <c r="O5" s="254" t="s">
        <v>111</v>
      </c>
      <c r="P5" s="241" t="s">
        <v>12</v>
      </c>
      <c r="Q5" s="473"/>
      <c r="R5" s="473"/>
      <c r="S5" s="473"/>
      <c r="T5" s="473"/>
      <c r="U5" s="470"/>
    </row>
    <row r="6" spans="1:21" ht="15.75">
      <c r="A6" s="499" t="s">
        <v>1453</v>
      </c>
      <c r="B6" s="496" t="s">
        <v>1354</v>
      </c>
      <c r="C6" s="74"/>
      <c r="D6" s="349"/>
      <c r="E6" s="349"/>
      <c r="F6" s="290"/>
      <c r="G6" s="404"/>
      <c r="H6" s="405"/>
      <c r="I6" s="404"/>
      <c r="J6" s="405"/>
      <c r="K6" s="404"/>
      <c r="L6" s="405"/>
      <c r="M6" s="404"/>
      <c r="N6" s="405"/>
      <c r="O6" s="349"/>
      <c r="P6" s="405"/>
      <c r="Q6" s="349"/>
      <c r="R6" s="349"/>
      <c r="S6" s="349"/>
      <c r="T6" s="349"/>
      <c r="U6" s="349"/>
    </row>
    <row r="7" spans="1:21" s="415" customFormat="1" ht="15.75">
      <c r="A7" s="499"/>
      <c r="B7" s="497"/>
      <c r="C7" s="74"/>
      <c r="D7" s="349"/>
      <c r="E7" s="349"/>
      <c r="F7" s="290"/>
      <c r="G7" s="404"/>
      <c r="H7" s="405"/>
      <c r="I7" s="404"/>
      <c r="J7" s="405"/>
      <c r="K7" s="404"/>
      <c r="L7" s="405"/>
      <c r="M7" s="404"/>
      <c r="N7" s="405"/>
      <c r="O7" s="349"/>
      <c r="P7" s="405"/>
      <c r="Q7" s="349"/>
      <c r="R7" s="349"/>
      <c r="S7" s="349"/>
      <c r="T7" s="349"/>
      <c r="U7" s="349"/>
    </row>
    <row r="8" spans="1:21" s="415" customFormat="1" ht="15.75">
      <c r="A8" s="499"/>
      <c r="B8" s="497"/>
      <c r="C8" s="74"/>
      <c r="D8" s="349"/>
      <c r="E8" s="349"/>
      <c r="F8" s="290"/>
      <c r="G8" s="404"/>
      <c r="H8" s="405"/>
      <c r="I8" s="404"/>
      <c r="J8" s="405"/>
      <c r="K8" s="404"/>
      <c r="L8" s="405"/>
      <c r="M8" s="404"/>
      <c r="N8" s="405"/>
      <c r="O8" s="349"/>
      <c r="P8" s="405"/>
      <c r="Q8" s="349"/>
      <c r="R8" s="349"/>
      <c r="S8" s="349"/>
      <c r="T8" s="349"/>
      <c r="U8" s="349"/>
    </row>
    <row r="9" spans="1:21" ht="15.75">
      <c r="A9" s="499"/>
      <c r="B9" s="497"/>
      <c r="C9" s="74"/>
      <c r="D9" s="349"/>
      <c r="E9" s="349"/>
      <c r="F9" s="290"/>
      <c r="G9" s="404"/>
      <c r="H9" s="405"/>
      <c r="I9" s="404"/>
      <c r="J9" s="405"/>
      <c r="K9" s="404"/>
      <c r="L9" s="405"/>
      <c r="M9" s="404"/>
      <c r="N9" s="405"/>
      <c r="O9" s="349"/>
      <c r="P9" s="405"/>
      <c r="Q9" s="349"/>
      <c r="R9" s="349"/>
      <c r="S9" s="349"/>
      <c r="T9" s="349"/>
      <c r="U9" s="349"/>
    </row>
    <row r="10" spans="1:21" ht="15.75">
      <c r="A10" s="499"/>
      <c r="B10" s="497"/>
      <c r="C10" s="74"/>
      <c r="D10" s="349"/>
      <c r="E10" s="349"/>
      <c r="F10" s="290"/>
      <c r="G10" s="404"/>
      <c r="H10" s="405"/>
      <c r="I10" s="404"/>
      <c r="J10" s="405"/>
      <c r="K10" s="404"/>
      <c r="L10" s="405"/>
      <c r="M10" s="404"/>
      <c r="N10" s="405"/>
      <c r="O10" s="349"/>
      <c r="P10" s="405"/>
      <c r="Q10" s="349"/>
      <c r="R10" s="349"/>
      <c r="S10" s="349"/>
      <c r="T10" s="349"/>
      <c r="U10" s="349"/>
    </row>
    <row r="11" spans="1:21" ht="15.75">
      <c r="A11" s="499"/>
      <c r="B11" s="498"/>
      <c r="C11" s="74"/>
      <c r="D11" s="349"/>
      <c r="E11" s="349"/>
      <c r="F11" s="290"/>
      <c r="G11" s="404"/>
      <c r="H11" s="405"/>
      <c r="I11" s="404"/>
      <c r="J11" s="405"/>
      <c r="K11" s="404"/>
      <c r="L11" s="405"/>
      <c r="M11" s="404"/>
      <c r="N11" s="405"/>
      <c r="O11" s="349"/>
      <c r="P11" s="405"/>
      <c r="Q11" s="349"/>
      <c r="R11" s="349"/>
      <c r="S11" s="349"/>
      <c r="T11" s="349"/>
      <c r="U11" s="349"/>
    </row>
    <row r="12" spans="1:21" ht="15.75">
      <c r="A12" s="497" t="s">
        <v>1454</v>
      </c>
      <c r="B12" s="496" t="s">
        <v>1455</v>
      </c>
      <c r="C12" s="74"/>
      <c r="D12" s="329"/>
      <c r="E12" s="329"/>
      <c r="F12" s="329"/>
      <c r="G12" s="404"/>
      <c r="H12" s="405"/>
      <c r="I12" s="404"/>
      <c r="J12" s="405"/>
      <c r="K12" s="404"/>
      <c r="L12" s="405"/>
      <c r="M12" s="404"/>
      <c r="N12" s="405"/>
      <c r="O12" s="349"/>
      <c r="P12" s="405"/>
      <c r="Q12" s="349"/>
      <c r="R12" s="349"/>
      <c r="S12" s="349"/>
      <c r="T12" s="349"/>
      <c r="U12" s="349"/>
    </row>
    <row r="13" spans="1:21" ht="15.75">
      <c r="A13" s="497"/>
      <c r="B13" s="497"/>
      <c r="C13" s="74"/>
      <c r="D13" s="349"/>
      <c r="E13" s="349"/>
      <c r="F13" s="290"/>
      <c r="G13" s="404"/>
      <c r="H13" s="405"/>
      <c r="I13" s="404"/>
      <c r="J13" s="405"/>
      <c r="K13" s="404"/>
      <c r="L13" s="405"/>
      <c r="M13" s="404"/>
      <c r="N13" s="405"/>
      <c r="O13" s="349"/>
      <c r="P13" s="405"/>
      <c r="Q13" s="349"/>
      <c r="R13" s="349"/>
      <c r="S13" s="349"/>
      <c r="T13" s="349"/>
      <c r="U13" s="349"/>
    </row>
    <row r="14" spans="1:21" ht="15.75">
      <c r="A14" s="497"/>
      <c r="B14" s="497"/>
      <c r="C14" s="74"/>
      <c r="D14" s="349"/>
      <c r="E14" s="349"/>
      <c r="F14" s="290"/>
      <c r="G14" s="404"/>
      <c r="H14" s="405"/>
      <c r="I14" s="404"/>
      <c r="J14" s="405"/>
      <c r="K14" s="404"/>
      <c r="L14" s="405"/>
      <c r="M14" s="404"/>
      <c r="N14" s="405"/>
      <c r="O14" s="349"/>
      <c r="P14" s="405"/>
      <c r="Q14" s="349"/>
      <c r="R14" s="349"/>
      <c r="S14" s="349"/>
      <c r="T14" s="349"/>
      <c r="U14" s="349"/>
    </row>
    <row r="15" spans="1:21" ht="15.75">
      <c r="A15" s="497"/>
      <c r="B15" s="497"/>
      <c r="C15" s="74"/>
      <c r="D15" s="349"/>
      <c r="E15" s="349"/>
      <c r="F15" s="290"/>
      <c r="G15" s="404"/>
      <c r="H15" s="405"/>
      <c r="I15" s="404"/>
      <c r="J15" s="405"/>
      <c r="K15" s="404"/>
      <c r="L15" s="405"/>
      <c r="M15" s="404"/>
      <c r="N15" s="405"/>
      <c r="O15" s="349"/>
      <c r="P15" s="405"/>
      <c r="Q15" s="349"/>
      <c r="R15" s="349"/>
      <c r="S15" s="349"/>
      <c r="T15" s="349"/>
      <c r="U15" s="349"/>
    </row>
    <row r="16" spans="1:21" ht="15.75">
      <c r="A16" s="497"/>
      <c r="B16" s="497"/>
      <c r="C16" s="74"/>
      <c r="D16" s="349"/>
      <c r="E16" s="349"/>
      <c r="F16" s="290"/>
      <c r="G16" s="404"/>
      <c r="H16" s="405"/>
      <c r="I16" s="404"/>
      <c r="J16" s="405"/>
      <c r="K16" s="404"/>
      <c r="L16" s="405"/>
      <c r="M16" s="404"/>
      <c r="N16" s="405"/>
      <c r="O16" s="349"/>
      <c r="P16" s="405"/>
      <c r="Q16" s="349"/>
      <c r="R16" s="349"/>
      <c r="S16" s="349"/>
      <c r="T16" s="349"/>
      <c r="U16" s="349"/>
    </row>
    <row r="17" spans="1:21" ht="15.75">
      <c r="A17" s="497"/>
      <c r="B17" s="497"/>
      <c r="C17" s="74"/>
      <c r="D17" s="349"/>
      <c r="E17" s="349"/>
      <c r="F17" s="290"/>
      <c r="G17" s="404"/>
      <c r="H17" s="405"/>
      <c r="I17" s="404"/>
      <c r="J17" s="405"/>
      <c r="K17" s="404"/>
      <c r="L17" s="405"/>
      <c r="M17" s="404"/>
      <c r="N17" s="405"/>
      <c r="O17" s="349"/>
      <c r="P17" s="405"/>
      <c r="Q17" s="349"/>
      <c r="R17" s="349"/>
      <c r="S17" s="349"/>
      <c r="T17" s="349"/>
      <c r="U17" s="349"/>
    </row>
    <row r="18" spans="1:21" ht="45.75" customHeight="1">
      <c r="A18" s="498"/>
      <c r="B18" s="498"/>
      <c r="C18" s="74"/>
      <c r="D18" s="349"/>
      <c r="E18" s="349"/>
      <c r="F18" s="290"/>
      <c r="G18" s="404"/>
      <c r="H18" s="405"/>
      <c r="I18" s="404"/>
      <c r="J18" s="405"/>
      <c r="K18" s="404"/>
      <c r="L18" s="405"/>
      <c r="M18" s="404"/>
      <c r="N18" s="405"/>
      <c r="O18" s="349"/>
      <c r="P18" s="405"/>
      <c r="Q18" s="349"/>
      <c r="R18" s="349"/>
      <c r="S18" s="349"/>
      <c r="T18" s="349"/>
      <c r="U18" s="349"/>
    </row>
    <row r="19" spans="1:21" ht="15.75">
      <c r="A19" s="496" t="s">
        <v>1456</v>
      </c>
      <c r="B19" s="496" t="s">
        <v>1457</v>
      </c>
      <c r="C19" s="74"/>
      <c r="D19" s="349"/>
      <c r="E19" s="349"/>
      <c r="F19" s="290"/>
      <c r="G19" s="404"/>
      <c r="H19" s="405"/>
      <c r="I19" s="404"/>
      <c r="J19" s="405"/>
      <c r="K19" s="404"/>
      <c r="L19" s="405"/>
      <c r="M19" s="404"/>
      <c r="N19" s="405"/>
      <c r="O19" s="349"/>
      <c r="P19" s="405"/>
      <c r="Q19" s="349"/>
      <c r="R19" s="349"/>
      <c r="S19" s="349"/>
      <c r="T19" s="349"/>
      <c r="U19" s="349"/>
    </row>
    <row r="20" spans="1:21" s="415" customFormat="1" ht="15.75">
      <c r="A20" s="497"/>
      <c r="B20" s="497"/>
      <c r="C20" s="74"/>
      <c r="D20" s="349"/>
      <c r="E20" s="349"/>
      <c r="F20" s="290"/>
      <c r="G20" s="404"/>
      <c r="H20" s="405"/>
      <c r="I20" s="404"/>
      <c r="J20" s="405"/>
      <c r="K20" s="404"/>
      <c r="L20" s="405"/>
      <c r="M20" s="404"/>
      <c r="N20" s="405"/>
      <c r="O20" s="349"/>
      <c r="P20" s="405"/>
      <c r="Q20" s="349"/>
      <c r="R20" s="349"/>
      <c r="S20" s="349"/>
      <c r="T20" s="349"/>
      <c r="U20" s="349"/>
    </row>
    <row r="21" spans="1:21" s="415" customFormat="1" ht="15.75">
      <c r="A21" s="497"/>
      <c r="B21" s="497"/>
      <c r="C21" s="74"/>
      <c r="D21" s="349"/>
      <c r="E21" s="349"/>
      <c r="F21" s="290"/>
      <c r="G21" s="404"/>
      <c r="H21" s="405"/>
      <c r="I21" s="404"/>
      <c r="J21" s="405"/>
      <c r="K21" s="404"/>
      <c r="L21" s="405"/>
      <c r="M21" s="404"/>
      <c r="N21" s="405"/>
      <c r="O21" s="349"/>
      <c r="P21" s="405"/>
      <c r="Q21" s="349"/>
      <c r="R21" s="349"/>
      <c r="S21" s="349"/>
      <c r="T21" s="349"/>
      <c r="U21" s="349"/>
    </row>
    <row r="22" spans="1:21" s="415" customFormat="1" ht="15.75">
      <c r="A22" s="497"/>
      <c r="B22" s="497"/>
      <c r="C22" s="74"/>
      <c r="D22" s="349"/>
      <c r="E22" s="349"/>
      <c r="F22" s="290"/>
      <c r="G22" s="404"/>
      <c r="H22" s="405"/>
      <c r="I22" s="404"/>
      <c r="J22" s="405"/>
      <c r="K22" s="404"/>
      <c r="L22" s="405"/>
      <c r="M22" s="404"/>
      <c r="N22" s="405"/>
      <c r="O22" s="349"/>
      <c r="P22" s="405"/>
      <c r="Q22" s="349"/>
      <c r="R22" s="349"/>
      <c r="S22" s="349"/>
      <c r="T22" s="349"/>
      <c r="U22" s="349"/>
    </row>
    <row r="23" spans="1:21" ht="15.75">
      <c r="A23" s="497"/>
      <c r="B23" s="497"/>
      <c r="C23" s="74"/>
      <c r="D23" s="349"/>
      <c r="E23" s="349"/>
      <c r="F23" s="290"/>
      <c r="G23" s="404"/>
      <c r="H23" s="405"/>
      <c r="I23" s="404"/>
      <c r="J23" s="405"/>
      <c r="K23" s="404"/>
      <c r="L23" s="405"/>
      <c r="M23" s="404"/>
      <c r="N23" s="405"/>
      <c r="O23" s="349"/>
      <c r="P23" s="405"/>
      <c r="Q23" s="349"/>
      <c r="R23" s="349"/>
      <c r="S23" s="349"/>
      <c r="T23" s="349"/>
      <c r="U23" s="349"/>
    </row>
    <row r="24" spans="1:21" ht="15.75">
      <c r="A24" s="497"/>
      <c r="B24" s="497"/>
      <c r="C24" s="74"/>
      <c r="D24" s="349"/>
      <c r="E24" s="349"/>
      <c r="F24" s="290"/>
      <c r="G24" s="404"/>
      <c r="H24" s="405"/>
      <c r="I24" s="404"/>
      <c r="J24" s="405"/>
      <c r="K24" s="404"/>
      <c r="L24" s="405"/>
      <c r="M24" s="404"/>
      <c r="N24" s="405"/>
      <c r="O24" s="349"/>
      <c r="P24" s="405"/>
      <c r="Q24" s="349"/>
      <c r="R24" s="349"/>
      <c r="S24" s="349"/>
      <c r="T24" s="349"/>
      <c r="U24" s="349"/>
    </row>
    <row r="25" spans="1:21" ht="15.75">
      <c r="A25" s="498"/>
      <c r="B25" s="498"/>
      <c r="C25" s="74"/>
      <c r="D25" s="349"/>
      <c r="E25" s="349"/>
      <c r="F25" s="290"/>
      <c r="G25" s="404"/>
      <c r="H25" s="405"/>
      <c r="I25" s="404"/>
      <c r="J25" s="405"/>
      <c r="K25" s="404"/>
      <c r="L25" s="405"/>
      <c r="M25" s="404"/>
      <c r="N25" s="405"/>
      <c r="O25" s="349"/>
      <c r="P25" s="405"/>
      <c r="Q25" s="349"/>
      <c r="R25" s="349"/>
      <c r="S25" s="349"/>
      <c r="T25" s="349"/>
      <c r="U25" s="349"/>
    </row>
    <row r="26" spans="1:21" ht="132.75" customHeight="1">
      <c r="A26" s="496" t="s">
        <v>1458</v>
      </c>
      <c r="B26" s="496" t="s">
        <v>1459</v>
      </c>
      <c r="C26" s="74" t="s">
        <v>1546</v>
      </c>
      <c r="D26" s="349" t="s">
        <v>1547</v>
      </c>
      <c r="E26" s="349" t="s">
        <v>1545</v>
      </c>
      <c r="F26" s="290" t="s">
        <v>1544</v>
      </c>
      <c r="G26" s="404"/>
      <c r="H26" s="405"/>
      <c r="I26" s="404"/>
      <c r="J26" s="405"/>
      <c r="K26" s="404"/>
      <c r="L26" s="405"/>
      <c r="M26" s="404">
        <v>1</v>
      </c>
      <c r="N26" s="405">
        <f>P26</f>
        <v>116000</v>
      </c>
      <c r="O26" s="404">
        <v>1</v>
      </c>
      <c r="P26" s="405">
        <f>'5. ACTIVIDADES ESPECIALES'!D98</f>
        <v>116000</v>
      </c>
      <c r="Q26" s="349"/>
      <c r="R26" s="349" t="s">
        <v>1548</v>
      </c>
      <c r="S26" s="349" t="s">
        <v>1549</v>
      </c>
      <c r="T26" s="349" t="s">
        <v>1550</v>
      </c>
      <c r="U26" s="349" t="s">
        <v>1551</v>
      </c>
    </row>
    <row r="27" spans="1:21" s="415" customFormat="1" ht="15.75">
      <c r="A27" s="497"/>
      <c r="B27" s="497"/>
      <c r="C27" s="74"/>
      <c r="D27" s="349"/>
      <c r="E27" s="349"/>
      <c r="F27" s="290"/>
      <c r="G27" s="404"/>
      <c r="H27" s="405"/>
      <c r="I27" s="404"/>
      <c r="J27" s="405"/>
      <c r="K27" s="404"/>
      <c r="L27" s="405"/>
      <c r="M27" s="404"/>
      <c r="N27" s="405"/>
      <c r="O27" s="349"/>
      <c r="P27" s="405"/>
      <c r="Q27" s="349"/>
      <c r="R27" s="349"/>
      <c r="S27" s="349"/>
      <c r="T27" s="349"/>
      <c r="U27" s="349"/>
    </row>
    <row r="28" spans="1:21" s="415" customFormat="1" ht="15.75">
      <c r="A28" s="497"/>
      <c r="B28" s="497"/>
      <c r="C28" s="74"/>
      <c r="D28" s="349"/>
      <c r="E28" s="349"/>
      <c r="F28" s="290"/>
      <c r="G28" s="404"/>
      <c r="H28" s="405"/>
      <c r="I28" s="404"/>
      <c r="J28" s="405"/>
      <c r="K28" s="404"/>
      <c r="L28" s="405"/>
      <c r="M28" s="404"/>
      <c r="N28" s="405"/>
      <c r="O28" s="349"/>
      <c r="P28" s="405"/>
      <c r="Q28" s="349"/>
      <c r="R28" s="349"/>
      <c r="S28" s="349"/>
      <c r="T28" s="349"/>
      <c r="U28" s="349"/>
    </row>
    <row r="29" spans="1:21" s="415" customFormat="1" ht="15.75">
      <c r="A29" s="497"/>
      <c r="B29" s="497"/>
      <c r="C29" s="74"/>
      <c r="D29" s="349"/>
      <c r="E29" s="349"/>
      <c r="F29" s="290"/>
      <c r="G29" s="404"/>
      <c r="H29" s="405"/>
      <c r="I29" s="404"/>
      <c r="J29" s="405"/>
      <c r="K29" s="404"/>
      <c r="L29" s="405"/>
      <c r="M29" s="404"/>
      <c r="N29" s="405"/>
      <c r="O29" s="349"/>
      <c r="P29" s="405"/>
      <c r="Q29" s="349"/>
      <c r="R29" s="349"/>
      <c r="S29" s="349"/>
      <c r="T29" s="349"/>
      <c r="U29" s="349"/>
    </row>
    <row r="30" spans="1:21" ht="15.75">
      <c r="A30" s="497"/>
      <c r="B30" s="497"/>
      <c r="C30" s="74"/>
      <c r="D30" s="349"/>
      <c r="E30" s="349"/>
      <c r="F30" s="290"/>
      <c r="G30" s="404"/>
      <c r="H30" s="405"/>
      <c r="I30" s="404"/>
      <c r="J30" s="405"/>
      <c r="K30" s="404"/>
      <c r="L30" s="405"/>
      <c r="M30" s="404"/>
      <c r="N30" s="405"/>
      <c r="O30" s="349"/>
      <c r="P30" s="405"/>
      <c r="Q30" s="349"/>
      <c r="R30" s="349"/>
      <c r="S30" s="349"/>
      <c r="T30" s="349"/>
      <c r="U30" s="349"/>
    </row>
    <row r="31" spans="1:21" ht="15.75">
      <c r="A31" s="497"/>
      <c r="B31" s="497"/>
      <c r="C31" s="74"/>
      <c r="D31" s="349"/>
      <c r="E31" s="349"/>
      <c r="F31" s="290"/>
      <c r="G31" s="404"/>
      <c r="H31" s="405"/>
      <c r="I31" s="404"/>
      <c r="J31" s="405"/>
      <c r="K31" s="404"/>
      <c r="L31" s="405"/>
      <c r="M31" s="404"/>
      <c r="N31" s="405"/>
      <c r="O31" s="349"/>
      <c r="P31" s="405"/>
      <c r="Q31" s="349"/>
      <c r="R31" s="349"/>
      <c r="S31" s="349"/>
      <c r="T31" s="349"/>
      <c r="U31" s="349"/>
    </row>
    <row r="32" spans="1:21" ht="15.75">
      <c r="A32" s="498"/>
      <c r="B32" s="498"/>
      <c r="C32" s="74"/>
      <c r="D32" s="349"/>
      <c r="E32" s="349"/>
      <c r="F32" s="290"/>
      <c r="G32" s="404"/>
      <c r="H32" s="405"/>
      <c r="I32" s="404"/>
      <c r="J32" s="405"/>
      <c r="K32" s="404"/>
      <c r="L32" s="405"/>
      <c r="M32" s="404"/>
      <c r="N32" s="405"/>
      <c r="O32" s="349"/>
      <c r="P32" s="405"/>
      <c r="Q32" s="349"/>
      <c r="R32" s="349"/>
      <c r="S32" s="349"/>
      <c r="T32" s="349"/>
      <c r="U32" s="349"/>
    </row>
    <row r="33" spans="1:21" ht="15.6" customHeight="1">
      <c r="A33" s="305"/>
      <c r="B33" s="306"/>
      <c r="C33" s="305" t="s">
        <v>123</v>
      </c>
      <c r="D33" s="306"/>
      <c r="E33" s="306"/>
      <c r="F33" s="307"/>
      <c r="G33" s="296">
        <f t="shared" ref="G33:O33" si="0">SUM(G6:H32)</f>
        <v>0</v>
      </c>
      <c r="H33" s="296">
        <f t="shared" si="0"/>
        <v>0</v>
      </c>
      <c r="I33" s="296">
        <f t="shared" si="0"/>
        <v>0</v>
      </c>
      <c r="J33" s="296">
        <f t="shared" si="0"/>
        <v>0</v>
      </c>
      <c r="K33" s="296">
        <f t="shared" si="0"/>
        <v>0</v>
      </c>
      <c r="L33" s="296">
        <f t="shared" si="0"/>
        <v>1</v>
      </c>
      <c r="M33" s="296">
        <f t="shared" si="0"/>
        <v>116001</v>
      </c>
      <c r="N33" s="296">
        <f t="shared" si="0"/>
        <v>116001</v>
      </c>
      <c r="O33" s="296">
        <f t="shared" si="0"/>
        <v>116001</v>
      </c>
      <c r="P33" s="296">
        <f>SUM(P6:Q32)</f>
        <v>116000</v>
      </c>
      <c r="Q33" s="277"/>
      <c r="R33" s="277"/>
      <c r="S33" s="277"/>
      <c r="T33" s="277"/>
      <c r="U33" s="277"/>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topLeftCell="C10" zoomScale="120" zoomScaleNormal="120" workbookViewId="0">
      <selection activeCell="F22" sqref="F22"/>
    </sheetView>
  </sheetViews>
  <sheetFormatPr baseColWidth="10" defaultColWidth="11.5703125" defaultRowHeight="1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c r="H2" s="462" t="s">
        <v>1382</v>
      </c>
      <c r="I2" s="462"/>
    </row>
    <row r="3" spans="2:9" ht="19.5" thickBot="1">
      <c r="B3" s="82" t="s">
        <v>21</v>
      </c>
      <c r="C3" s="82" t="s">
        <v>401</v>
      </c>
      <c r="H3" s="364" t="s">
        <v>400</v>
      </c>
      <c r="I3" s="365" t="s">
        <v>401</v>
      </c>
    </row>
    <row r="4" spans="2:9" ht="18.75">
      <c r="B4" s="83" t="s">
        <v>127</v>
      </c>
      <c r="C4" s="204">
        <f>'1. TALLERES SEMINARIOS'!D5</f>
        <v>319133.33333333331</v>
      </c>
      <c r="H4" s="427" t="s">
        <v>1370</v>
      </c>
      <c r="I4" s="366">
        <f>'Desarrollo e Innov. Curricular'!P27</f>
        <v>0</v>
      </c>
    </row>
    <row r="5" spans="2:9" ht="18.75">
      <c r="B5" s="83" t="s">
        <v>427</v>
      </c>
      <c r="C5" s="204">
        <f>'2. CONTRATACION DE PERSONAL'!D5</f>
        <v>672500</v>
      </c>
      <c r="H5" s="428" t="s">
        <v>1372</v>
      </c>
      <c r="I5" s="367">
        <f>'Investigación Científica'!P44</f>
        <v>300000</v>
      </c>
    </row>
    <row r="6" spans="2:9" ht="18.75">
      <c r="B6" s="83" t="s">
        <v>135</v>
      </c>
      <c r="C6" s="204">
        <f>'3. EQUIPO DE OFICINA'!D5</f>
        <v>0</v>
      </c>
      <c r="H6" s="428" t="s">
        <v>483</v>
      </c>
      <c r="I6" s="367">
        <f>'Vinculación Univ. Sociedad'!P74</f>
        <v>170958.33333333331</v>
      </c>
    </row>
    <row r="7" spans="2:9" ht="19.5" thickBot="1">
      <c r="B7" s="83" t="s">
        <v>428</v>
      </c>
      <c r="C7" s="204">
        <f>'4. EQUIPO TECNOLÓGICOS'!D5</f>
        <v>0</v>
      </c>
      <c r="H7" s="428" t="s">
        <v>1371</v>
      </c>
      <c r="I7" s="367">
        <f>'Docencia y Profesorado Universi'!P20</f>
        <v>0</v>
      </c>
    </row>
    <row r="8" spans="2:9" ht="18.75">
      <c r="B8" s="83" t="s">
        <v>136</v>
      </c>
      <c r="C8" s="204">
        <f>'5. ACTIVIDADES ESPECIALES'!D5</f>
        <v>280000</v>
      </c>
      <c r="E8" s="443" t="s">
        <v>138</v>
      </c>
      <c r="F8" s="440">
        <f>Presupuesto!D566</f>
        <v>1260937.5</v>
      </c>
      <c r="H8" s="428" t="s">
        <v>1373</v>
      </c>
      <c r="I8" s="367">
        <f>'Estudiantes y Graduados'!P42</f>
        <v>0</v>
      </c>
    </row>
    <row r="9" spans="2:9" ht="19.5" thickBot="1">
      <c r="B9" s="94" t="s">
        <v>396</v>
      </c>
      <c r="C9" s="84">
        <f>'6. Becas'!D5</f>
        <v>0</v>
      </c>
      <c r="E9" s="444" t="s">
        <v>1501</v>
      </c>
      <c r="F9" s="441">
        <f>Presupuesto!E566</f>
        <v>10695.833333333334</v>
      </c>
      <c r="H9" s="428" t="s">
        <v>484</v>
      </c>
      <c r="I9" s="367">
        <f>'Gestión del Conocimiento'!P26</f>
        <v>212175</v>
      </c>
    </row>
    <row r="10" spans="2:9" ht="19.5" thickBot="1">
      <c r="B10" s="94" t="s">
        <v>397</v>
      </c>
      <c r="C10" s="84">
        <f>'7. Infraestructura'!D5</f>
        <v>0</v>
      </c>
      <c r="E10" s="442" t="s">
        <v>124</v>
      </c>
      <c r="F10" s="439">
        <f>Presupuesto!F566</f>
        <v>1271633.3333333333</v>
      </c>
      <c r="G10" s="113"/>
      <c r="H10" s="428" t="s">
        <v>1374</v>
      </c>
      <c r="I10" s="368">
        <f>'Lo Esencial de la Reforma Univ.'!P33</f>
        <v>116000</v>
      </c>
    </row>
    <row r="11" spans="2:9" ht="18.75">
      <c r="B11" s="83" t="s">
        <v>430</v>
      </c>
      <c r="C11" s="84">
        <f>'8. Venta de Servicios'!D5</f>
        <v>0</v>
      </c>
      <c r="F11" s="113"/>
      <c r="G11" s="113"/>
      <c r="H11" s="428" t="s">
        <v>1503</v>
      </c>
      <c r="I11" s="368">
        <f>'Aseguramiento de la Calidad y M'!P35</f>
        <v>0</v>
      </c>
    </row>
    <row r="12" spans="2:9" ht="18.75">
      <c r="B12" s="94"/>
      <c r="C12" s="84"/>
      <c r="F12" s="113"/>
      <c r="G12" s="113"/>
      <c r="H12" s="428" t="s">
        <v>1376</v>
      </c>
      <c r="I12" s="368">
        <f>'Cultura de Innovación Insti...'!P19</f>
        <v>0</v>
      </c>
    </row>
    <row r="13" spans="2:9" ht="19.5" thickBot="1">
      <c r="B13" s="94"/>
      <c r="C13" s="84"/>
      <c r="F13" s="113"/>
      <c r="G13" s="113"/>
      <c r="H13" s="429" t="s">
        <v>1472</v>
      </c>
      <c r="I13" s="430">
        <f>Posgrado!P42</f>
        <v>0</v>
      </c>
    </row>
    <row r="14" spans="2:9" ht="24" thickBot="1">
      <c r="B14" s="85"/>
      <c r="C14" s="86"/>
      <c r="F14" s="113"/>
      <c r="G14" s="113"/>
      <c r="H14" s="431" t="s">
        <v>134</v>
      </c>
      <c r="I14" s="369">
        <f>SUM(I4:I13)</f>
        <v>799133.33333333326</v>
      </c>
    </row>
    <row r="15" spans="2:9" ht="27" thickBot="1">
      <c r="B15" s="205" t="s">
        <v>134</v>
      </c>
      <c r="C15" s="206">
        <f>SUM(C4:C14)</f>
        <v>1271633.3333333333</v>
      </c>
      <c r="F15" s="113"/>
      <c r="G15" s="113"/>
      <c r="H15" s="463"/>
      <c r="I15" s="463"/>
    </row>
    <row r="16" spans="2:9" ht="16.5" thickBot="1">
      <c r="E16" s="199" t="s">
        <v>1562</v>
      </c>
      <c r="F16" s="113"/>
      <c r="G16" s="113"/>
      <c r="H16" s="463" t="s">
        <v>1384</v>
      </c>
      <c r="I16" s="463"/>
    </row>
    <row r="17" spans="2:15" ht="15.75" thickBot="1">
      <c r="F17" s="113"/>
      <c r="G17" s="113"/>
      <c r="H17" s="363" t="s">
        <v>400</v>
      </c>
      <c r="I17" s="370" t="s">
        <v>401</v>
      </c>
      <c r="J17" s="199"/>
    </row>
    <row r="18" spans="2:15">
      <c r="H18" s="360" t="s">
        <v>1377</v>
      </c>
      <c r="I18" s="374">
        <f>'Gestion Administrativa'!P39</f>
        <v>472500</v>
      </c>
      <c r="J18" s="199"/>
    </row>
    <row r="19" spans="2:15">
      <c r="H19" s="361" t="s">
        <v>1378</v>
      </c>
      <c r="I19" s="371">
        <f>'Gestión del Talento Humano'!P15</f>
        <v>0</v>
      </c>
      <c r="J19" s="199"/>
    </row>
    <row r="20" spans="2:15">
      <c r="H20" s="361" t="s">
        <v>1379</v>
      </c>
      <c r="I20" s="371">
        <f>'Gestión Académica'!P21</f>
        <v>0</v>
      </c>
      <c r="J20" s="199"/>
    </row>
    <row r="21" spans="2:15">
      <c r="H21" s="361" t="s">
        <v>1380</v>
      </c>
      <c r="I21" s="371">
        <f>'Internacionalización de la E.S.'!P52</f>
        <v>0</v>
      </c>
      <c r="J21" s="199"/>
    </row>
    <row r="22" spans="2:15" ht="15.75" thickBot="1">
      <c r="H22" s="362" t="s">
        <v>1381</v>
      </c>
      <c r="I22" s="375">
        <f>'Gobernabilidad y Procesos...'!P28</f>
        <v>0</v>
      </c>
      <c r="J22" s="199"/>
    </row>
    <row r="23" spans="2:15" ht="15.75" thickBot="1">
      <c r="H23" s="372" t="s">
        <v>134</v>
      </c>
      <c r="I23" s="373">
        <f>SUM(I18:I22)</f>
        <v>472500</v>
      </c>
    </row>
    <row r="24" spans="2:15" ht="15.75" thickBot="1"/>
    <row r="25" spans="2:15" ht="15.75" thickBot="1">
      <c r="H25" s="376" t="s">
        <v>1383</v>
      </c>
      <c r="I25" s="377">
        <f>I14+I23</f>
        <v>1271633.3333333333</v>
      </c>
    </row>
    <row r="26" spans="2:15">
      <c r="H26" s="384"/>
      <c r="I26" s="385"/>
    </row>
    <row r="27" spans="2:15">
      <c r="H27" s="384"/>
      <c r="I27" s="385"/>
    </row>
    <row r="28" spans="2:15">
      <c r="H28" s="199"/>
    </row>
    <row r="29" spans="2:1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c r="H31" s="158"/>
    </row>
    <row r="33" spans="2:4" ht="18.75">
      <c r="B33" s="83"/>
      <c r="C33" s="84"/>
    </row>
    <row r="34" spans="2:4" ht="18.75">
      <c r="B34" s="83"/>
      <c r="C34" s="84"/>
    </row>
    <row r="35" spans="2:4">
      <c r="B35" s="200" t="s">
        <v>423</v>
      </c>
    </row>
    <row r="37" spans="2:4" ht="18.75">
      <c r="B37" s="82" t="s">
        <v>21</v>
      </c>
      <c r="C37" s="82" t="s">
        <v>55</v>
      </c>
      <c r="D37" s="246" t="s">
        <v>487</v>
      </c>
    </row>
    <row r="38" spans="2:4" ht="18.75">
      <c r="B38" s="87" t="s">
        <v>495</v>
      </c>
      <c r="C38" s="169">
        <f>SUMIF('2. CONTRATACION DE PERSONAL'!C:C,'Cuadro Resumen'!$B$38:$B$54,'2. CONTRATACION DE PERSONAL'!D:D)</f>
        <v>0</v>
      </c>
      <c r="D38" s="247">
        <f>SUMIF('2. CONTRATACION DE PERSONAL'!$C:$C,'Cuadro Resumen'!$B$38:$B$54,'2. CONTRATACION DE PERSONAL'!$G:$G)</f>
        <v>0</v>
      </c>
    </row>
    <row r="39" spans="2:4" ht="18.75">
      <c r="B39" s="87" t="s">
        <v>496</v>
      </c>
      <c r="C39" s="169">
        <f>SUMIF('2. CONTRATACION DE PERSONAL'!C:C,'Cuadro Resumen'!$B$38:$B$54,'2. CONTRATACION DE PERSONAL'!D:D)</f>
        <v>0</v>
      </c>
      <c r="D39" s="247">
        <f>SUMIF('2. CONTRATACION DE PERSONAL'!$C:$C,'Cuadro Resumen'!$B$38:$B$54,'2. CONTRATACION DE PERSONAL'!$G:$G)</f>
        <v>0</v>
      </c>
    </row>
    <row r="40" spans="2:4" ht="18.75">
      <c r="B40" s="87" t="s">
        <v>497</v>
      </c>
      <c r="C40" s="169">
        <f>SUMIF('2. CONTRATACION DE PERSONAL'!C:C,'Cuadro Resumen'!$B$38:$B$54,'2. CONTRATACION DE PERSONAL'!D:D)</f>
        <v>0</v>
      </c>
      <c r="D40" s="247">
        <f>SUMIF('2. CONTRATACION DE PERSONAL'!$C:$C,'Cuadro Resumen'!$B$38:$B$54,'2. CONTRATACION DE PERSONAL'!$G:$G)</f>
        <v>0</v>
      </c>
    </row>
    <row r="41" spans="2:4" ht="18.75">
      <c r="B41" s="87" t="s">
        <v>498</v>
      </c>
      <c r="C41" s="169">
        <f>SUMIF('2. CONTRATACION DE PERSONAL'!C:C,'Cuadro Resumen'!$B$38:$B$54,'2. CONTRATACION DE PERSONAL'!D:D)</f>
        <v>0</v>
      </c>
      <c r="D41" s="247">
        <f>SUMIF('2. CONTRATACION DE PERSONAL'!$C:$C,'Cuadro Resumen'!$B$38:$B$54,'2. CONTRATACION DE PERSONAL'!$G:$G)</f>
        <v>0</v>
      </c>
    </row>
    <row r="42" spans="2:4" ht="18.75">
      <c r="B42" s="87" t="s">
        <v>499</v>
      </c>
      <c r="C42" s="169">
        <f>SUMIF('2. CONTRATACION DE PERSONAL'!C:C,'Cuadro Resumen'!$B$38:$B$54,'2. CONTRATACION DE PERSONAL'!D:D)</f>
        <v>0</v>
      </c>
      <c r="D42" s="247">
        <f>SUMIF('2. CONTRATACION DE PERSONAL'!$C:$C,'Cuadro Resumen'!$B$38:$B$54,'2. CONTRATACION DE PERSONAL'!$G:$G)</f>
        <v>0</v>
      </c>
    </row>
    <row r="43" spans="2:4" ht="18.75">
      <c r="B43" s="87" t="s">
        <v>500</v>
      </c>
      <c r="C43" s="169">
        <f>SUMIF('2. CONTRATACION DE PERSONAL'!C:C,'Cuadro Resumen'!$B$38:$B$54,'2. CONTRATACION DE PERSONAL'!D:D)</f>
        <v>0</v>
      </c>
      <c r="D43" s="247">
        <f>SUMIF('2. CONTRATACION DE PERSONAL'!$C:$C,'Cuadro Resumen'!$B$38:$B$54,'2. CONTRATACION DE PERSONAL'!$G:$G)</f>
        <v>0</v>
      </c>
    </row>
    <row r="44" spans="2:4" ht="18.75">
      <c r="B44" s="87" t="s">
        <v>501</v>
      </c>
      <c r="C44" s="169">
        <f>SUMIF('2. CONTRATACION DE PERSONAL'!C:C,'Cuadro Resumen'!$B$38:$B$54,'2. CONTRATACION DE PERSONAL'!D:D)</f>
        <v>0</v>
      </c>
      <c r="D44" s="247">
        <f>SUMIF('2. CONTRATACION DE PERSONAL'!$C:$C,'Cuadro Resumen'!$B$38:$B$54,'2. CONTRATACION DE PERSONAL'!$G:$G)</f>
        <v>0</v>
      </c>
    </row>
    <row r="45" spans="2:4" ht="18.75">
      <c r="B45" s="87" t="s">
        <v>502</v>
      </c>
      <c r="C45" s="169">
        <f>SUMIF('2. CONTRATACION DE PERSONAL'!C:C,'Cuadro Resumen'!$B$38:$B$54,'2. CONTRATACION DE PERSONAL'!D:D)</f>
        <v>0</v>
      </c>
      <c r="D45" s="247">
        <f>SUMIF('2. CONTRATACION DE PERSONAL'!$C:$C,'Cuadro Resumen'!$B$38:$B$54,'2. CONTRATACION DE PERSONAL'!$G:$G)</f>
        <v>0</v>
      </c>
    </row>
    <row r="46" spans="2:4" ht="18.75">
      <c r="B46" s="87" t="s">
        <v>503</v>
      </c>
      <c r="C46" s="169">
        <f>SUMIF('2. CONTRATACION DE PERSONAL'!C:C,'Cuadro Resumen'!$B$38:$B$54,'2. CONTRATACION DE PERSONAL'!D:D)</f>
        <v>0</v>
      </c>
      <c r="D46" s="247">
        <f>SUMIF('2. CONTRATACION DE PERSONAL'!$C:$C,'Cuadro Resumen'!$B$38:$B$54,'2. CONTRATACION DE PERSONAL'!$G:$G)</f>
        <v>0</v>
      </c>
    </row>
    <row r="47" spans="2:4" ht="18.75">
      <c r="B47" s="87" t="s">
        <v>504</v>
      </c>
      <c r="C47" s="169">
        <f>SUMIF('2. CONTRATACION DE PERSONAL'!C:C,'Cuadro Resumen'!$B$38:$B$54,'2. CONTRATACION DE PERSONAL'!D:D)</f>
        <v>0</v>
      </c>
      <c r="D47" s="247">
        <f>SUMIF('2. CONTRATACION DE PERSONAL'!$C:$C,'Cuadro Resumen'!$B$38:$B$54,'2. CONTRATACION DE PERSONAL'!$G:$G)</f>
        <v>0</v>
      </c>
    </row>
    <row r="48" spans="2:4" ht="18.75">
      <c r="B48" s="87" t="s">
        <v>505</v>
      </c>
      <c r="C48" s="169">
        <f>SUMIF('2. CONTRATACION DE PERSONAL'!C:C,'Cuadro Resumen'!$B$38:$B$54,'2. CONTRATACION DE PERSONAL'!D:D)</f>
        <v>0</v>
      </c>
      <c r="D48" s="247">
        <f>SUMIF('2. CONTRATACION DE PERSONAL'!$C:$C,'Cuadro Resumen'!$B$38:$B$54,'2. CONTRATACION DE PERSONAL'!$G:$G)</f>
        <v>0</v>
      </c>
    </row>
    <row r="49" spans="2:4" ht="18.75">
      <c r="B49" s="87" t="s">
        <v>506</v>
      </c>
      <c r="C49" s="169">
        <f>SUMIF('2. CONTRATACION DE PERSONAL'!C:C,'Cuadro Resumen'!$B$38:$B$54,'2. CONTRATACION DE PERSONAL'!D:D)</f>
        <v>0</v>
      </c>
      <c r="D49" s="247">
        <f>SUMIF('2. CONTRATACION DE PERSONAL'!$C:$C,'Cuadro Resumen'!$B$38:$B$54,'2. CONTRATACION DE PERSONAL'!$G:$G)</f>
        <v>0</v>
      </c>
    </row>
    <row r="50" spans="2:4" ht="18.75">
      <c r="B50" s="87" t="s">
        <v>507</v>
      </c>
      <c r="C50" s="169">
        <f>SUMIF('2. CONTRATACION DE PERSONAL'!C:C,'Cuadro Resumen'!$B$38:$B$54,'2. CONTRATACION DE PERSONAL'!D:D)</f>
        <v>0</v>
      </c>
      <c r="D50" s="247">
        <f>SUMIF('2. CONTRATACION DE PERSONAL'!$C:$C,'Cuadro Resumen'!$B$38:$B$54,'2. CONTRATACION DE PERSONAL'!$G:$G)</f>
        <v>0</v>
      </c>
    </row>
    <row r="51" spans="2:4" ht="18.75">
      <c r="B51" s="87" t="s">
        <v>508</v>
      </c>
      <c r="C51" s="169">
        <f>SUMIF('2. CONTRATACION DE PERSONAL'!C:C,'Cuadro Resumen'!$B$38:$B$54,'2. CONTRATACION DE PERSONAL'!D:D)</f>
        <v>0</v>
      </c>
      <c r="D51" s="247">
        <f>SUMIF('2. CONTRATACION DE PERSONAL'!$C:$C,'Cuadro Resumen'!$B$38:$B$54,'2. CONTRATACION DE PERSONAL'!$G:$G)</f>
        <v>0</v>
      </c>
    </row>
    <row r="52" spans="2:4" ht="18.75">
      <c r="B52" s="83" t="s">
        <v>84</v>
      </c>
      <c r="C52" s="169">
        <f>SUMIF('2. CONTRATACION DE PERSONAL'!C:C,'Cuadro Resumen'!$B$38:$B$54,'2. CONTRATACION DE PERSONAL'!D:D)</f>
        <v>2</v>
      </c>
      <c r="D52" s="247">
        <f>SUMIF('2. CONTRATACION DE PERSONAL'!$C:$C,'Cuadro Resumen'!$B$38:$B$54,'2. CONTRATACION DE PERSONAL'!$G:$G)</f>
        <v>420000</v>
      </c>
    </row>
    <row r="53" spans="2:4" ht="18.75">
      <c r="B53" s="83" t="s">
        <v>60</v>
      </c>
      <c r="C53" s="169">
        <f>SUMIF('2. CONTRATACION DE PERSONAL'!C:C,'Cuadro Resumen'!$B$38:$B$54,'2. CONTRATACION DE PERSONAL'!D:D)</f>
        <v>2</v>
      </c>
      <c r="D53" s="247">
        <f>SUMIF('2. CONTRATACION DE PERSONAL'!$C:$C,'Cuadro Resumen'!$B$38:$B$54,'2. CONTRATACION DE PERSONAL'!$G:$G)</f>
        <v>200000</v>
      </c>
    </row>
    <row r="54" spans="2:4" ht="18.75">
      <c r="B54" s="83" t="s">
        <v>61</v>
      </c>
      <c r="C54" s="169">
        <f>SUMIF('2. CONTRATACION DE PERSONAL'!C:C,'Cuadro Resumen'!$B$38:$B$54,'2. CONTRATACION DE PERSONAL'!D:D)</f>
        <v>0</v>
      </c>
      <c r="D54" s="247">
        <f>SUMIF('2. CONTRATACION DE PERSONAL'!$C:$C,'Cuadro Resumen'!$B$38:$B$54,'2. CONTRATACION DE PERSONAL'!$G:$G)</f>
        <v>0</v>
      </c>
    </row>
    <row r="55" spans="2:4" ht="23.25">
      <c r="B55" s="85" t="s">
        <v>134</v>
      </c>
      <c r="C55" s="170">
        <f>SUBTOTAL(109,C38:C54)</f>
        <v>4</v>
      </c>
      <c r="D55" s="247">
        <f>SUM(D38:D54)</f>
        <v>620000</v>
      </c>
    </row>
    <row r="64" spans="2:4">
      <c r="B64" s="200" t="s">
        <v>390</v>
      </c>
    </row>
    <row r="66" spans="2:4" ht="18.75">
      <c r="B66" s="82" t="s">
        <v>21</v>
      </c>
      <c r="C66" s="82" t="s">
        <v>55</v>
      </c>
      <c r="D66" s="246" t="s">
        <v>487</v>
      </c>
    </row>
    <row r="67" spans="2:4" ht="18.75">
      <c r="B67" s="83" t="s">
        <v>63</v>
      </c>
      <c r="C67" s="84">
        <f>SUMIF('3. EQUIPO DE OFICINA'!C:C,'Cuadro Resumen'!$B$67:$B$76,'3. EQUIPO DE OFICINA'!D:D)</f>
        <v>0</v>
      </c>
      <c r="D67" s="248">
        <f>SUMIF('3. EQUIPO DE OFICINA'!$C:$C,'Cuadro Resumen'!$B$67:$B$76,'3. EQUIPO DE OFICINA'!$F:$F)</f>
        <v>0</v>
      </c>
    </row>
    <row r="68" spans="2:4" ht="18.75">
      <c r="B68" s="94" t="s">
        <v>64</v>
      </c>
      <c r="C68" s="84">
        <f>SUMIF('3. EQUIPO DE OFICINA'!C:C,'Cuadro Resumen'!$B$67:$B$76,'3. EQUIPO DE OFICINA'!D:D)</f>
        <v>0</v>
      </c>
      <c r="D68" s="248">
        <f>SUMIF('3. EQUIPO DE OFICINA'!$C:$C,'Cuadro Resumen'!$B$67:$B$76,'3. EQUIPO DE OFICINA'!$F:$F)</f>
        <v>0</v>
      </c>
    </row>
    <row r="69" spans="2:4" ht="18.75">
      <c r="B69" s="94" t="s">
        <v>65</v>
      </c>
      <c r="C69" s="84">
        <f>SUMIF('3. EQUIPO DE OFICINA'!C:C,'Cuadro Resumen'!$B$67:$B$76,'3. EQUIPO DE OFICINA'!D:D)</f>
        <v>0</v>
      </c>
      <c r="D69" s="248">
        <f>SUMIF('3. EQUIPO DE OFICINA'!$C:$C,'Cuadro Resumen'!$B$67:$B$76,'3. EQUIPO DE OFICINA'!$F:$F)</f>
        <v>0</v>
      </c>
    </row>
    <row r="70" spans="2:4" ht="18.75">
      <c r="B70" s="94" t="s">
        <v>66</v>
      </c>
      <c r="C70" s="84">
        <f>SUMIF('3. EQUIPO DE OFICINA'!C:C,'Cuadro Resumen'!$B$67:$B$76,'3. EQUIPO DE OFICINA'!D:D)</f>
        <v>0</v>
      </c>
      <c r="D70" s="248">
        <f>SUMIF('3. EQUIPO DE OFICINA'!$C:$C,'Cuadro Resumen'!$B$67:$B$76,'3. EQUIPO DE OFICINA'!$F:$F)</f>
        <v>0</v>
      </c>
    </row>
    <row r="71" spans="2:4" ht="18.75">
      <c r="B71" s="94" t="s">
        <v>67</v>
      </c>
      <c r="C71" s="84">
        <f>SUMIF('3. EQUIPO DE OFICINA'!C:C,'Cuadro Resumen'!$B$67:$B$76,'3. EQUIPO DE OFICINA'!D:D)</f>
        <v>0</v>
      </c>
      <c r="D71" s="248">
        <f>SUMIF('3. EQUIPO DE OFICINA'!$C:$C,'Cuadro Resumen'!$B$67:$B$76,'3. EQUIPO DE OFICINA'!$F:$F)</f>
        <v>0</v>
      </c>
    </row>
    <row r="72" spans="2:4" ht="18.75">
      <c r="B72" s="94" t="s">
        <v>68</v>
      </c>
      <c r="C72" s="84">
        <f>SUMIF('3. EQUIPO DE OFICINA'!C:C,'Cuadro Resumen'!$B$67:$B$76,'3. EQUIPO DE OFICINA'!D:D)</f>
        <v>0</v>
      </c>
      <c r="D72" s="248">
        <f>SUMIF('3. EQUIPO DE OFICINA'!$C:$C,'Cuadro Resumen'!$B$67:$B$76,'3. EQUIPO DE OFICINA'!$F:$F)</f>
        <v>0</v>
      </c>
    </row>
    <row r="73" spans="2:4" ht="18.75">
      <c r="B73" s="94" t="s">
        <v>69</v>
      </c>
      <c r="C73" s="84">
        <f>SUMIF('3. EQUIPO DE OFICINA'!C:C,'Cuadro Resumen'!$B$67:$B$76,'3. EQUIPO DE OFICINA'!D:D)</f>
        <v>0</v>
      </c>
      <c r="D73" s="248">
        <f>SUMIF('3. EQUIPO DE OFICINA'!$C:$C,'Cuadro Resumen'!$B$67:$B$76,'3. EQUIPO DE OFICINA'!$F:$F)</f>
        <v>0</v>
      </c>
    </row>
    <row r="74" spans="2:4" ht="18.75">
      <c r="B74" s="83" t="s">
        <v>70</v>
      </c>
      <c r="C74" s="84">
        <f>SUMIF('3. EQUIPO DE OFICINA'!C:C,'Cuadro Resumen'!$B$67:$B$76,'3. EQUIPO DE OFICINA'!D:D)</f>
        <v>0</v>
      </c>
      <c r="D74" s="248">
        <f>SUMIF('3. EQUIPO DE OFICINA'!$C:$C,'Cuadro Resumen'!$B$67:$B$76,'3. EQUIPO DE OFICINA'!$F:$F)</f>
        <v>0</v>
      </c>
    </row>
    <row r="75" spans="2:4" ht="18.75">
      <c r="B75" s="83" t="s">
        <v>71</v>
      </c>
      <c r="C75" s="84">
        <f>SUMIF('3. EQUIPO DE OFICINA'!C:C,'Cuadro Resumen'!$B$67:$B$76,'3. EQUIPO DE OFICINA'!D:D)</f>
        <v>0</v>
      </c>
      <c r="D75" s="248">
        <f>SUMIF('3. EQUIPO DE OFICINA'!$C:$C,'Cuadro Resumen'!$B$67:$B$76,'3. EQUIPO DE OFICINA'!$F:$F)</f>
        <v>0</v>
      </c>
    </row>
    <row r="76" spans="2:4" ht="18.75">
      <c r="B76" s="83" t="s">
        <v>72</v>
      </c>
      <c r="C76" s="84">
        <f>SUMIF('3. EQUIPO DE OFICINA'!C:C,'Cuadro Resumen'!$B$67:$B$76,'3. EQUIPO DE OFICINA'!D:D)</f>
        <v>0</v>
      </c>
      <c r="D76" s="248">
        <f>SUMIF('3. EQUIPO DE OFICINA'!$C:$C,'Cuadro Resumen'!$B$67:$B$76,'3. EQUIPO DE OFICINA'!$F:$F)</f>
        <v>0</v>
      </c>
    </row>
    <row r="77" spans="2:4" ht="18.75">
      <c r="B77" s="83"/>
      <c r="C77" s="84">
        <f>SUMIF('3. EQUIPO DE OFICINA'!C:C,'Cuadro Resumen'!$B$67:$B$76,'3. EQUIPO DE OFICINA'!D:D)</f>
        <v>0</v>
      </c>
      <c r="D77" s="248">
        <f>SUMIF('3. EQUIPO DE OFICINA'!$C:$C,'Cuadro Resumen'!$B$67:$B$76,'3. EQUIPO DE OFICINA'!$F:$F)</f>
        <v>0</v>
      </c>
    </row>
    <row r="78" spans="2:4" ht="23.25">
      <c r="B78" s="85" t="s">
        <v>134</v>
      </c>
      <c r="C78" s="86">
        <f>SUM(C67:C77)</f>
        <v>0</v>
      </c>
      <c r="D78" s="249">
        <f>SUM(D67:D77)</f>
        <v>0</v>
      </c>
    </row>
    <row r="81" spans="2:4">
      <c r="B81" s="200" t="s">
        <v>391</v>
      </c>
    </row>
    <row r="83" spans="2:4" ht="18.75">
      <c r="B83" s="82" t="s">
        <v>392</v>
      </c>
      <c r="C83" s="82" t="s">
        <v>55</v>
      </c>
      <c r="D83" s="246" t="s">
        <v>487</v>
      </c>
    </row>
    <row r="84" spans="2:4" ht="37.5">
      <c r="B84" s="326" t="s">
        <v>1350</v>
      </c>
      <c r="C84" s="84">
        <f>SUMIF('4. EQUIPO TECNOLÓGICOS'!C:C,'Cuadro Resumen'!$B$84:$B$100,'4. EQUIPO TECNOLÓGICOS'!D:D)</f>
        <v>0</v>
      </c>
      <c r="D84" s="84">
        <f>SUMIF('4. EQUIPO TECNOLÓGICOS'!$C:$C,'Cuadro Resumen'!$B$84:$B$100,'4. EQUIPO TECNOLÓGICOS'!F:F)</f>
        <v>0</v>
      </c>
    </row>
    <row r="85" spans="2:4" ht="18.75">
      <c r="B85" s="326" t="s">
        <v>1351</v>
      </c>
      <c r="C85" s="84">
        <f>SUMIF('4. EQUIPO TECNOLÓGICOS'!C:C,'Cuadro Resumen'!$B$84:$B$100,'4. EQUIPO TECNOLÓGICOS'!D:D)</f>
        <v>0</v>
      </c>
      <c r="D85" s="84">
        <f>SUMIF('4. EQUIPO TECNOLÓGICOS'!$C:$C,'Cuadro Resumen'!$B$84:$B$100,'4. EQUIPO TECNOLÓGICOS'!F:F)</f>
        <v>0</v>
      </c>
    </row>
    <row r="86" spans="2:4" ht="37.5">
      <c r="B86" s="326" t="s">
        <v>1349</v>
      </c>
      <c r="C86" s="84">
        <f>SUMIF('4. EQUIPO TECNOLÓGICOS'!C:C,'Cuadro Resumen'!$B$84:$B$100,'4. EQUIPO TECNOLÓGICOS'!D:D)</f>
        <v>0</v>
      </c>
      <c r="D86" s="84">
        <f>SUMIF('4. EQUIPO TECNOLÓGICOS'!$C:$C,'Cuadro Resumen'!$B$84:$B$100,'4. EQUIPO TECNOLÓGICOS'!F:F)</f>
        <v>0</v>
      </c>
    </row>
    <row r="87" spans="2:4" ht="37.5">
      <c r="B87" s="326" t="s">
        <v>1352</v>
      </c>
      <c r="C87" s="84">
        <f>SUMIF('4. EQUIPO TECNOLÓGICOS'!C:C,'Cuadro Resumen'!$B$84:$B$100,'4. EQUIPO TECNOLÓGICOS'!D:D)</f>
        <v>0</v>
      </c>
      <c r="D87" s="84">
        <f>SUMIF('4. EQUIPO TECNOLÓGICOS'!$C:$C,'Cuadro Resumen'!$B$84:$B$100,'4. EQUIPO TECNOLÓGICOS'!F:F)</f>
        <v>0</v>
      </c>
    </row>
    <row r="88" spans="2:4" ht="18.75">
      <c r="B88" s="83" t="s">
        <v>424</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0</v>
      </c>
      <c r="D90" s="84">
        <f>SUMIF('4. EQUIPO TECNOLÓGICOS'!$C:$C,'Cuadro Resumen'!$B$84:$B$100,'4. EQUIPO TECNOLÓGICOS'!F:F)</f>
        <v>0</v>
      </c>
    </row>
    <row r="91" spans="2:4" ht="18.75">
      <c r="B91" s="94" t="s">
        <v>75</v>
      </c>
      <c r="C91" s="84">
        <f>SUMIF('4. EQUIPO TECNOLÓGICOS'!C:C,'Cuadro Resumen'!$B$84:$B$100,'4. EQUIPO TECNOLÓGICOS'!D:D)</f>
        <v>0</v>
      </c>
      <c r="D91" s="84">
        <f>SUMIF('4. EQUIPO TECNOLÓGICOS'!$C:$C,'Cuadro Resumen'!$B$84:$B$100,'4. EQUIPO TECNOLÓGICOS'!F:F)</f>
        <v>0</v>
      </c>
    </row>
    <row r="92" spans="2:4" ht="18.75">
      <c r="B92" s="83" t="s">
        <v>425</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0</v>
      </c>
      <c r="D95" s="84">
        <f>SUMIF('4. EQUIPO TECNOLÓGICOS'!$C:$C,'Cuadro Resumen'!$B$84:$B$100,'4. EQUIPO TECNOLÓGICOS'!F:F)</f>
        <v>0</v>
      </c>
    </row>
    <row r="96" spans="2:4" ht="18.75">
      <c r="B96" s="94" t="s">
        <v>79</v>
      </c>
      <c r="C96" s="84">
        <f>SUMIF('4. EQUIPO TECNOLÓGICOS'!C:C,'Cuadro Resumen'!$B$84:$B$100,'4. EQUIPO TECNOLÓGICOS'!D:D)</f>
        <v>0</v>
      </c>
      <c r="D96" s="84">
        <f>SUMIF('4. EQUIPO TECNOLÓGICOS'!$C:$C,'Cuadro Resumen'!$B$84:$B$100,'4. EQUIPO TECNOLÓGICOS'!F:F)</f>
        <v>0</v>
      </c>
    </row>
    <row r="97" spans="2:4" ht="18.75">
      <c r="B97" s="83" t="s">
        <v>426</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0</v>
      </c>
      <c r="D99" s="84">
        <f>SUMIF('4. EQUIPO TECNOLÓGICOS'!$C:$C,'Cuadro Resumen'!$B$84:$B$100,'4. EQUIPO TECNOLÓGICOS'!F:F)</f>
        <v>0</v>
      </c>
    </row>
    <row r="100" spans="2:4" ht="18.75">
      <c r="B100" s="94" t="s">
        <v>83</v>
      </c>
      <c r="C100" s="84">
        <f>SUMIF('4. EQUIPO TECNOLÓGICOS'!C:C,'Cuadro Resumen'!$B$84:$B$100,'4. EQUIPO TECNOLÓGICOS'!D:D)</f>
        <v>0</v>
      </c>
      <c r="D100" s="84">
        <f>SUMIF('4. EQUIPO TECNOLÓGICOS'!$C:$C,'Cuadro Resumen'!$B$84:$B$100,'4. EQUIPO TECNOLÓGICOS'!F:F)</f>
        <v>0</v>
      </c>
    </row>
    <row r="101" spans="2:4" ht="23.25">
      <c r="B101" s="85" t="s">
        <v>134</v>
      </c>
      <c r="C101" s="86">
        <f>SUM(C84:C100)</f>
        <v>0</v>
      </c>
      <c r="D101" s="86">
        <f>SUM(D84:D100)</f>
        <v>0</v>
      </c>
    </row>
    <row r="105" spans="2:4">
      <c r="B105" s="200" t="s">
        <v>485</v>
      </c>
    </row>
    <row r="126" spans="2:4">
      <c r="B126" s="200" t="s">
        <v>486</v>
      </c>
    </row>
    <row r="127" spans="2:4">
      <c r="B127" s="87" t="s">
        <v>125</v>
      </c>
      <c r="C127" s="87" t="s">
        <v>55</v>
      </c>
      <c r="D127" s="87" t="s">
        <v>487</v>
      </c>
    </row>
    <row r="128" spans="2:4">
      <c r="B128" s="87" t="s">
        <v>488</v>
      </c>
    </row>
    <row r="129" spans="2:2">
      <c r="B129" s="87" t="s">
        <v>478</v>
      </c>
    </row>
    <row r="130" spans="2:2">
      <c r="B130" s="87" t="s">
        <v>493</v>
      </c>
    </row>
    <row r="143" spans="2:2">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53"/>
  <sheetViews>
    <sheetView workbookViewId="0">
      <pane ySplit="8" topLeftCell="A27" activePane="bottomLeft" state="frozen"/>
      <selection activeCell="A7" sqref="A7"/>
      <selection pane="bottomLeft" activeCell="D40" sqref="D40"/>
    </sheetView>
  </sheetViews>
  <sheetFormatPr baseColWidth="10" defaultRowHeight="1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c r="B1" s="297"/>
      <c r="C1" s="297"/>
      <c r="D1" s="297"/>
      <c r="E1" s="297"/>
      <c r="F1" s="297"/>
      <c r="G1" s="297" t="s">
        <v>1417</v>
      </c>
      <c r="J1" s="297"/>
      <c r="K1" s="297"/>
      <c r="L1" s="297"/>
      <c r="M1" s="297"/>
      <c r="N1" s="297"/>
      <c r="O1" s="297"/>
      <c r="P1" s="297"/>
      <c r="Q1" s="297"/>
      <c r="R1" s="297"/>
      <c r="S1" s="297"/>
      <c r="T1" s="297"/>
      <c r="U1" s="297"/>
    </row>
    <row r="2" spans="1:21" ht="18.75">
      <c r="A2" s="282" t="s">
        <v>1360</v>
      </c>
      <c r="B2" s="297"/>
      <c r="C2" s="297"/>
      <c r="D2" s="297"/>
      <c r="E2" s="297"/>
      <c r="F2" s="297"/>
      <c r="G2" s="297"/>
      <c r="J2" s="297"/>
      <c r="K2" s="297"/>
      <c r="L2" s="297"/>
      <c r="M2" s="297"/>
      <c r="N2" s="297"/>
      <c r="O2" s="297"/>
      <c r="P2" s="297"/>
      <c r="Q2" s="297"/>
      <c r="R2" s="297"/>
      <c r="S2" s="297"/>
      <c r="T2" s="297"/>
      <c r="U2" s="297"/>
    </row>
    <row r="3" spans="1:21">
      <c r="A3" s="524" t="s">
        <v>1415</v>
      </c>
      <c r="B3" s="524"/>
      <c r="C3" s="524"/>
      <c r="D3" s="524"/>
      <c r="E3" s="524"/>
      <c r="F3" s="524"/>
      <c r="G3" s="524"/>
      <c r="H3" s="524"/>
      <c r="I3" s="524"/>
      <c r="J3" s="524"/>
      <c r="K3" s="524"/>
      <c r="L3" s="524"/>
      <c r="M3" s="524"/>
      <c r="N3" s="524"/>
      <c r="O3" s="524"/>
      <c r="P3" s="524"/>
      <c r="Q3" s="524"/>
      <c r="R3" s="524"/>
      <c r="S3" s="524"/>
      <c r="T3" s="524"/>
      <c r="U3" s="524"/>
    </row>
    <row r="4" spans="1:21" s="415" customFormat="1">
      <c r="A4" s="445" t="s">
        <v>1414</v>
      </c>
      <c r="B4" s="437"/>
      <c r="C4" s="437"/>
      <c r="D4" s="437"/>
      <c r="E4" s="437"/>
      <c r="F4" s="437"/>
      <c r="G4" s="437"/>
      <c r="H4" s="437"/>
      <c r="I4" s="437"/>
      <c r="J4" s="437"/>
      <c r="K4" s="437"/>
      <c r="L4" s="437"/>
      <c r="M4" s="437"/>
      <c r="N4" s="437"/>
      <c r="O4" s="437"/>
      <c r="P4" s="437"/>
      <c r="Q4" s="437"/>
      <c r="R4" s="437"/>
      <c r="S4" s="437"/>
      <c r="T4" s="437"/>
      <c r="U4" s="437"/>
    </row>
    <row r="5" spans="1:21">
      <c r="A5" s="337" t="s">
        <v>1502</v>
      </c>
      <c r="B5" s="282"/>
      <c r="C5" s="282"/>
      <c r="D5" s="282"/>
      <c r="E5" s="282"/>
      <c r="F5" s="282"/>
      <c r="G5" s="282"/>
      <c r="H5" s="282"/>
      <c r="I5" s="282"/>
      <c r="J5" s="282"/>
      <c r="K5" s="282"/>
      <c r="L5" s="282"/>
      <c r="M5" s="282"/>
      <c r="N5" s="282"/>
      <c r="O5" s="282"/>
      <c r="P5" s="282"/>
      <c r="Q5" s="282"/>
      <c r="R5" s="282"/>
      <c r="S5" s="282"/>
      <c r="T5" s="282"/>
      <c r="U5" s="282"/>
    </row>
    <row r="6" spans="1:21" ht="15" customHeight="1">
      <c r="A6" s="500" t="s">
        <v>100</v>
      </c>
      <c r="B6" s="471" t="s">
        <v>115</v>
      </c>
      <c r="C6" s="483" t="s">
        <v>89</v>
      </c>
      <c r="D6" s="483" t="s">
        <v>90</v>
      </c>
      <c r="E6" s="474" t="s">
        <v>402</v>
      </c>
      <c r="F6" s="483" t="s">
        <v>91</v>
      </c>
      <c r="G6" s="500" t="s">
        <v>103</v>
      </c>
      <c r="H6" s="500"/>
      <c r="I6" s="500"/>
      <c r="J6" s="500"/>
      <c r="K6" s="500"/>
      <c r="L6" s="500"/>
      <c r="M6" s="500"/>
      <c r="N6" s="500"/>
      <c r="O6" s="508" t="s">
        <v>104</v>
      </c>
      <c r="P6" s="508"/>
      <c r="Q6" s="471" t="s">
        <v>105</v>
      </c>
      <c r="R6" s="471" t="s">
        <v>106</v>
      </c>
      <c r="S6" s="471" t="s">
        <v>113</v>
      </c>
      <c r="T6" s="471" t="s">
        <v>112</v>
      </c>
      <c r="U6" s="468" t="s">
        <v>92</v>
      </c>
    </row>
    <row r="7" spans="1:21" ht="15" customHeight="1">
      <c r="A7" s="500"/>
      <c r="B7" s="472"/>
      <c r="C7" s="484"/>
      <c r="D7" s="484"/>
      <c r="E7" s="475"/>
      <c r="F7" s="484"/>
      <c r="G7" s="500" t="s">
        <v>107</v>
      </c>
      <c r="H7" s="500"/>
      <c r="I7" s="500" t="s">
        <v>108</v>
      </c>
      <c r="J7" s="500"/>
      <c r="K7" s="500" t="s">
        <v>109</v>
      </c>
      <c r="L7" s="500"/>
      <c r="M7" s="500" t="s">
        <v>110</v>
      </c>
      <c r="N7" s="500"/>
      <c r="O7" s="508"/>
      <c r="P7" s="508"/>
      <c r="Q7" s="472"/>
      <c r="R7" s="472"/>
      <c r="S7" s="472"/>
      <c r="T7" s="472"/>
      <c r="U7" s="469"/>
    </row>
    <row r="8" spans="1:21" ht="25.5">
      <c r="A8" s="500"/>
      <c r="B8" s="473"/>
      <c r="C8" s="485"/>
      <c r="D8" s="485"/>
      <c r="E8" s="476"/>
      <c r="F8" s="485"/>
      <c r="G8" s="254" t="s">
        <v>111</v>
      </c>
      <c r="H8" s="241" t="s">
        <v>12</v>
      </c>
      <c r="I8" s="254" t="s">
        <v>111</v>
      </c>
      <c r="J8" s="241" t="s">
        <v>12</v>
      </c>
      <c r="K8" s="254" t="s">
        <v>111</v>
      </c>
      <c r="L8" s="241" t="s">
        <v>12</v>
      </c>
      <c r="M8" s="254" t="s">
        <v>111</v>
      </c>
      <c r="N8" s="241" t="s">
        <v>12</v>
      </c>
      <c r="O8" s="254" t="s">
        <v>111</v>
      </c>
      <c r="P8" s="241" t="s">
        <v>12</v>
      </c>
      <c r="Q8" s="473"/>
      <c r="R8" s="473"/>
      <c r="S8" s="473"/>
      <c r="T8" s="473"/>
      <c r="U8" s="470"/>
    </row>
    <row r="9" spans="1:21" ht="15.75">
      <c r="A9" s="526" t="s">
        <v>1415</v>
      </c>
      <c r="B9" s="526" t="s">
        <v>1418</v>
      </c>
      <c r="C9" s="293"/>
      <c r="D9" s="293"/>
      <c r="E9" s="293"/>
      <c r="F9" s="294"/>
      <c r="G9" s="294"/>
      <c r="H9" s="407"/>
      <c r="I9" s="294"/>
      <c r="J9" s="407"/>
      <c r="K9" s="294"/>
      <c r="L9" s="407"/>
      <c r="M9" s="294"/>
      <c r="N9" s="407"/>
      <c r="O9" s="294"/>
      <c r="P9" s="407"/>
      <c r="Q9" s="294"/>
      <c r="R9" s="294"/>
      <c r="S9" s="294"/>
      <c r="T9" s="294"/>
      <c r="U9" s="294"/>
    </row>
    <row r="10" spans="1:21" ht="15.75">
      <c r="A10" s="527"/>
      <c r="B10" s="527"/>
      <c r="C10" s="293"/>
      <c r="D10" s="293"/>
      <c r="E10" s="293"/>
      <c r="F10" s="294"/>
      <c r="G10" s="294"/>
      <c r="H10" s="407"/>
      <c r="I10" s="294"/>
      <c r="J10" s="407"/>
      <c r="K10" s="294"/>
      <c r="L10" s="407"/>
      <c r="M10" s="294"/>
      <c r="N10" s="407"/>
      <c r="O10" s="294"/>
      <c r="P10" s="407"/>
      <c r="Q10" s="294"/>
      <c r="R10" s="294"/>
      <c r="S10" s="294"/>
      <c r="T10" s="294"/>
      <c r="U10" s="294"/>
    </row>
    <row r="11" spans="1:21" ht="15.75">
      <c r="A11" s="527"/>
      <c r="B11" s="527"/>
      <c r="C11" s="293"/>
      <c r="D11" s="293"/>
      <c r="E11" s="293"/>
      <c r="F11" s="294"/>
      <c r="G11" s="294"/>
      <c r="H11" s="407"/>
      <c r="I11" s="294"/>
      <c r="J11" s="407"/>
      <c r="K11" s="294"/>
      <c r="L11" s="407"/>
      <c r="M11" s="294"/>
      <c r="N11" s="407"/>
      <c r="O11" s="294"/>
      <c r="P11" s="407"/>
      <c r="Q11" s="294"/>
      <c r="R11" s="294"/>
      <c r="S11" s="294"/>
      <c r="T11" s="294"/>
      <c r="U11" s="294"/>
    </row>
    <row r="12" spans="1:21" ht="15.75">
      <c r="A12" s="527"/>
      <c r="B12" s="527"/>
      <c r="C12" s="293"/>
      <c r="D12" s="293"/>
      <c r="E12" s="293"/>
      <c r="F12" s="294"/>
      <c r="G12" s="294"/>
      <c r="H12" s="407"/>
      <c r="I12" s="294"/>
      <c r="J12" s="407"/>
      <c r="K12" s="294"/>
      <c r="L12" s="407"/>
      <c r="M12" s="294"/>
      <c r="N12" s="407"/>
      <c r="O12" s="294"/>
      <c r="P12" s="407"/>
      <c r="Q12" s="294"/>
      <c r="R12" s="294"/>
      <c r="S12" s="294"/>
      <c r="T12" s="294"/>
      <c r="U12" s="294"/>
    </row>
    <row r="13" spans="1:21" ht="15.75">
      <c r="A13" s="527"/>
      <c r="B13" s="527"/>
      <c r="C13" s="293"/>
      <c r="D13" s="293"/>
      <c r="E13" s="293"/>
      <c r="F13" s="294"/>
      <c r="G13" s="294"/>
      <c r="H13" s="407"/>
      <c r="I13" s="294"/>
      <c r="J13" s="407"/>
      <c r="K13" s="294"/>
      <c r="L13" s="407"/>
      <c r="M13" s="294"/>
      <c r="N13" s="407"/>
      <c r="O13" s="294"/>
      <c r="P13" s="407"/>
      <c r="Q13" s="294"/>
      <c r="R13" s="294"/>
      <c r="S13" s="294"/>
      <c r="T13" s="294"/>
      <c r="U13" s="294"/>
    </row>
    <row r="14" spans="1:21" ht="15.75">
      <c r="A14" s="528"/>
      <c r="B14" s="528"/>
      <c r="C14" s="293"/>
      <c r="D14" s="293"/>
      <c r="E14" s="293"/>
      <c r="F14" s="294"/>
      <c r="G14" s="294"/>
      <c r="H14" s="407"/>
      <c r="I14" s="294"/>
      <c r="J14" s="407"/>
      <c r="K14" s="294"/>
      <c r="L14" s="407"/>
      <c r="M14" s="294"/>
      <c r="N14" s="407"/>
      <c r="O14" s="294"/>
      <c r="P14" s="407"/>
      <c r="Q14" s="294"/>
      <c r="R14" s="294"/>
      <c r="S14" s="294"/>
      <c r="T14" s="294"/>
      <c r="U14" s="408"/>
    </row>
    <row r="15" spans="1:21" ht="15.75" customHeight="1">
      <c r="A15" s="526" t="s">
        <v>1414</v>
      </c>
      <c r="B15" s="526" t="s">
        <v>1419</v>
      </c>
      <c r="C15" s="293"/>
      <c r="D15" s="293"/>
      <c r="E15" s="293"/>
      <c r="F15" s="294"/>
      <c r="G15" s="294"/>
      <c r="H15" s="407"/>
      <c r="I15" s="294"/>
      <c r="J15" s="407"/>
      <c r="K15" s="409"/>
      <c r="L15" s="407"/>
      <c r="M15" s="294"/>
      <c r="N15" s="407"/>
      <c r="O15" s="410"/>
      <c r="P15" s="407"/>
      <c r="Q15" s="294"/>
      <c r="R15" s="294"/>
      <c r="S15" s="294"/>
      <c r="T15" s="294"/>
      <c r="U15" s="294"/>
    </row>
    <row r="16" spans="1:21" ht="15.75">
      <c r="A16" s="527"/>
      <c r="B16" s="527"/>
      <c r="C16" s="293"/>
      <c r="D16" s="293"/>
      <c r="E16" s="293"/>
      <c r="F16" s="294"/>
      <c r="G16" s="294"/>
      <c r="H16" s="407"/>
      <c r="I16" s="294"/>
      <c r="J16" s="407"/>
      <c r="K16" s="409"/>
      <c r="L16" s="407"/>
      <c r="M16" s="294"/>
      <c r="N16" s="407"/>
      <c r="O16" s="410"/>
      <c r="P16" s="407"/>
      <c r="Q16" s="294"/>
      <c r="R16" s="294"/>
      <c r="S16" s="294"/>
      <c r="T16" s="294"/>
      <c r="U16" s="294"/>
    </row>
    <row r="17" spans="1:21" ht="15.75">
      <c r="A17" s="527"/>
      <c r="B17" s="527"/>
      <c r="C17" s="293"/>
      <c r="D17" s="293"/>
      <c r="E17" s="293"/>
      <c r="F17" s="294"/>
      <c r="G17" s="294"/>
      <c r="H17" s="407"/>
      <c r="I17" s="294"/>
      <c r="J17" s="407"/>
      <c r="K17" s="409"/>
      <c r="L17" s="407"/>
      <c r="M17" s="294"/>
      <c r="N17" s="407"/>
      <c r="O17" s="410"/>
      <c r="P17" s="407"/>
      <c r="Q17" s="294"/>
      <c r="R17" s="294"/>
      <c r="S17" s="294"/>
      <c r="T17" s="294"/>
      <c r="U17" s="294"/>
    </row>
    <row r="18" spans="1:21" ht="15.75">
      <c r="A18" s="527"/>
      <c r="B18" s="527"/>
      <c r="C18" s="293"/>
      <c r="D18" s="293"/>
      <c r="E18" s="293"/>
      <c r="F18" s="294"/>
      <c r="G18" s="294"/>
      <c r="H18" s="407"/>
      <c r="I18" s="294"/>
      <c r="J18" s="407"/>
      <c r="K18" s="409"/>
      <c r="L18" s="407"/>
      <c r="M18" s="294"/>
      <c r="N18" s="407"/>
      <c r="O18" s="410"/>
      <c r="P18" s="407"/>
      <c r="Q18" s="294"/>
      <c r="R18" s="294"/>
      <c r="S18" s="294"/>
      <c r="T18" s="294"/>
      <c r="U18" s="294"/>
    </row>
    <row r="19" spans="1:21" ht="15.75">
      <c r="A19" s="527"/>
      <c r="B19" s="527"/>
      <c r="C19" s="293"/>
      <c r="D19" s="293"/>
      <c r="E19" s="293"/>
      <c r="F19" s="294"/>
      <c r="G19" s="294"/>
      <c r="H19" s="407"/>
      <c r="I19" s="294"/>
      <c r="J19" s="407"/>
      <c r="K19" s="294"/>
      <c r="L19" s="407"/>
      <c r="M19" s="294"/>
      <c r="N19" s="407"/>
      <c r="O19" s="294"/>
      <c r="P19" s="407"/>
      <c r="Q19" s="294"/>
      <c r="R19" s="294"/>
      <c r="S19" s="294"/>
      <c r="T19" s="294"/>
      <c r="U19" s="411"/>
    </row>
    <row r="20" spans="1:21" s="415" customFormat="1" ht="15.75">
      <c r="A20" s="527"/>
      <c r="B20" s="527"/>
      <c r="C20" s="438"/>
      <c r="D20" s="438"/>
      <c r="E20" s="438"/>
      <c r="F20" s="294"/>
      <c r="G20" s="294"/>
      <c r="H20" s="407"/>
      <c r="I20" s="294"/>
      <c r="J20" s="407"/>
      <c r="K20" s="294"/>
      <c r="L20" s="407"/>
      <c r="M20" s="294"/>
      <c r="N20" s="407"/>
      <c r="O20" s="294"/>
      <c r="P20" s="407"/>
      <c r="Q20" s="294"/>
      <c r="R20" s="294"/>
      <c r="S20" s="294"/>
      <c r="T20" s="294"/>
      <c r="U20" s="411"/>
    </row>
    <row r="21" spans="1:21" s="415" customFormat="1" ht="15.75">
      <c r="A21" s="527"/>
      <c r="B21" s="527"/>
      <c r="C21" s="438"/>
      <c r="D21" s="438"/>
      <c r="E21" s="438"/>
      <c r="F21" s="294"/>
      <c r="G21" s="294"/>
      <c r="H21" s="407"/>
      <c r="I21" s="294"/>
      <c r="J21" s="407"/>
      <c r="K21" s="294"/>
      <c r="L21" s="407"/>
      <c r="M21" s="294"/>
      <c r="N21" s="407"/>
      <c r="O21" s="294"/>
      <c r="P21" s="407"/>
      <c r="Q21" s="294"/>
      <c r="R21" s="294"/>
      <c r="S21" s="294"/>
      <c r="T21" s="294"/>
      <c r="U21" s="411"/>
    </row>
    <row r="22" spans="1:21" s="415" customFormat="1" ht="15.75">
      <c r="A22" s="527"/>
      <c r="B22" s="527"/>
      <c r="C22" s="438"/>
      <c r="D22" s="438"/>
      <c r="E22" s="438"/>
      <c r="F22" s="294"/>
      <c r="G22" s="294"/>
      <c r="H22" s="407"/>
      <c r="I22" s="294"/>
      <c r="J22" s="407"/>
      <c r="K22" s="294"/>
      <c r="L22" s="407"/>
      <c r="M22" s="294"/>
      <c r="N22" s="407"/>
      <c r="O22" s="294"/>
      <c r="P22" s="407"/>
      <c r="Q22" s="294"/>
      <c r="R22" s="294"/>
      <c r="S22" s="294"/>
      <c r="T22" s="294"/>
      <c r="U22" s="411"/>
    </row>
    <row r="23" spans="1:21" s="415" customFormat="1" ht="15.75">
      <c r="A23" s="527"/>
      <c r="B23" s="527"/>
      <c r="C23" s="438"/>
      <c r="D23" s="438"/>
      <c r="E23" s="438"/>
      <c r="F23" s="294"/>
      <c r="G23" s="294"/>
      <c r="H23" s="407"/>
      <c r="I23" s="294"/>
      <c r="J23" s="407"/>
      <c r="K23" s="294"/>
      <c r="L23" s="407"/>
      <c r="M23" s="294"/>
      <c r="N23" s="407"/>
      <c r="O23" s="294"/>
      <c r="P23" s="407"/>
      <c r="Q23" s="294"/>
      <c r="R23" s="294"/>
      <c r="S23" s="294"/>
      <c r="T23" s="294"/>
      <c r="U23" s="411"/>
    </row>
    <row r="24" spans="1:21" s="415" customFormat="1" ht="15.75">
      <c r="A24" s="525" t="s">
        <v>1502</v>
      </c>
      <c r="B24" s="525" t="s">
        <v>1440</v>
      </c>
      <c r="C24" s="438"/>
      <c r="D24" s="438"/>
      <c r="E24" s="438"/>
      <c r="F24" s="294"/>
      <c r="G24" s="294"/>
      <c r="H24" s="407"/>
      <c r="I24" s="294"/>
      <c r="J24" s="407"/>
      <c r="K24" s="294"/>
      <c r="L24" s="407"/>
      <c r="M24" s="294"/>
      <c r="N24" s="407"/>
      <c r="O24" s="294"/>
      <c r="P24" s="407"/>
      <c r="Q24" s="294"/>
      <c r="R24" s="294"/>
      <c r="S24" s="294"/>
      <c r="T24" s="294"/>
      <c r="U24" s="411"/>
    </row>
    <row r="25" spans="1:21" s="415" customFormat="1" ht="15.75">
      <c r="A25" s="525"/>
      <c r="B25" s="525"/>
      <c r="C25" s="438"/>
      <c r="D25" s="438"/>
      <c r="E25" s="438"/>
      <c r="F25" s="294"/>
      <c r="G25" s="294"/>
      <c r="H25" s="407"/>
      <c r="I25" s="294"/>
      <c r="J25" s="407"/>
      <c r="K25" s="294"/>
      <c r="L25" s="407"/>
      <c r="M25" s="294"/>
      <c r="N25" s="407"/>
      <c r="O25" s="294"/>
      <c r="P25" s="407"/>
      <c r="Q25" s="294"/>
      <c r="R25" s="294"/>
      <c r="S25" s="294"/>
      <c r="T25" s="294"/>
      <c r="U25" s="411"/>
    </row>
    <row r="26" spans="1:21" s="415" customFormat="1" ht="15.75">
      <c r="A26" s="525"/>
      <c r="B26" s="525"/>
      <c r="C26" s="438"/>
      <c r="D26" s="438"/>
      <c r="E26" s="438"/>
      <c r="F26" s="294"/>
      <c r="G26" s="294"/>
      <c r="H26" s="407"/>
      <c r="I26" s="294"/>
      <c r="J26" s="407"/>
      <c r="K26" s="294"/>
      <c r="L26" s="407"/>
      <c r="M26" s="294"/>
      <c r="N26" s="407"/>
      <c r="O26" s="294"/>
      <c r="P26" s="407"/>
      <c r="Q26" s="294"/>
      <c r="R26" s="294"/>
      <c r="S26" s="294"/>
      <c r="T26" s="294"/>
      <c r="U26" s="411"/>
    </row>
    <row r="27" spans="1:21" s="415" customFormat="1" ht="15.75">
      <c r="A27" s="525"/>
      <c r="B27" s="525"/>
      <c r="C27" s="438"/>
      <c r="D27" s="438"/>
      <c r="E27" s="438"/>
      <c r="F27" s="294"/>
      <c r="G27" s="294"/>
      <c r="H27" s="407"/>
      <c r="I27" s="294"/>
      <c r="J27" s="407"/>
      <c r="K27" s="294"/>
      <c r="L27" s="407"/>
      <c r="M27" s="294"/>
      <c r="N27" s="407"/>
      <c r="O27" s="294"/>
      <c r="P27" s="407"/>
      <c r="Q27" s="294"/>
      <c r="R27" s="294"/>
      <c r="S27" s="294"/>
      <c r="T27" s="294"/>
      <c r="U27" s="411"/>
    </row>
    <row r="28" spans="1:21" s="415" customFormat="1" ht="15.75">
      <c r="A28" s="525"/>
      <c r="B28" s="525"/>
      <c r="C28" s="438"/>
      <c r="D28" s="438"/>
      <c r="E28" s="438"/>
      <c r="F28" s="294"/>
      <c r="G28" s="294"/>
      <c r="H28" s="407"/>
      <c r="I28" s="294"/>
      <c r="J28" s="407"/>
      <c r="K28" s="294"/>
      <c r="L28" s="407"/>
      <c r="M28" s="294"/>
      <c r="N28" s="407"/>
      <c r="O28" s="294"/>
      <c r="P28" s="407"/>
      <c r="Q28" s="294"/>
      <c r="R28" s="294"/>
      <c r="S28" s="294"/>
      <c r="T28" s="294"/>
      <c r="U28" s="411"/>
    </row>
    <row r="29" spans="1:21" s="415" customFormat="1" ht="15.75">
      <c r="A29" s="525"/>
      <c r="B29" s="525"/>
      <c r="C29" s="438"/>
      <c r="D29" s="438"/>
      <c r="E29" s="438"/>
      <c r="F29" s="294"/>
      <c r="G29" s="294"/>
      <c r="H29" s="407"/>
      <c r="I29" s="294"/>
      <c r="J29" s="407"/>
      <c r="K29" s="294"/>
      <c r="L29" s="407"/>
      <c r="M29" s="294"/>
      <c r="N29" s="407"/>
      <c r="O29" s="294"/>
      <c r="P29" s="407"/>
      <c r="Q29" s="294"/>
      <c r="R29" s="294"/>
      <c r="S29" s="294"/>
      <c r="T29" s="294"/>
      <c r="U29" s="411"/>
    </row>
    <row r="30" spans="1:21" s="415" customFormat="1" ht="15.75">
      <c r="A30" s="525"/>
      <c r="B30" s="525"/>
      <c r="C30" s="438"/>
      <c r="D30" s="438"/>
      <c r="E30" s="438"/>
      <c r="F30" s="294"/>
      <c r="G30" s="294"/>
      <c r="H30" s="407"/>
      <c r="I30" s="294"/>
      <c r="J30" s="407"/>
      <c r="K30" s="294"/>
      <c r="L30" s="407"/>
      <c r="M30" s="294"/>
      <c r="N30" s="407"/>
      <c r="O30" s="294"/>
      <c r="P30" s="407"/>
      <c r="Q30" s="294"/>
      <c r="R30" s="294"/>
      <c r="S30" s="294"/>
      <c r="T30" s="294"/>
      <c r="U30" s="411"/>
    </row>
    <row r="31" spans="1:21" s="415" customFormat="1" ht="15.75">
      <c r="A31" s="525"/>
      <c r="B31" s="525"/>
      <c r="C31" s="438"/>
      <c r="D31" s="438"/>
      <c r="E31" s="438"/>
      <c r="F31" s="294"/>
      <c r="G31" s="294"/>
      <c r="H31" s="407"/>
      <c r="I31" s="294"/>
      <c r="J31" s="407"/>
      <c r="K31" s="294"/>
      <c r="L31" s="407"/>
      <c r="M31" s="294"/>
      <c r="N31" s="407"/>
      <c r="O31" s="294"/>
      <c r="P31" s="407"/>
      <c r="Q31" s="294"/>
      <c r="R31" s="294"/>
      <c r="S31" s="294"/>
      <c r="T31" s="294"/>
      <c r="U31" s="411"/>
    </row>
    <row r="32" spans="1:21" s="415" customFormat="1" ht="15.75">
      <c r="A32" s="525"/>
      <c r="B32" s="525"/>
      <c r="C32" s="438"/>
      <c r="D32" s="438"/>
      <c r="E32" s="438"/>
      <c r="F32" s="294"/>
      <c r="G32" s="294"/>
      <c r="H32" s="407"/>
      <c r="I32" s="294"/>
      <c r="J32" s="407"/>
      <c r="K32" s="294"/>
      <c r="L32" s="407"/>
      <c r="M32" s="294"/>
      <c r="N32" s="407"/>
      <c r="O32" s="294"/>
      <c r="P32" s="407"/>
      <c r="Q32" s="294"/>
      <c r="R32" s="294"/>
      <c r="S32" s="294"/>
      <c r="T32" s="294"/>
      <c r="U32" s="411"/>
    </row>
    <row r="33" spans="1:21" s="415" customFormat="1" ht="15.75">
      <c r="A33" s="525"/>
      <c r="B33" s="525"/>
      <c r="C33" s="438"/>
      <c r="D33" s="438"/>
      <c r="E33" s="438"/>
      <c r="F33" s="294"/>
      <c r="G33" s="294"/>
      <c r="H33" s="407"/>
      <c r="I33" s="294"/>
      <c r="J33" s="407"/>
      <c r="K33" s="294"/>
      <c r="L33" s="407"/>
      <c r="M33" s="294"/>
      <c r="N33" s="407"/>
      <c r="O33" s="294"/>
      <c r="P33" s="407"/>
      <c r="Q33" s="294"/>
      <c r="R33" s="294"/>
      <c r="S33" s="294"/>
      <c r="T33" s="294"/>
      <c r="U33" s="411"/>
    </row>
    <row r="34" spans="1:21" ht="15.75">
      <c r="A34" s="525"/>
      <c r="B34" s="525"/>
      <c r="C34" s="293"/>
      <c r="D34" s="293"/>
      <c r="E34" s="293"/>
      <c r="F34" s="294"/>
      <c r="G34" s="294"/>
      <c r="H34" s="407"/>
      <c r="I34" s="294"/>
      <c r="J34" s="407"/>
      <c r="K34" s="294"/>
      <c r="L34" s="407"/>
      <c r="M34" s="294"/>
      <c r="N34" s="407"/>
      <c r="O34" s="294"/>
      <c r="P34" s="407"/>
      <c r="Q34" s="294"/>
      <c r="R34" s="294"/>
      <c r="S34" s="294"/>
      <c r="T34" s="294"/>
      <c r="U34" s="294"/>
    </row>
    <row r="35" spans="1:21" ht="15.75">
      <c r="A35" s="305"/>
      <c r="B35" s="306"/>
      <c r="C35" s="305" t="s">
        <v>1416</v>
      </c>
      <c r="D35" s="306"/>
      <c r="E35" s="306"/>
      <c r="F35" s="307"/>
      <c r="G35" s="295">
        <f t="shared" ref="G35:P35" si="0">SUM(G9:G34)</f>
        <v>0</v>
      </c>
      <c r="H35" s="296">
        <f t="shared" si="0"/>
        <v>0</v>
      </c>
      <c r="I35" s="295">
        <f t="shared" si="0"/>
        <v>0</v>
      </c>
      <c r="J35" s="296">
        <f t="shared" si="0"/>
        <v>0</v>
      </c>
      <c r="K35" s="295">
        <f t="shared" si="0"/>
        <v>0</v>
      </c>
      <c r="L35" s="296">
        <f t="shared" si="0"/>
        <v>0</v>
      </c>
      <c r="M35" s="295">
        <f t="shared" si="0"/>
        <v>0</v>
      </c>
      <c r="N35" s="296">
        <f t="shared" si="0"/>
        <v>0</v>
      </c>
      <c r="O35" s="296">
        <f t="shared" si="0"/>
        <v>0</v>
      </c>
      <c r="P35" s="296">
        <f t="shared" si="0"/>
        <v>0</v>
      </c>
      <c r="Q35" s="276"/>
      <c r="R35" s="276"/>
      <c r="S35" s="276"/>
      <c r="T35" s="276"/>
      <c r="U35" s="276"/>
    </row>
    <row r="41" spans="1:21">
      <c r="H41"/>
      <c r="J41"/>
      <c r="L41"/>
      <c r="N41"/>
      <c r="P41"/>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sheetData>
  <mergeCells count="24">
    <mergeCell ref="A24:A34"/>
    <mergeCell ref="B24:B34"/>
    <mergeCell ref="B9:B14"/>
    <mergeCell ref="E6:E8"/>
    <mergeCell ref="A6:A8"/>
    <mergeCell ref="A9:A14"/>
    <mergeCell ref="A15:A23"/>
    <mergeCell ref="B15:B23"/>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c r="B1" s="297"/>
      <c r="C1" s="297"/>
      <c r="D1" s="297"/>
      <c r="E1" s="297"/>
      <c r="F1" s="297"/>
      <c r="G1" s="297" t="s">
        <v>1421</v>
      </c>
      <c r="J1" s="297"/>
      <c r="K1" s="297"/>
      <c r="L1" s="297"/>
      <c r="M1" s="297"/>
      <c r="N1" s="297"/>
      <c r="O1" s="297"/>
      <c r="P1" s="297"/>
      <c r="Q1" s="297"/>
      <c r="R1" s="297"/>
      <c r="S1" s="297"/>
      <c r="T1" s="297"/>
      <c r="U1" s="297"/>
    </row>
    <row r="2" spans="1:21" ht="18.75">
      <c r="A2" s="282" t="s">
        <v>1360</v>
      </c>
      <c r="B2" s="297"/>
      <c r="C2" s="297"/>
      <c r="D2" s="297"/>
      <c r="E2" s="297"/>
      <c r="F2" s="297"/>
      <c r="G2" s="297"/>
      <c r="J2" s="297"/>
      <c r="K2" s="297"/>
      <c r="L2" s="297"/>
      <c r="M2" s="297"/>
      <c r="N2" s="297"/>
      <c r="O2" s="297"/>
      <c r="P2" s="297"/>
      <c r="Q2" s="297"/>
      <c r="R2" s="297"/>
      <c r="S2" s="297"/>
      <c r="T2" s="297"/>
      <c r="U2" s="297"/>
    </row>
    <row r="3" spans="1:21">
      <c r="A3" s="524" t="s">
        <v>1422</v>
      </c>
      <c r="B3" s="524"/>
      <c r="C3" s="524"/>
      <c r="D3" s="524"/>
      <c r="E3" s="524"/>
      <c r="F3" s="524"/>
      <c r="G3" s="524"/>
      <c r="H3" s="524"/>
      <c r="I3" s="524"/>
      <c r="J3" s="524"/>
      <c r="K3" s="524"/>
      <c r="L3" s="524"/>
      <c r="M3" s="524"/>
      <c r="N3" s="524"/>
      <c r="O3" s="524"/>
      <c r="P3" s="524"/>
      <c r="Q3" s="524"/>
      <c r="R3" s="524"/>
      <c r="S3" s="524"/>
      <c r="T3" s="524"/>
      <c r="U3" s="524"/>
    </row>
    <row r="4" spans="1:21" ht="15" customHeight="1">
      <c r="A4" s="500" t="s">
        <v>100</v>
      </c>
      <c r="B4" s="471" t="s">
        <v>115</v>
      </c>
      <c r="C4" s="483" t="s">
        <v>89</v>
      </c>
      <c r="D4" s="483" t="s">
        <v>90</v>
      </c>
      <c r="E4" s="474" t="s">
        <v>402</v>
      </c>
      <c r="F4" s="483" t="s">
        <v>91</v>
      </c>
      <c r="G4" s="500" t="s">
        <v>103</v>
      </c>
      <c r="H4" s="500"/>
      <c r="I4" s="500"/>
      <c r="J4" s="500"/>
      <c r="K4" s="500"/>
      <c r="L4" s="500"/>
      <c r="M4" s="500"/>
      <c r="N4" s="500"/>
      <c r="O4" s="508" t="s">
        <v>104</v>
      </c>
      <c r="P4" s="508"/>
      <c r="Q4" s="471" t="s">
        <v>105</v>
      </c>
      <c r="R4" s="471" t="s">
        <v>106</v>
      </c>
      <c r="S4" s="471" t="s">
        <v>113</v>
      </c>
      <c r="T4" s="471" t="s">
        <v>112</v>
      </c>
      <c r="U4" s="468" t="s">
        <v>92</v>
      </c>
    </row>
    <row r="5" spans="1:21" ht="15" customHeight="1">
      <c r="A5" s="500"/>
      <c r="B5" s="472"/>
      <c r="C5" s="484"/>
      <c r="D5" s="484"/>
      <c r="E5" s="475"/>
      <c r="F5" s="484"/>
      <c r="G5" s="500" t="s">
        <v>107</v>
      </c>
      <c r="H5" s="500"/>
      <c r="I5" s="500" t="s">
        <v>108</v>
      </c>
      <c r="J5" s="500"/>
      <c r="K5" s="500" t="s">
        <v>109</v>
      </c>
      <c r="L5" s="500"/>
      <c r="M5" s="500" t="s">
        <v>110</v>
      </c>
      <c r="N5" s="500"/>
      <c r="O5" s="508"/>
      <c r="P5" s="508"/>
      <c r="Q5" s="472"/>
      <c r="R5" s="472"/>
      <c r="S5" s="472"/>
      <c r="T5" s="472"/>
      <c r="U5" s="469"/>
    </row>
    <row r="6" spans="1:21" ht="25.5">
      <c r="A6" s="500"/>
      <c r="B6" s="473"/>
      <c r="C6" s="485"/>
      <c r="D6" s="485"/>
      <c r="E6" s="476"/>
      <c r="F6" s="485"/>
      <c r="G6" s="347" t="s">
        <v>111</v>
      </c>
      <c r="H6" s="241" t="s">
        <v>12</v>
      </c>
      <c r="I6" s="347" t="s">
        <v>111</v>
      </c>
      <c r="J6" s="241" t="s">
        <v>12</v>
      </c>
      <c r="K6" s="347" t="s">
        <v>111</v>
      </c>
      <c r="L6" s="241" t="s">
        <v>12</v>
      </c>
      <c r="M6" s="347" t="s">
        <v>111</v>
      </c>
      <c r="N6" s="241" t="s">
        <v>12</v>
      </c>
      <c r="O6" s="347" t="s">
        <v>111</v>
      </c>
      <c r="P6" s="241" t="s">
        <v>12</v>
      </c>
      <c r="Q6" s="473"/>
      <c r="R6" s="473"/>
      <c r="S6" s="473"/>
      <c r="T6" s="473"/>
      <c r="U6" s="470"/>
    </row>
    <row r="7" spans="1:21" ht="15.75" customHeight="1">
      <c r="A7" s="526" t="s">
        <v>1422</v>
      </c>
      <c r="B7" s="526" t="s">
        <v>1423</v>
      </c>
      <c r="C7" s="293"/>
      <c r="D7" s="293"/>
      <c r="E7" s="293"/>
      <c r="F7" s="294"/>
      <c r="G7" s="294"/>
      <c r="H7" s="407"/>
      <c r="I7" s="294"/>
      <c r="J7" s="407"/>
      <c r="K7" s="294"/>
      <c r="L7" s="407"/>
      <c r="M7" s="294"/>
      <c r="N7" s="407"/>
      <c r="O7" s="294"/>
      <c r="P7" s="407"/>
      <c r="Q7" s="294"/>
      <c r="R7" s="294"/>
      <c r="S7" s="294"/>
      <c r="T7" s="294"/>
      <c r="U7" s="294"/>
    </row>
    <row r="8" spans="1:21" ht="15.75">
      <c r="A8" s="527"/>
      <c r="B8" s="527"/>
      <c r="C8" s="293"/>
      <c r="D8" s="293"/>
      <c r="E8" s="293"/>
      <c r="F8" s="294"/>
      <c r="G8" s="294"/>
      <c r="H8" s="407"/>
      <c r="I8" s="294"/>
      <c r="J8" s="407"/>
      <c r="K8" s="294"/>
      <c r="L8" s="407"/>
      <c r="M8" s="294"/>
      <c r="N8" s="407"/>
      <c r="O8" s="294"/>
      <c r="P8" s="407"/>
      <c r="Q8" s="294"/>
      <c r="R8" s="294"/>
      <c r="S8" s="294"/>
      <c r="T8" s="294"/>
      <c r="U8" s="294"/>
    </row>
    <row r="9" spans="1:21" ht="15.75">
      <c r="A9" s="527"/>
      <c r="B9" s="527"/>
      <c r="C9" s="293"/>
      <c r="D9" s="293"/>
      <c r="E9" s="293"/>
      <c r="F9" s="294"/>
      <c r="G9" s="294"/>
      <c r="H9" s="407"/>
      <c r="I9" s="294"/>
      <c r="J9" s="407"/>
      <c r="K9" s="294"/>
      <c r="L9" s="407"/>
      <c r="M9" s="294"/>
      <c r="N9" s="407"/>
      <c r="O9" s="294"/>
      <c r="P9" s="407"/>
      <c r="Q9" s="294"/>
      <c r="R9" s="294"/>
      <c r="S9" s="294"/>
      <c r="T9" s="294"/>
      <c r="U9" s="294"/>
    </row>
    <row r="10" spans="1:21" ht="15.75">
      <c r="A10" s="527"/>
      <c r="B10" s="527"/>
      <c r="C10" s="293"/>
      <c r="D10" s="293"/>
      <c r="E10" s="293"/>
      <c r="F10" s="294"/>
      <c r="G10" s="294"/>
      <c r="H10" s="407"/>
      <c r="I10" s="294"/>
      <c r="J10" s="407"/>
      <c r="K10" s="294"/>
      <c r="L10" s="407"/>
      <c r="M10" s="294"/>
      <c r="N10" s="407"/>
      <c r="O10" s="294"/>
      <c r="P10" s="407"/>
      <c r="Q10" s="294"/>
      <c r="R10" s="294"/>
      <c r="S10" s="294"/>
      <c r="T10" s="294"/>
      <c r="U10" s="294"/>
    </row>
    <row r="11" spans="1:21" ht="15.75">
      <c r="A11" s="527"/>
      <c r="B11" s="527"/>
      <c r="C11" s="293"/>
      <c r="D11" s="293"/>
      <c r="E11" s="293"/>
      <c r="F11" s="294"/>
      <c r="G11" s="294"/>
      <c r="H11" s="407"/>
      <c r="I11" s="294"/>
      <c r="J11" s="407"/>
      <c r="K11" s="294"/>
      <c r="L11" s="407"/>
      <c r="M11" s="294"/>
      <c r="N11" s="407"/>
      <c r="O11" s="294"/>
      <c r="P11" s="407"/>
      <c r="Q11" s="294"/>
      <c r="R11" s="294"/>
      <c r="S11" s="294"/>
      <c r="T11" s="294"/>
      <c r="U11" s="294"/>
    </row>
    <row r="12" spans="1:21" ht="15.75">
      <c r="A12" s="527"/>
      <c r="B12" s="527"/>
      <c r="C12" s="293"/>
      <c r="D12" s="293"/>
      <c r="E12" s="293"/>
      <c r="F12" s="294"/>
      <c r="G12" s="294"/>
      <c r="H12" s="407"/>
      <c r="I12" s="294"/>
      <c r="J12" s="407"/>
      <c r="K12" s="294"/>
      <c r="L12" s="407"/>
      <c r="M12" s="294"/>
      <c r="N12" s="407"/>
      <c r="O12" s="294"/>
      <c r="P12" s="407"/>
      <c r="Q12" s="294"/>
      <c r="R12" s="294"/>
      <c r="S12" s="294"/>
      <c r="T12" s="294"/>
      <c r="U12" s="408"/>
    </row>
    <row r="13" spans="1:21" ht="15.75" customHeight="1">
      <c r="A13" s="527"/>
      <c r="B13" s="527"/>
      <c r="C13" s="293"/>
      <c r="D13" s="293"/>
      <c r="E13" s="293"/>
      <c r="F13" s="294"/>
      <c r="G13" s="294"/>
      <c r="H13" s="407"/>
      <c r="I13" s="294"/>
      <c r="J13" s="407"/>
      <c r="K13" s="409"/>
      <c r="L13" s="407"/>
      <c r="M13" s="294"/>
      <c r="N13" s="407"/>
      <c r="O13" s="410"/>
      <c r="P13" s="407"/>
      <c r="Q13" s="294"/>
      <c r="R13" s="294"/>
      <c r="S13" s="294"/>
      <c r="T13" s="294"/>
      <c r="U13" s="294"/>
    </row>
    <row r="14" spans="1:21" ht="15.75">
      <c r="A14" s="527"/>
      <c r="B14" s="527"/>
      <c r="C14" s="293"/>
      <c r="D14" s="293"/>
      <c r="E14" s="293"/>
      <c r="F14" s="294"/>
      <c r="G14" s="294"/>
      <c r="H14" s="407"/>
      <c r="I14" s="294"/>
      <c r="J14" s="407"/>
      <c r="K14" s="409"/>
      <c r="L14" s="407"/>
      <c r="M14" s="294"/>
      <c r="N14" s="407"/>
      <c r="O14" s="410"/>
      <c r="P14" s="407"/>
      <c r="Q14" s="294"/>
      <c r="R14" s="294"/>
      <c r="S14" s="294"/>
      <c r="T14" s="294"/>
      <c r="U14" s="294"/>
    </row>
    <row r="15" spans="1:21" ht="15.75">
      <c r="A15" s="527"/>
      <c r="B15" s="527"/>
      <c r="C15" s="293"/>
      <c r="D15" s="293"/>
      <c r="E15" s="293"/>
      <c r="F15" s="294"/>
      <c r="G15" s="294"/>
      <c r="H15" s="407"/>
      <c r="I15" s="294"/>
      <c r="J15" s="407"/>
      <c r="K15" s="409"/>
      <c r="L15" s="407"/>
      <c r="M15" s="294"/>
      <c r="N15" s="407"/>
      <c r="O15" s="410"/>
      <c r="P15" s="407"/>
      <c r="Q15" s="294"/>
      <c r="R15" s="294"/>
      <c r="S15" s="294"/>
      <c r="T15" s="294"/>
      <c r="U15" s="294"/>
    </row>
    <row r="16" spans="1:21" ht="15.75">
      <c r="A16" s="527"/>
      <c r="B16" s="527"/>
      <c r="C16" s="293"/>
      <c r="D16" s="293"/>
      <c r="E16" s="293"/>
      <c r="F16" s="294"/>
      <c r="G16" s="294"/>
      <c r="H16" s="407"/>
      <c r="I16" s="294"/>
      <c r="J16" s="407"/>
      <c r="K16" s="409"/>
      <c r="L16" s="407"/>
      <c r="M16" s="294"/>
      <c r="N16" s="407"/>
      <c r="O16" s="410"/>
      <c r="P16" s="407"/>
      <c r="Q16" s="294"/>
      <c r="R16" s="294"/>
      <c r="S16" s="294"/>
      <c r="T16" s="294"/>
      <c r="U16" s="294"/>
    </row>
    <row r="17" spans="1:21" ht="15.75">
      <c r="A17" s="527"/>
      <c r="B17" s="527"/>
      <c r="C17" s="293"/>
      <c r="D17" s="293"/>
      <c r="E17" s="293"/>
      <c r="F17" s="294"/>
      <c r="G17" s="294"/>
      <c r="H17" s="407"/>
      <c r="I17" s="294"/>
      <c r="J17" s="407"/>
      <c r="K17" s="294"/>
      <c r="L17" s="407"/>
      <c r="M17" s="294"/>
      <c r="N17" s="407"/>
      <c r="O17" s="294"/>
      <c r="P17" s="407"/>
      <c r="Q17" s="294"/>
      <c r="R17" s="294"/>
      <c r="S17" s="294"/>
      <c r="T17" s="294"/>
      <c r="U17" s="411"/>
    </row>
    <row r="18" spans="1:21" ht="15.75">
      <c r="A18" s="528"/>
      <c r="B18" s="528"/>
      <c r="C18" s="293"/>
      <c r="D18" s="293"/>
      <c r="E18" s="293"/>
      <c r="F18" s="294"/>
      <c r="G18" s="294"/>
      <c r="H18" s="407"/>
      <c r="I18" s="294"/>
      <c r="J18" s="407"/>
      <c r="K18" s="294"/>
      <c r="L18" s="407"/>
      <c r="M18" s="294"/>
      <c r="N18" s="407"/>
      <c r="O18" s="294"/>
      <c r="P18" s="407"/>
      <c r="Q18" s="294"/>
      <c r="R18" s="294"/>
      <c r="S18" s="294"/>
      <c r="T18" s="294"/>
      <c r="U18" s="294"/>
    </row>
    <row r="19" spans="1:21" ht="15.75">
      <c r="A19" s="305"/>
      <c r="B19" s="306"/>
      <c r="C19" s="305" t="s">
        <v>1420</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6"/>
      <c r="R19" s="276"/>
      <c r="S19" s="276"/>
      <c r="T19" s="276"/>
      <c r="U19" s="276"/>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cols>
    <col min="1" max="1" width="21.7109375" style="415" customWidth="1"/>
    <col min="2" max="2" width="24.28515625" style="415" customWidth="1"/>
    <col min="3" max="6" width="27.42578125" style="415" customWidth="1"/>
    <col min="7" max="7" width="15.28515625" style="415" customWidth="1"/>
    <col min="8" max="8" width="13.7109375" style="243" bestFit="1" customWidth="1"/>
    <col min="9" max="9" width="15.28515625" style="415" customWidth="1"/>
    <col min="10" max="10" width="18.85546875" style="243" customWidth="1"/>
    <col min="11" max="11" width="11.42578125" style="415"/>
    <col min="12" max="12" width="13.7109375" style="243" bestFit="1" customWidth="1"/>
    <col min="13" max="13" width="11.42578125" style="415"/>
    <col min="14" max="14" width="13.7109375" style="243" bestFit="1" customWidth="1"/>
    <col min="15" max="15" width="15.28515625" style="415" customWidth="1"/>
    <col min="16" max="16" width="18.28515625" style="243" customWidth="1"/>
    <col min="17" max="17" width="14.140625" style="415" hidden="1" customWidth="1"/>
    <col min="18" max="20" width="14.140625" style="415" customWidth="1"/>
    <col min="21" max="21" width="17" style="415" customWidth="1"/>
    <col min="22" max="16384" width="11.42578125" style="415"/>
  </cols>
  <sheetData>
    <row r="1" spans="1:21" ht="18.75">
      <c r="B1" s="297"/>
      <c r="C1" s="297"/>
      <c r="D1" s="297"/>
      <c r="E1" s="297"/>
      <c r="F1" s="297"/>
      <c r="G1" s="297" t="s">
        <v>1470</v>
      </c>
      <c r="J1" s="297"/>
      <c r="K1" s="297"/>
      <c r="L1" s="297"/>
      <c r="M1" s="297"/>
      <c r="N1" s="297"/>
      <c r="O1" s="297"/>
      <c r="P1" s="297"/>
      <c r="Q1" s="297"/>
      <c r="R1" s="297"/>
      <c r="S1" s="297"/>
      <c r="T1" s="297"/>
      <c r="U1" s="297"/>
    </row>
    <row r="2" spans="1:21" ht="18.75">
      <c r="A2" s="282" t="s">
        <v>1360</v>
      </c>
      <c r="B2" s="297"/>
      <c r="C2" s="297"/>
      <c r="D2" s="297"/>
      <c r="E2" s="297"/>
      <c r="F2" s="297"/>
      <c r="G2" s="297"/>
      <c r="J2" s="297"/>
      <c r="K2" s="297"/>
      <c r="L2" s="297"/>
      <c r="M2" s="297"/>
      <c r="N2" s="297"/>
      <c r="O2" s="297"/>
      <c r="P2" s="297"/>
      <c r="Q2" s="297"/>
      <c r="R2" s="297"/>
      <c r="S2" s="297"/>
      <c r="T2" s="297"/>
      <c r="U2" s="297"/>
    </row>
    <row r="3" spans="1:21">
      <c r="A3" s="524" t="s">
        <v>1469</v>
      </c>
      <c r="B3" s="524"/>
      <c r="C3" s="524"/>
      <c r="D3" s="524"/>
      <c r="E3" s="524"/>
      <c r="F3" s="524"/>
      <c r="G3" s="524"/>
      <c r="H3" s="524"/>
      <c r="I3" s="524"/>
      <c r="J3" s="524"/>
      <c r="K3" s="524"/>
      <c r="L3" s="524"/>
      <c r="M3" s="524"/>
      <c r="N3" s="524"/>
      <c r="O3" s="524"/>
      <c r="P3" s="524"/>
      <c r="Q3" s="524"/>
      <c r="R3" s="524"/>
      <c r="S3" s="524"/>
      <c r="T3" s="524"/>
      <c r="U3" s="524"/>
    </row>
    <row r="4" spans="1:21" ht="15" customHeight="1">
      <c r="A4" s="500" t="s">
        <v>100</v>
      </c>
      <c r="B4" s="471" t="s">
        <v>115</v>
      </c>
      <c r="C4" s="483" t="s">
        <v>89</v>
      </c>
      <c r="D4" s="483" t="s">
        <v>90</v>
      </c>
      <c r="E4" s="474" t="s">
        <v>402</v>
      </c>
      <c r="F4" s="483" t="s">
        <v>91</v>
      </c>
      <c r="G4" s="500" t="s">
        <v>103</v>
      </c>
      <c r="H4" s="500"/>
      <c r="I4" s="500"/>
      <c r="J4" s="500"/>
      <c r="K4" s="500"/>
      <c r="L4" s="500"/>
      <c r="M4" s="500"/>
      <c r="N4" s="500"/>
      <c r="O4" s="508" t="s">
        <v>104</v>
      </c>
      <c r="P4" s="508"/>
      <c r="Q4" s="471" t="s">
        <v>105</v>
      </c>
      <c r="R4" s="471" t="s">
        <v>106</v>
      </c>
      <c r="S4" s="471" t="s">
        <v>113</v>
      </c>
      <c r="T4" s="471" t="s">
        <v>112</v>
      </c>
      <c r="U4" s="468" t="s">
        <v>92</v>
      </c>
    </row>
    <row r="5" spans="1:21" ht="15" customHeight="1">
      <c r="A5" s="500"/>
      <c r="B5" s="472"/>
      <c r="C5" s="484"/>
      <c r="D5" s="484"/>
      <c r="E5" s="475"/>
      <c r="F5" s="484"/>
      <c r="G5" s="500" t="s">
        <v>107</v>
      </c>
      <c r="H5" s="500"/>
      <c r="I5" s="500" t="s">
        <v>108</v>
      </c>
      <c r="J5" s="500"/>
      <c r="K5" s="500" t="s">
        <v>109</v>
      </c>
      <c r="L5" s="500"/>
      <c r="M5" s="500" t="s">
        <v>110</v>
      </c>
      <c r="N5" s="500"/>
      <c r="O5" s="508"/>
      <c r="P5" s="508"/>
      <c r="Q5" s="472"/>
      <c r="R5" s="472"/>
      <c r="S5" s="472"/>
      <c r="T5" s="472"/>
      <c r="U5" s="469"/>
    </row>
    <row r="6" spans="1:21" ht="25.5">
      <c r="A6" s="500"/>
      <c r="B6" s="473"/>
      <c r="C6" s="485"/>
      <c r="D6" s="485"/>
      <c r="E6" s="476"/>
      <c r="F6" s="485"/>
      <c r="G6" s="347" t="s">
        <v>111</v>
      </c>
      <c r="H6" s="241" t="s">
        <v>12</v>
      </c>
      <c r="I6" s="347" t="s">
        <v>111</v>
      </c>
      <c r="J6" s="241" t="s">
        <v>12</v>
      </c>
      <c r="K6" s="347" t="s">
        <v>111</v>
      </c>
      <c r="L6" s="241" t="s">
        <v>12</v>
      </c>
      <c r="M6" s="347" t="s">
        <v>111</v>
      </c>
      <c r="N6" s="241" t="s">
        <v>12</v>
      </c>
      <c r="O6" s="347" t="s">
        <v>111</v>
      </c>
      <c r="P6" s="241" t="s">
        <v>12</v>
      </c>
      <c r="Q6" s="473"/>
      <c r="R6" s="473"/>
      <c r="S6" s="473"/>
      <c r="T6" s="473"/>
      <c r="U6" s="470"/>
    </row>
    <row r="7" spans="1:21" ht="15.75">
      <c r="A7" s="526" t="s">
        <v>1463</v>
      </c>
      <c r="B7" s="525" t="s">
        <v>1461</v>
      </c>
      <c r="C7" s="293"/>
      <c r="D7" s="293"/>
      <c r="E7" s="293"/>
      <c r="F7" s="294"/>
      <c r="G7" s="294"/>
      <c r="H7" s="407"/>
      <c r="I7" s="294"/>
      <c r="J7" s="407"/>
      <c r="K7" s="294"/>
      <c r="L7" s="407"/>
      <c r="M7" s="294"/>
      <c r="N7" s="407"/>
      <c r="O7" s="294"/>
      <c r="P7" s="407"/>
      <c r="Q7" s="294"/>
      <c r="R7" s="294"/>
      <c r="S7" s="294"/>
      <c r="T7" s="294"/>
      <c r="U7" s="294"/>
    </row>
    <row r="8" spans="1:21" ht="15.75">
      <c r="A8" s="527"/>
      <c r="B8" s="525"/>
      <c r="C8" s="293"/>
      <c r="D8" s="293"/>
      <c r="E8" s="293"/>
      <c r="F8" s="294"/>
      <c r="G8" s="294"/>
      <c r="H8" s="407"/>
      <c r="I8" s="294"/>
      <c r="J8" s="407"/>
      <c r="K8" s="294"/>
      <c r="L8" s="407"/>
      <c r="M8" s="294"/>
      <c r="N8" s="407"/>
      <c r="O8" s="294"/>
      <c r="P8" s="407"/>
      <c r="Q8" s="294"/>
      <c r="R8" s="294"/>
      <c r="S8" s="294"/>
      <c r="T8" s="294"/>
      <c r="U8" s="294"/>
    </row>
    <row r="9" spans="1:21" ht="15.75">
      <c r="A9" s="527"/>
      <c r="B9" s="525"/>
      <c r="C9" s="293"/>
      <c r="D9" s="293"/>
      <c r="E9" s="293"/>
      <c r="F9" s="294"/>
      <c r="G9" s="294"/>
      <c r="H9" s="407"/>
      <c r="I9" s="294"/>
      <c r="J9" s="407"/>
      <c r="K9" s="294"/>
      <c r="L9" s="407"/>
      <c r="M9" s="294"/>
      <c r="N9" s="407"/>
      <c r="O9" s="294"/>
      <c r="P9" s="407"/>
      <c r="Q9" s="294"/>
      <c r="R9" s="294"/>
      <c r="S9" s="294"/>
      <c r="T9" s="294"/>
      <c r="U9" s="294"/>
    </row>
    <row r="10" spans="1:21" ht="15.75">
      <c r="A10" s="527"/>
      <c r="B10" s="525"/>
      <c r="C10" s="293"/>
      <c r="D10" s="293"/>
      <c r="E10" s="293"/>
      <c r="F10" s="294"/>
      <c r="G10" s="294"/>
      <c r="H10" s="407"/>
      <c r="I10" s="294"/>
      <c r="J10" s="407"/>
      <c r="K10" s="294"/>
      <c r="L10" s="407"/>
      <c r="M10" s="294"/>
      <c r="N10" s="407"/>
      <c r="O10" s="294"/>
      <c r="P10" s="407"/>
      <c r="Q10" s="294"/>
      <c r="R10" s="294"/>
      <c r="S10" s="294"/>
      <c r="T10" s="294"/>
      <c r="U10" s="294"/>
    </row>
    <row r="11" spans="1:21" ht="15.75">
      <c r="A11" s="527"/>
      <c r="B11" s="525"/>
      <c r="C11" s="293"/>
      <c r="D11" s="293"/>
      <c r="E11" s="293"/>
      <c r="F11" s="294"/>
      <c r="G11" s="294"/>
      <c r="H11" s="407"/>
      <c r="I11" s="294"/>
      <c r="J11" s="407"/>
      <c r="K11" s="294"/>
      <c r="L11" s="407"/>
      <c r="M11" s="294"/>
      <c r="N11" s="407"/>
      <c r="O11" s="294"/>
      <c r="P11" s="407"/>
      <c r="Q11" s="294"/>
      <c r="R11" s="294"/>
      <c r="S11" s="294"/>
      <c r="T11" s="294"/>
      <c r="U11" s="294"/>
    </row>
    <row r="12" spans="1:21" ht="15.75">
      <c r="A12" s="527"/>
      <c r="B12" s="525" t="s">
        <v>1468</v>
      </c>
      <c r="C12" s="293"/>
      <c r="D12" s="293"/>
      <c r="E12" s="293"/>
      <c r="F12" s="294"/>
      <c r="G12" s="294"/>
      <c r="H12" s="407"/>
      <c r="I12" s="294"/>
      <c r="J12" s="407"/>
      <c r="K12" s="294"/>
      <c r="L12" s="407"/>
      <c r="M12" s="294"/>
      <c r="N12" s="407"/>
      <c r="O12" s="294"/>
      <c r="P12" s="407"/>
      <c r="Q12" s="294"/>
      <c r="R12" s="294"/>
      <c r="S12" s="294"/>
      <c r="T12" s="294"/>
      <c r="U12" s="294"/>
    </row>
    <row r="13" spans="1:21" ht="15.75">
      <c r="A13" s="527"/>
      <c r="B13" s="525"/>
      <c r="C13" s="293"/>
      <c r="D13" s="293"/>
      <c r="E13" s="293"/>
      <c r="F13" s="294"/>
      <c r="G13" s="294"/>
      <c r="H13" s="407"/>
      <c r="I13" s="294"/>
      <c r="J13" s="407"/>
      <c r="K13" s="294"/>
      <c r="L13" s="407"/>
      <c r="M13" s="294"/>
      <c r="N13" s="407"/>
      <c r="O13" s="294"/>
      <c r="P13" s="407"/>
      <c r="Q13" s="294"/>
      <c r="R13" s="294"/>
      <c r="S13" s="294"/>
      <c r="T13" s="294"/>
      <c r="U13" s="408"/>
    </row>
    <row r="14" spans="1:21" ht="15.75">
      <c r="A14" s="527"/>
      <c r="B14" s="525"/>
      <c r="C14" s="293"/>
      <c r="D14" s="293"/>
      <c r="E14" s="293"/>
      <c r="F14" s="294"/>
      <c r="G14" s="294"/>
      <c r="H14" s="407"/>
      <c r="I14" s="294"/>
      <c r="J14" s="407"/>
      <c r="K14" s="294"/>
      <c r="L14" s="407"/>
      <c r="M14" s="294"/>
      <c r="N14" s="407"/>
      <c r="O14" s="294"/>
      <c r="P14" s="407"/>
      <c r="Q14" s="294"/>
      <c r="R14" s="294"/>
      <c r="S14" s="294"/>
      <c r="T14" s="294"/>
      <c r="U14" s="408"/>
    </row>
    <row r="15" spans="1:21" ht="15.75">
      <c r="A15" s="527"/>
      <c r="B15" s="525"/>
      <c r="C15" s="293"/>
      <c r="D15" s="293"/>
      <c r="E15" s="293"/>
      <c r="F15" s="294"/>
      <c r="G15" s="294"/>
      <c r="H15" s="407"/>
      <c r="I15" s="294"/>
      <c r="J15" s="407"/>
      <c r="K15" s="294"/>
      <c r="L15" s="407"/>
      <c r="M15" s="294"/>
      <c r="N15" s="407"/>
      <c r="O15" s="294"/>
      <c r="P15" s="407"/>
      <c r="Q15" s="294"/>
      <c r="R15" s="294"/>
      <c r="S15" s="294"/>
      <c r="T15" s="294"/>
      <c r="U15" s="408"/>
    </row>
    <row r="16" spans="1:21" ht="15.75">
      <c r="A16" s="527"/>
      <c r="B16" s="525"/>
      <c r="C16" s="293"/>
      <c r="D16" s="293"/>
      <c r="E16" s="293"/>
      <c r="F16" s="294"/>
      <c r="G16" s="294"/>
      <c r="H16" s="407"/>
      <c r="I16" s="294"/>
      <c r="J16" s="407"/>
      <c r="K16" s="409"/>
      <c r="L16" s="407"/>
      <c r="M16" s="294"/>
      <c r="N16" s="407"/>
      <c r="O16" s="410"/>
      <c r="P16" s="407"/>
      <c r="Q16" s="294"/>
      <c r="R16" s="294"/>
      <c r="S16" s="294"/>
      <c r="T16" s="294"/>
      <c r="U16" s="294"/>
    </row>
    <row r="17" spans="1:21" ht="15.75">
      <c r="A17" s="527"/>
      <c r="B17" s="525" t="s">
        <v>1462</v>
      </c>
      <c r="C17" s="293"/>
      <c r="D17" s="293"/>
      <c r="E17" s="293"/>
      <c r="F17" s="294"/>
      <c r="G17" s="294"/>
      <c r="H17" s="407"/>
      <c r="I17" s="294"/>
      <c r="J17" s="407"/>
      <c r="K17" s="409"/>
      <c r="L17" s="407"/>
      <c r="M17" s="294"/>
      <c r="N17" s="407"/>
      <c r="O17" s="410"/>
      <c r="P17" s="407"/>
      <c r="Q17" s="294"/>
      <c r="R17" s="294"/>
      <c r="S17" s="294"/>
      <c r="T17" s="294"/>
      <c r="U17" s="294"/>
    </row>
    <row r="18" spans="1:21" ht="15.75">
      <c r="A18" s="527"/>
      <c r="B18" s="525"/>
      <c r="C18" s="293"/>
      <c r="D18" s="293"/>
      <c r="E18" s="293"/>
      <c r="F18" s="294"/>
      <c r="G18" s="294"/>
      <c r="H18" s="407"/>
      <c r="I18" s="294"/>
      <c r="J18" s="407"/>
      <c r="K18" s="409"/>
      <c r="L18" s="407"/>
      <c r="M18" s="294"/>
      <c r="N18" s="407"/>
      <c r="O18" s="410"/>
      <c r="P18" s="407"/>
      <c r="Q18" s="294"/>
      <c r="R18" s="294"/>
      <c r="S18" s="294"/>
      <c r="T18" s="294"/>
      <c r="U18" s="294"/>
    </row>
    <row r="19" spans="1:21" ht="15.75">
      <c r="A19" s="527"/>
      <c r="B19" s="525"/>
      <c r="C19" s="293"/>
      <c r="D19" s="293"/>
      <c r="E19" s="293"/>
      <c r="F19" s="294"/>
      <c r="G19" s="294"/>
      <c r="H19" s="407"/>
      <c r="I19" s="294"/>
      <c r="J19" s="407"/>
      <c r="K19" s="409"/>
      <c r="L19" s="407"/>
      <c r="M19" s="294"/>
      <c r="N19" s="407"/>
      <c r="O19" s="410"/>
      <c r="P19" s="407"/>
      <c r="Q19" s="294"/>
      <c r="R19" s="294"/>
      <c r="S19" s="294"/>
      <c r="T19" s="294"/>
      <c r="U19" s="294"/>
    </row>
    <row r="20" spans="1:21" ht="15.75">
      <c r="A20" s="527"/>
      <c r="B20" s="525"/>
      <c r="C20" s="293"/>
      <c r="D20" s="293"/>
      <c r="E20" s="293"/>
      <c r="F20" s="294"/>
      <c r="G20" s="294"/>
      <c r="H20" s="407"/>
      <c r="I20" s="294"/>
      <c r="J20" s="407"/>
      <c r="K20" s="409"/>
      <c r="L20" s="407"/>
      <c r="M20" s="294"/>
      <c r="N20" s="407"/>
      <c r="O20" s="410"/>
      <c r="P20" s="407"/>
      <c r="Q20" s="294"/>
      <c r="R20" s="294"/>
      <c r="S20" s="294"/>
      <c r="T20" s="294"/>
      <c r="U20" s="294"/>
    </row>
    <row r="21" spans="1:21" ht="15.75">
      <c r="A21" s="527"/>
      <c r="B21" s="525"/>
      <c r="C21" s="293"/>
      <c r="D21" s="293"/>
      <c r="E21" s="426"/>
      <c r="F21" s="294"/>
      <c r="G21" s="294"/>
      <c r="H21" s="407"/>
      <c r="I21" s="294"/>
      <c r="J21" s="407"/>
      <c r="K21" s="409"/>
      <c r="L21" s="407"/>
      <c r="M21" s="294"/>
      <c r="N21" s="407"/>
      <c r="O21" s="410"/>
      <c r="P21" s="407"/>
      <c r="Q21" s="294"/>
      <c r="R21" s="294"/>
      <c r="S21" s="294"/>
      <c r="T21" s="294"/>
      <c r="U21" s="294"/>
    </row>
    <row r="22" spans="1:21" ht="15.75">
      <c r="A22" s="527"/>
      <c r="B22" s="526" t="s">
        <v>1464</v>
      </c>
      <c r="C22" s="293"/>
      <c r="D22" s="293"/>
      <c r="E22" s="426"/>
      <c r="F22" s="294"/>
      <c r="G22" s="294"/>
      <c r="H22" s="407"/>
      <c r="I22" s="294"/>
      <c r="J22" s="407"/>
      <c r="K22" s="409"/>
      <c r="L22" s="407"/>
      <c r="M22" s="294"/>
      <c r="N22" s="407"/>
      <c r="O22" s="410"/>
      <c r="P22" s="407"/>
      <c r="Q22" s="294"/>
      <c r="R22" s="294"/>
      <c r="S22" s="294"/>
      <c r="T22" s="294"/>
      <c r="U22" s="294"/>
    </row>
    <row r="23" spans="1:21" ht="15.75">
      <c r="A23" s="527"/>
      <c r="B23" s="527"/>
      <c r="C23" s="293"/>
      <c r="D23" s="293"/>
      <c r="E23" s="426"/>
      <c r="F23" s="294"/>
      <c r="G23" s="294"/>
      <c r="H23" s="407"/>
      <c r="I23" s="294"/>
      <c r="J23" s="407"/>
      <c r="K23" s="409"/>
      <c r="L23" s="407"/>
      <c r="M23" s="294"/>
      <c r="N23" s="407"/>
      <c r="O23" s="410"/>
      <c r="P23" s="407"/>
      <c r="Q23" s="294"/>
      <c r="R23" s="294"/>
      <c r="S23" s="294"/>
      <c r="T23" s="294"/>
      <c r="U23" s="294"/>
    </row>
    <row r="24" spans="1:21" ht="15.75">
      <c r="A24" s="527"/>
      <c r="B24" s="527"/>
      <c r="C24" s="293"/>
      <c r="D24" s="293"/>
      <c r="E24" s="426"/>
      <c r="F24" s="294"/>
      <c r="G24" s="294"/>
      <c r="H24" s="407"/>
      <c r="I24" s="294"/>
      <c r="J24" s="407"/>
      <c r="K24" s="409"/>
      <c r="L24" s="407"/>
      <c r="M24" s="294"/>
      <c r="N24" s="407"/>
      <c r="O24" s="410"/>
      <c r="P24" s="407"/>
      <c r="Q24" s="294"/>
      <c r="R24" s="294"/>
      <c r="S24" s="294"/>
      <c r="T24" s="294"/>
      <c r="U24" s="294"/>
    </row>
    <row r="25" spans="1:21" ht="15.75">
      <c r="A25" s="527"/>
      <c r="B25" s="527"/>
      <c r="C25" s="293"/>
      <c r="D25" s="293"/>
      <c r="E25" s="426"/>
      <c r="F25" s="294"/>
      <c r="G25" s="294"/>
      <c r="H25" s="407"/>
      <c r="I25" s="294"/>
      <c r="J25" s="407"/>
      <c r="K25" s="409"/>
      <c r="L25" s="407"/>
      <c r="M25" s="294"/>
      <c r="N25" s="407"/>
      <c r="O25" s="410"/>
      <c r="P25" s="407"/>
      <c r="Q25" s="294"/>
      <c r="R25" s="294"/>
      <c r="S25" s="294"/>
      <c r="T25" s="294"/>
      <c r="U25" s="294"/>
    </row>
    <row r="26" spans="1:21" ht="15.75">
      <c r="A26" s="527"/>
      <c r="B26" s="528"/>
      <c r="C26" s="293"/>
      <c r="D26" s="293"/>
      <c r="E26" s="426"/>
      <c r="F26" s="294"/>
      <c r="G26" s="294"/>
      <c r="H26" s="407"/>
      <c r="I26" s="294"/>
      <c r="J26" s="407"/>
      <c r="K26" s="409"/>
      <c r="L26" s="407"/>
      <c r="M26" s="294"/>
      <c r="N26" s="407"/>
      <c r="O26" s="410"/>
      <c r="P26" s="407"/>
      <c r="Q26" s="294"/>
      <c r="R26" s="294"/>
      <c r="S26" s="294"/>
      <c r="T26" s="294"/>
      <c r="U26" s="294"/>
    </row>
    <row r="27" spans="1:21" ht="15.75">
      <c r="A27" s="527"/>
      <c r="B27" s="526" t="s">
        <v>1465</v>
      </c>
      <c r="C27" s="293"/>
      <c r="D27" s="293"/>
      <c r="E27" s="426"/>
      <c r="F27" s="294"/>
      <c r="G27" s="294"/>
      <c r="H27" s="407"/>
      <c r="I27" s="294"/>
      <c r="J27" s="407"/>
      <c r="K27" s="409"/>
      <c r="L27" s="407"/>
      <c r="M27" s="294"/>
      <c r="N27" s="407"/>
      <c r="O27" s="410"/>
      <c r="P27" s="407"/>
      <c r="Q27" s="294"/>
      <c r="R27" s="294"/>
      <c r="S27" s="294"/>
      <c r="T27" s="294"/>
      <c r="U27" s="294"/>
    </row>
    <row r="28" spans="1:21" ht="15.75">
      <c r="A28" s="527"/>
      <c r="B28" s="527"/>
      <c r="C28" s="293"/>
      <c r="D28" s="293"/>
      <c r="E28" s="426"/>
      <c r="F28" s="294"/>
      <c r="G28" s="294"/>
      <c r="H28" s="407"/>
      <c r="I28" s="294"/>
      <c r="J28" s="407"/>
      <c r="K28" s="409"/>
      <c r="L28" s="407"/>
      <c r="M28" s="294"/>
      <c r="N28" s="407"/>
      <c r="O28" s="410"/>
      <c r="P28" s="407"/>
      <c r="Q28" s="294"/>
      <c r="R28" s="294"/>
      <c r="S28" s="294"/>
      <c r="T28" s="294"/>
      <c r="U28" s="294"/>
    </row>
    <row r="29" spans="1:21" ht="15.75">
      <c r="A29" s="527"/>
      <c r="B29" s="527"/>
      <c r="C29" s="293"/>
      <c r="D29" s="293"/>
      <c r="E29" s="293"/>
      <c r="F29" s="294"/>
      <c r="G29" s="294"/>
      <c r="H29" s="407"/>
      <c r="I29" s="294"/>
      <c r="J29" s="407"/>
      <c r="K29" s="409"/>
      <c r="L29" s="407"/>
      <c r="M29" s="294"/>
      <c r="N29" s="407"/>
      <c r="O29" s="410"/>
      <c r="P29" s="407"/>
      <c r="Q29" s="294"/>
      <c r="R29" s="294"/>
      <c r="S29" s="294"/>
      <c r="T29" s="294"/>
      <c r="U29" s="294"/>
    </row>
    <row r="30" spans="1:21" ht="15.75">
      <c r="A30" s="527"/>
      <c r="B30" s="527"/>
      <c r="C30" s="293"/>
      <c r="D30" s="293"/>
      <c r="E30" s="293"/>
      <c r="F30" s="294"/>
      <c r="G30" s="294"/>
      <c r="H30" s="407"/>
      <c r="I30" s="294"/>
      <c r="J30" s="407"/>
      <c r="K30" s="409"/>
      <c r="L30" s="407"/>
      <c r="M30" s="294"/>
      <c r="N30" s="407"/>
      <c r="O30" s="410"/>
      <c r="P30" s="407"/>
      <c r="Q30" s="294"/>
      <c r="R30" s="294"/>
      <c r="S30" s="294"/>
      <c r="T30" s="294"/>
      <c r="U30" s="294"/>
    </row>
    <row r="31" spans="1:21" ht="15.75">
      <c r="A31" s="527"/>
      <c r="B31" s="528"/>
      <c r="C31" s="293"/>
      <c r="D31" s="293"/>
      <c r="E31" s="293"/>
      <c r="F31" s="294"/>
      <c r="G31" s="294"/>
      <c r="H31" s="407"/>
      <c r="I31" s="294"/>
      <c r="J31" s="407"/>
      <c r="K31" s="409"/>
      <c r="L31" s="407"/>
      <c r="M31" s="294"/>
      <c r="N31" s="407"/>
      <c r="O31" s="410"/>
      <c r="P31" s="407"/>
      <c r="Q31" s="294"/>
      <c r="R31" s="294"/>
      <c r="S31" s="294"/>
      <c r="T31" s="294"/>
      <c r="U31" s="294"/>
    </row>
    <row r="32" spans="1:21" ht="15.75">
      <c r="A32" s="527"/>
      <c r="B32" s="525" t="s">
        <v>1466</v>
      </c>
      <c r="C32" s="425"/>
      <c r="D32" s="293"/>
      <c r="E32" s="293"/>
      <c r="F32" s="294"/>
      <c r="G32" s="294"/>
      <c r="H32" s="407"/>
      <c r="I32" s="294"/>
      <c r="J32" s="407"/>
      <c r="K32" s="409"/>
      <c r="L32" s="407"/>
      <c r="M32" s="294"/>
      <c r="N32" s="407"/>
      <c r="O32" s="410"/>
      <c r="P32" s="407"/>
      <c r="Q32" s="294"/>
      <c r="R32" s="294"/>
      <c r="S32" s="294"/>
      <c r="T32" s="294"/>
      <c r="U32" s="294"/>
    </row>
    <row r="33" spans="1:21" ht="15.75">
      <c r="A33" s="527"/>
      <c r="B33" s="525"/>
      <c r="C33" s="425"/>
      <c r="D33" s="293"/>
      <c r="E33" s="293"/>
      <c r="F33" s="294"/>
      <c r="G33" s="294"/>
      <c r="H33" s="407"/>
      <c r="I33" s="294"/>
      <c r="J33" s="407"/>
      <c r="K33" s="409"/>
      <c r="L33" s="407"/>
      <c r="M33" s="294"/>
      <c r="N33" s="407"/>
      <c r="O33" s="410"/>
      <c r="P33" s="407"/>
      <c r="Q33" s="294"/>
      <c r="R33" s="294"/>
      <c r="S33" s="294"/>
      <c r="T33" s="294"/>
      <c r="U33" s="294"/>
    </row>
    <row r="34" spans="1:21" ht="15.75">
      <c r="A34" s="527"/>
      <c r="B34" s="525"/>
      <c r="C34" s="425"/>
      <c r="D34" s="293"/>
      <c r="E34" s="293"/>
      <c r="F34" s="294"/>
      <c r="G34" s="294"/>
      <c r="H34" s="407"/>
      <c r="I34" s="294"/>
      <c r="J34" s="407"/>
      <c r="K34" s="409"/>
      <c r="L34" s="407"/>
      <c r="M34" s="294"/>
      <c r="N34" s="407"/>
      <c r="O34" s="410"/>
      <c r="P34" s="407"/>
      <c r="Q34" s="294"/>
      <c r="R34" s="294"/>
      <c r="S34" s="294"/>
      <c r="T34" s="294"/>
      <c r="U34" s="294"/>
    </row>
    <row r="35" spans="1:21" ht="15.75">
      <c r="A35" s="527"/>
      <c r="B35" s="525"/>
      <c r="C35" s="425"/>
      <c r="D35" s="293"/>
      <c r="E35" s="293"/>
      <c r="F35" s="294"/>
      <c r="G35" s="294"/>
      <c r="H35" s="407"/>
      <c r="I35" s="294"/>
      <c r="J35" s="407"/>
      <c r="K35" s="409"/>
      <c r="L35" s="407"/>
      <c r="M35" s="294"/>
      <c r="N35" s="407"/>
      <c r="O35" s="410"/>
      <c r="P35" s="407"/>
      <c r="Q35" s="294"/>
      <c r="R35" s="294"/>
      <c r="S35" s="294"/>
      <c r="T35" s="294"/>
      <c r="U35" s="294"/>
    </row>
    <row r="36" spans="1:21" ht="15.75">
      <c r="A36" s="527"/>
      <c r="B36" s="525"/>
      <c r="C36" s="425"/>
      <c r="D36" s="293"/>
      <c r="E36" s="293"/>
      <c r="F36" s="294"/>
      <c r="G36" s="294"/>
      <c r="H36" s="407"/>
      <c r="I36" s="294"/>
      <c r="J36" s="407"/>
      <c r="K36" s="409"/>
      <c r="L36" s="407"/>
      <c r="M36" s="294"/>
      <c r="N36" s="407"/>
      <c r="O36" s="410"/>
      <c r="P36" s="407"/>
      <c r="Q36" s="294"/>
      <c r="R36" s="294"/>
      <c r="S36" s="294"/>
      <c r="T36" s="294"/>
      <c r="U36" s="294"/>
    </row>
    <row r="37" spans="1:21" ht="15.75">
      <c r="A37" s="527"/>
      <c r="B37" s="525" t="s">
        <v>1467</v>
      </c>
      <c r="C37" s="425"/>
      <c r="D37" s="293"/>
      <c r="E37" s="293"/>
      <c r="F37" s="294"/>
      <c r="G37" s="294"/>
      <c r="H37" s="407"/>
      <c r="I37" s="294"/>
      <c r="J37" s="407"/>
      <c r="K37" s="409"/>
      <c r="L37" s="407"/>
      <c r="M37" s="294"/>
      <c r="N37" s="407"/>
      <c r="O37" s="410"/>
      <c r="P37" s="407"/>
      <c r="Q37" s="294"/>
      <c r="R37" s="294"/>
      <c r="S37" s="294"/>
      <c r="T37" s="294"/>
      <c r="U37" s="294"/>
    </row>
    <row r="38" spans="1:21" ht="15.75">
      <c r="A38" s="527"/>
      <c r="B38" s="525"/>
      <c r="C38" s="425"/>
      <c r="D38" s="293"/>
      <c r="E38" s="293"/>
      <c r="F38" s="294"/>
      <c r="G38" s="294"/>
      <c r="H38" s="407"/>
      <c r="I38" s="294"/>
      <c r="J38" s="407"/>
      <c r="K38" s="409"/>
      <c r="L38" s="407"/>
      <c r="M38" s="294"/>
      <c r="N38" s="407"/>
      <c r="O38" s="410"/>
      <c r="P38" s="407"/>
      <c r="Q38" s="294"/>
      <c r="R38" s="294"/>
      <c r="S38" s="294"/>
      <c r="T38" s="294"/>
      <c r="U38" s="294"/>
    </row>
    <row r="39" spans="1:21" ht="15.75">
      <c r="A39" s="527"/>
      <c r="B39" s="525"/>
      <c r="C39" s="425"/>
      <c r="D39" s="293"/>
      <c r="E39" s="293"/>
      <c r="F39" s="294"/>
      <c r="G39" s="294"/>
      <c r="H39" s="407"/>
      <c r="I39" s="294"/>
      <c r="J39" s="407"/>
      <c r="K39" s="409"/>
      <c r="L39" s="407"/>
      <c r="M39" s="294"/>
      <c r="N39" s="407"/>
      <c r="O39" s="410"/>
      <c r="P39" s="407"/>
      <c r="Q39" s="294"/>
      <c r="R39" s="294"/>
      <c r="S39" s="294"/>
      <c r="T39" s="294"/>
      <c r="U39" s="294"/>
    </row>
    <row r="40" spans="1:21" ht="15.75">
      <c r="A40" s="527"/>
      <c r="B40" s="525"/>
      <c r="C40" s="425"/>
      <c r="D40" s="293"/>
      <c r="E40" s="293"/>
      <c r="F40" s="294"/>
      <c r="G40" s="294"/>
      <c r="H40" s="407"/>
      <c r="I40" s="294"/>
      <c r="J40" s="407"/>
      <c r="K40" s="409"/>
      <c r="L40" s="407"/>
      <c r="M40" s="294"/>
      <c r="N40" s="407"/>
      <c r="O40" s="410"/>
      <c r="P40" s="407"/>
      <c r="Q40" s="294"/>
      <c r="R40" s="294"/>
      <c r="S40" s="294"/>
      <c r="T40" s="294"/>
      <c r="U40" s="294"/>
    </row>
    <row r="41" spans="1:21" ht="15.75">
      <c r="A41" s="527"/>
      <c r="B41" s="525"/>
      <c r="C41" s="425"/>
      <c r="D41" s="293"/>
      <c r="E41" s="293"/>
      <c r="F41" s="294"/>
      <c r="G41" s="294"/>
      <c r="H41" s="407"/>
      <c r="I41" s="294"/>
      <c r="J41" s="407"/>
      <c r="K41" s="409"/>
      <c r="L41" s="407"/>
      <c r="M41" s="294"/>
      <c r="N41" s="407"/>
      <c r="O41" s="410"/>
      <c r="P41" s="407"/>
      <c r="Q41" s="294"/>
      <c r="R41" s="294"/>
      <c r="S41" s="294"/>
      <c r="T41" s="294"/>
      <c r="U41" s="294"/>
    </row>
    <row r="42" spans="1:21" ht="15.75">
      <c r="A42" s="305"/>
      <c r="B42" s="306"/>
      <c r="C42" s="305" t="s">
        <v>1471</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6"/>
      <c r="R42" s="276"/>
      <c r="S42" s="276"/>
      <c r="T42" s="276"/>
      <c r="U42" s="276"/>
    </row>
    <row r="48" spans="1:21">
      <c r="H48" s="415"/>
      <c r="J48" s="415"/>
      <c r="L48" s="415"/>
      <c r="N48" s="415"/>
      <c r="P48" s="415"/>
    </row>
    <row r="49" spans="8:16">
      <c r="H49" s="415"/>
      <c r="J49" s="415"/>
      <c r="L49" s="415"/>
      <c r="N49" s="415"/>
      <c r="P49" s="415"/>
    </row>
    <row r="50" spans="8:16">
      <c r="H50" s="415"/>
      <c r="J50" s="415"/>
      <c r="L50" s="415"/>
      <c r="N50" s="415"/>
      <c r="P50" s="415"/>
    </row>
    <row r="51" spans="8:16">
      <c r="H51" s="415"/>
      <c r="J51" s="415"/>
      <c r="L51" s="415"/>
      <c r="N51" s="415"/>
      <c r="P51" s="415"/>
    </row>
    <row r="52" spans="8:16">
      <c r="H52" s="415"/>
      <c r="J52" s="415"/>
      <c r="L52" s="415"/>
      <c r="N52" s="415"/>
      <c r="P52" s="415"/>
    </row>
    <row r="53" spans="8:16">
      <c r="H53" s="415"/>
      <c r="J53" s="415"/>
      <c r="L53" s="415"/>
      <c r="N53" s="415"/>
      <c r="P53" s="415"/>
    </row>
    <row r="54" spans="8:16">
      <c r="H54" s="415"/>
      <c r="J54" s="415"/>
      <c r="L54" s="415"/>
      <c r="N54" s="415"/>
      <c r="P54" s="415"/>
    </row>
    <row r="55" spans="8:16">
      <c r="H55" s="415"/>
      <c r="J55" s="415"/>
      <c r="L55" s="415"/>
      <c r="N55" s="415"/>
      <c r="P55" s="415"/>
    </row>
    <row r="56" spans="8:16">
      <c r="H56" s="415"/>
      <c r="J56" s="415"/>
      <c r="L56" s="415"/>
      <c r="N56" s="415"/>
      <c r="P56" s="415"/>
    </row>
    <row r="57" spans="8:16">
      <c r="H57" s="415"/>
      <c r="J57" s="415"/>
      <c r="L57" s="415"/>
      <c r="N57" s="415"/>
      <c r="P57" s="415"/>
    </row>
    <row r="58" spans="8:16">
      <c r="H58" s="415"/>
      <c r="J58" s="415"/>
      <c r="L58" s="415"/>
      <c r="N58" s="415"/>
      <c r="P58" s="415"/>
    </row>
    <row r="59" spans="8:16">
      <c r="H59" s="415"/>
      <c r="J59" s="415"/>
      <c r="L59" s="415"/>
      <c r="N59" s="415"/>
      <c r="P59" s="415"/>
    </row>
    <row r="60" spans="8:16">
      <c r="H60" s="415"/>
      <c r="J60" s="415"/>
      <c r="L60" s="415"/>
      <c r="N60" s="415"/>
      <c r="P60" s="415"/>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74"/>
  <sheetViews>
    <sheetView zoomScale="90" zoomScaleNormal="90" workbookViewId="0">
      <pane ySplit="7" topLeftCell="A27" activePane="bottomLeft" state="frozen"/>
      <selection activeCell="Q6" sqref="Q6"/>
      <selection pane="bottomLeft" activeCell="S32" sqref="S32"/>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9" customFormat="1" ht="18.75">
      <c r="G1" s="292" t="s">
        <v>1424</v>
      </c>
      <c r="L1" s="292"/>
      <c r="M1" s="292"/>
      <c r="N1" s="292"/>
      <c r="O1" s="292"/>
      <c r="P1" s="292"/>
      <c r="Q1" s="292"/>
      <c r="R1" s="292"/>
      <c r="S1" s="292"/>
      <c r="T1" s="292"/>
      <c r="U1" s="292"/>
    </row>
    <row r="2" spans="1:21" s="289" customFormat="1" ht="18.75">
      <c r="A2" s="342" t="s">
        <v>1365</v>
      </c>
      <c r="G2" s="292"/>
      <c r="L2" s="292"/>
      <c r="M2" s="292"/>
      <c r="N2" s="292"/>
      <c r="O2" s="292"/>
      <c r="P2" s="292"/>
      <c r="Q2" s="292"/>
      <c r="R2" s="292"/>
      <c r="S2" s="292"/>
      <c r="T2" s="292"/>
      <c r="U2" s="292"/>
    </row>
    <row r="3" spans="1:21" s="289" customFormat="1" ht="27.75" customHeight="1">
      <c r="A3" s="529" t="s">
        <v>1426</v>
      </c>
      <c r="B3" s="529"/>
      <c r="C3" s="529"/>
      <c r="D3" s="529"/>
      <c r="E3" s="529"/>
      <c r="F3" s="529"/>
      <c r="G3" s="529"/>
      <c r="H3" s="529"/>
      <c r="I3" s="529"/>
      <c r="J3" s="529"/>
      <c r="K3" s="529"/>
      <c r="L3" s="529"/>
      <c r="M3" s="529"/>
      <c r="N3" s="529"/>
      <c r="O3" s="529"/>
      <c r="P3" s="529"/>
      <c r="Q3" s="529"/>
      <c r="R3" s="529"/>
      <c r="S3" s="529"/>
      <c r="T3" s="529"/>
      <c r="U3" s="529"/>
    </row>
    <row r="4" spans="1:21" s="341" customFormat="1">
      <c r="A4" s="530" t="s">
        <v>1432</v>
      </c>
      <c r="B4" s="530"/>
      <c r="C4" s="530"/>
      <c r="D4" s="530"/>
      <c r="E4" s="530"/>
      <c r="F4" s="530"/>
      <c r="G4" s="530"/>
      <c r="H4" s="530"/>
      <c r="I4" s="530"/>
      <c r="J4" s="530"/>
      <c r="K4" s="530"/>
      <c r="L4" s="530"/>
      <c r="M4" s="530"/>
      <c r="N4" s="530"/>
      <c r="O4" s="530"/>
      <c r="P4" s="530"/>
      <c r="Q4" s="530"/>
      <c r="R4" s="530"/>
      <c r="S4" s="530"/>
      <c r="T4" s="530"/>
      <c r="U4" s="530"/>
    </row>
    <row r="5" spans="1:21" s="66" customFormat="1" ht="23.25" customHeight="1">
      <c r="A5" s="500" t="s">
        <v>100</v>
      </c>
      <c r="B5" s="500" t="s">
        <v>115</v>
      </c>
      <c r="C5" s="483" t="s">
        <v>89</v>
      </c>
      <c r="D5" s="483" t="s">
        <v>90</v>
      </c>
      <c r="E5" s="474" t="s">
        <v>402</v>
      </c>
      <c r="F5" s="483" t="s">
        <v>91</v>
      </c>
      <c r="G5" s="500" t="s">
        <v>103</v>
      </c>
      <c r="H5" s="500"/>
      <c r="I5" s="500"/>
      <c r="J5" s="500"/>
      <c r="K5" s="500"/>
      <c r="L5" s="500"/>
      <c r="M5" s="500"/>
      <c r="N5" s="500"/>
      <c r="O5" s="508" t="s">
        <v>104</v>
      </c>
      <c r="P5" s="508"/>
      <c r="Q5" s="471" t="s">
        <v>105</v>
      </c>
      <c r="R5" s="471" t="s">
        <v>106</v>
      </c>
      <c r="S5" s="471" t="s">
        <v>113</v>
      </c>
      <c r="T5" s="471" t="s">
        <v>112</v>
      </c>
      <c r="U5" s="468" t="s">
        <v>92</v>
      </c>
    </row>
    <row r="6" spans="1:21" s="66" customFormat="1" ht="15" customHeight="1">
      <c r="A6" s="500"/>
      <c r="B6" s="500"/>
      <c r="C6" s="484"/>
      <c r="D6" s="484"/>
      <c r="E6" s="475"/>
      <c r="F6" s="484"/>
      <c r="G6" s="500" t="s">
        <v>107</v>
      </c>
      <c r="H6" s="500"/>
      <c r="I6" s="500" t="s">
        <v>108</v>
      </c>
      <c r="J6" s="500"/>
      <c r="K6" s="500" t="s">
        <v>109</v>
      </c>
      <c r="L6" s="500"/>
      <c r="M6" s="500" t="s">
        <v>110</v>
      </c>
      <c r="N6" s="500"/>
      <c r="O6" s="508"/>
      <c r="P6" s="508"/>
      <c r="Q6" s="472"/>
      <c r="R6" s="472"/>
      <c r="S6" s="472"/>
      <c r="T6" s="472"/>
      <c r="U6" s="469"/>
    </row>
    <row r="7" spans="1:21" s="67" customFormat="1" ht="24" customHeight="1">
      <c r="A7" s="500"/>
      <c r="B7" s="500"/>
      <c r="C7" s="485"/>
      <c r="D7" s="485"/>
      <c r="E7" s="476"/>
      <c r="F7" s="485"/>
      <c r="G7" s="332" t="s">
        <v>111</v>
      </c>
      <c r="H7" s="241" t="s">
        <v>12</v>
      </c>
      <c r="I7" s="332" t="s">
        <v>111</v>
      </c>
      <c r="J7" s="241" t="s">
        <v>12</v>
      </c>
      <c r="K7" s="332" t="s">
        <v>111</v>
      </c>
      <c r="L7" s="241" t="s">
        <v>12</v>
      </c>
      <c r="M7" s="332" t="s">
        <v>111</v>
      </c>
      <c r="N7" s="241" t="s">
        <v>12</v>
      </c>
      <c r="O7" s="332" t="s">
        <v>111</v>
      </c>
      <c r="P7" s="241" t="s">
        <v>12</v>
      </c>
      <c r="Q7" s="473"/>
      <c r="R7" s="473"/>
      <c r="S7" s="473"/>
      <c r="T7" s="473"/>
      <c r="U7" s="470"/>
    </row>
    <row r="8" spans="1:21" s="273" customFormat="1" ht="15.75">
      <c r="A8" s="311"/>
      <c r="B8" s="312"/>
      <c r="C8" s="312"/>
      <c r="D8" s="312"/>
      <c r="E8" s="312"/>
      <c r="F8" s="312"/>
      <c r="G8" s="312"/>
      <c r="H8" s="311" t="s">
        <v>1424</v>
      </c>
      <c r="I8" s="312"/>
      <c r="J8" s="312"/>
      <c r="K8" s="312"/>
      <c r="L8" s="312"/>
      <c r="M8" s="312"/>
      <c r="N8" s="312"/>
      <c r="O8" s="312"/>
      <c r="P8" s="312"/>
      <c r="Q8" s="312"/>
      <c r="R8" s="312"/>
      <c r="S8" s="312"/>
      <c r="T8" s="312"/>
      <c r="U8" s="313"/>
    </row>
    <row r="9" spans="1:21" ht="15.75">
      <c r="A9" s="499" t="s">
        <v>1427</v>
      </c>
      <c r="B9" s="496" t="s">
        <v>1428</v>
      </c>
      <c r="C9" s="290"/>
      <c r="D9" s="290"/>
      <c r="E9" s="290"/>
      <c r="F9" s="290"/>
      <c r="G9" s="412"/>
      <c r="H9" s="413"/>
      <c r="I9" s="290"/>
      <c r="J9" s="413"/>
      <c r="K9" s="290"/>
      <c r="L9" s="413"/>
      <c r="M9" s="290"/>
      <c r="N9" s="413"/>
      <c r="O9" s="294"/>
      <c r="P9" s="407"/>
      <c r="Q9" s="290"/>
      <c r="R9" s="290"/>
      <c r="S9" s="290"/>
      <c r="T9" s="290"/>
      <c r="U9" s="290"/>
    </row>
    <row r="10" spans="1:21" ht="15.75">
      <c r="A10" s="499"/>
      <c r="B10" s="497"/>
      <c r="C10" s="290"/>
      <c r="D10" s="290"/>
      <c r="E10" s="290"/>
      <c r="F10" s="290"/>
      <c r="G10" s="412"/>
      <c r="H10" s="413"/>
      <c r="I10" s="290"/>
      <c r="J10" s="413"/>
      <c r="K10" s="290"/>
      <c r="L10" s="413"/>
      <c r="M10" s="290"/>
      <c r="N10" s="413"/>
      <c r="O10" s="294"/>
      <c r="P10" s="407"/>
      <c r="Q10" s="290"/>
      <c r="R10" s="290"/>
      <c r="S10" s="290"/>
      <c r="T10" s="290"/>
      <c r="U10" s="290"/>
    </row>
    <row r="11" spans="1:21" s="415" customFormat="1" ht="15.75">
      <c r="A11" s="499"/>
      <c r="B11" s="497"/>
      <c r="C11" s="290"/>
      <c r="D11" s="290"/>
      <c r="E11" s="290"/>
      <c r="F11" s="290"/>
      <c r="G11" s="412"/>
      <c r="H11" s="413"/>
      <c r="I11" s="290"/>
      <c r="J11" s="413"/>
      <c r="K11" s="290"/>
      <c r="L11" s="413"/>
      <c r="M11" s="290"/>
      <c r="N11" s="413"/>
      <c r="O11" s="294"/>
      <c r="P11" s="407"/>
      <c r="Q11" s="290"/>
      <c r="R11" s="290"/>
      <c r="S11" s="290"/>
      <c r="T11" s="290"/>
      <c r="U11" s="290"/>
    </row>
    <row r="12" spans="1:21" ht="15.75">
      <c r="A12" s="499"/>
      <c r="B12" s="497"/>
      <c r="C12" s="290"/>
      <c r="D12" s="290"/>
      <c r="E12" s="290"/>
      <c r="F12" s="290"/>
      <c r="G12" s="412"/>
      <c r="H12" s="413"/>
      <c r="I12" s="290"/>
      <c r="J12" s="413"/>
      <c r="K12" s="290"/>
      <c r="L12" s="413"/>
      <c r="M12" s="290"/>
      <c r="N12" s="413"/>
      <c r="O12" s="294"/>
      <c r="P12" s="407"/>
      <c r="Q12" s="290"/>
      <c r="R12" s="290"/>
      <c r="S12" s="290"/>
      <c r="T12" s="290"/>
      <c r="U12" s="290"/>
    </row>
    <row r="13" spans="1:21" ht="15.75">
      <c r="A13" s="499"/>
      <c r="B13" s="497"/>
      <c r="C13" s="290"/>
      <c r="D13" s="290"/>
      <c r="E13" s="290"/>
      <c r="F13" s="290"/>
      <c r="G13" s="412"/>
      <c r="H13" s="413"/>
      <c r="I13" s="290"/>
      <c r="J13" s="413"/>
      <c r="K13" s="290"/>
      <c r="L13" s="413"/>
      <c r="M13" s="290"/>
      <c r="N13" s="413"/>
      <c r="O13" s="294"/>
      <c r="P13" s="407"/>
      <c r="Q13" s="290"/>
      <c r="R13" s="290"/>
      <c r="S13" s="290"/>
      <c r="T13" s="290"/>
      <c r="U13" s="290"/>
    </row>
    <row r="14" spans="1:21" ht="126" customHeight="1">
      <c r="A14" s="499"/>
      <c r="B14" s="498"/>
      <c r="C14" s="290"/>
      <c r="D14" s="290"/>
      <c r="E14" s="290"/>
      <c r="F14" s="290"/>
      <c r="G14" s="412"/>
      <c r="H14" s="413"/>
      <c r="I14" s="290"/>
      <c r="J14" s="413"/>
      <c r="K14" s="290"/>
      <c r="L14" s="413"/>
      <c r="M14" s="290"/>
      <c r="N14" s="413"/>
      <c r="O14" s="294"/>
      <c r="P14" s="407"/>
      <c r="Q14" s="290"/>
      <c r="R14" s="290"/>
      <c r="S14" s="290"/>
      <c r="T14" s="290"/>
      <c r="U14" s="290"/>
    </row>
    <row r="15" spans="1:21" ht="15.75">
      <c r="A15" s="499"/>
      <c r="B15" s="496" t="s">
        <v>1429</v>
      </c>
      <c r="C15" s="290"/>
      <c r="D15" s="290"/>
      <c r="E15" s="290"/>
      <c r="F15" s="290"/>
      <c r="G15" s="412"/>
      <c r="H15" s="413"/>
      <c r="I15" s="290"/>
      <c r="J15" s="413"/>
      <c r="K15" s="290"/>
      <c r="L15" s="413"/>
      <c r="M15" s="290"/>
      <c r="N15" s="413"/>
      <c r="O15" s="294"/>
      <c r="P15" s="407"/>
      <c r="Q15" s="290"/>
      <c r="R15" s="290"/>
      <c r="S15" s="290"/>
      <c r="T15" s="290"/>
      <c r="U15" s="290"/>
    </row>
    <row r="16" spans="1:21" s="415" customFormat="1" ht="15.75">
      <c r="A16" s="499"/>
      <c r="B16" s="497"/>
      <c r="C16" s="290"/>
      <c r="D16" s="290"/>
      <c r="E16" s="290"/>
      <c r="F16" s="290"/>
      <c r="G16" s="412"/>
      <c r="H16" s="413"/>
      <c r="I16" s="290"/>
      <c r="J16" s="413"/>
      <c r="K16" s="290"/>
      <c r="L16" s="413"/>
      <c r="M16" s="290"/>
      <c r="N16" s="413"/>
      <c r="O16" s="294"/>
      <c r="P16" s="407"/>
      <c r="Q16" s="290"/>
      <c r="R16" s="290"/>
      <c r="S16" s="290"/>
      <c r="T16" s="290"/>
      <c r="U16" s="290"/>
    </row>
    <row r="17" spans="1:21" s="415" customFormat="1" ht="15.75">
      <c r="A17" s="499"/>
      <c r="B17" s="497"/>
      <c r="C17" s="290"/>
      <c r="D17" s="290"/>
      <c r="E17" s="290"/>
      <c r="F17" s="290"/>
      <c r="G17" s="412"/>
      <c r="H17" s="413"/>
      <c r="I17" s="290"/>
      <c r="J17" s="413"/>
      <c r="K17" s="290"/>
      <c r="L17" s="413"/>
      <c r="M17" s="290"/>
      <c r="N17" s="413"/>
      <c r="O17" s="294"/>
      <c r="P17" s="407"/>
      <c r="Q17" s="290"/>
      <c r="R17" s="290"/>
      <c r="S17" s="290"/>
      <c r="T17" s="290"/>
      <c r="U17" s="290"/>
    </row>
    <row r="18" spans="1:21" s="415" customFormat="1" ht="15.75">
      <c r="A18" s="499"/>
      <c r="B18" s="497"/>
      <c r="C18" s="290"/>
      <c r="D18" s="290"/>
      <c r="E18" s="290"/>
      <c r="F18" s="290"/>
      <c r="G18" s="412"/>
      <c r="H18" s="413"/>
      <c r="I18" s="290"/>
      <c r="J18" s="413"/>
      <c r="K18" s="290"/>
      <c r="L18" s="413"/>
      <c r="M18" s="290"/>
      <c r="N18" s="413"/>
      <c r="O18" s="294"/>
      <c r="P18" s="407"/>
      <c r="Q18" s="290"/>
      <c r="R18" s="290"/>
      <c r="S18" s="290"/>
      <c r="T18" s="290"/>
      <c r="U18" s="290"/>
    </row>
    <row r="19" spans="1:21" ht="15.75">
      <c r="A19" s="499"/>
      <c r="B19" s="497"/>
      <c r="C19" s="290"/>
      <c r="D19" s="290"/>
      <c r="E19" s="290"/>
      <c r="F19" s="290"/>
      <c r="G19" s="412"/>
      <c r="H19" s="413"/>
      <c r="I19" s="290"/>
      <c r="J19" s="413"/>
      <c r="K19" s="290"/>
      <c r="L19" s="413"/>
      <c r="M19" s="290"/>
      <c r="N19" s="413"/>
      <c r="O19" s="294"/>
      <c r="P19" s="407"/>
      <c r="Q19" s="290"/>
      <c r="R19" s="290"/>
      <c r="S19" s="290"/>
      <c r="T19" s="290"/>
      <c r="U19" s="290"/>
    </row>
    <row r="20" spans="1:21" ht="123.75" customHeight="1">
      <c r="A20" s="499"/>
      <c r="B20" s="498"/>
      <c r="C20" s="290"/>
      <c r="D20" s="290"/>
      <c r="E20" s="290"/>
      <c r="F20" s="290"/>
      <c r="G20" s="412"/>
      <c r="H20" s="413"/>
      <c r="I20" s="290"/>
      <c r="J20" s="413"/>
      <c r="K20" s="290"/>
      <c r="L20" s="413"/>
      <c r="M20" s="290"/>
      <c r="N20" s="413"/>
      <c r="O20" s="294"/>
      <c r="P20" s="407"/>
      <c r="Q20" s="290"/>
      <c r="R20" s="290"/>
      <c r="S20" s="290"/>
      <c r="T20" s="290"/>
      <c r="U20" s="290"/>
    </row>
    <row r="21" spans="1:21" s="415" customFormat="1" ht="15.75">
      <c r="A21" s="499"/>
      <c r="B21" s="496" t="s">
        <v>1430</v>
      </c>
      <c r="C21" s="290"/>
      <c r="D21" s="290"/>
      <c r="E21" s="290"/>
      <c r="F21" s="290"/>
      <c r="G21" s="412"/>
      <c r="H21" s="413"/>
      <c r="I21" s="290"/>
      <c r="J21" s="413"/>
      <c r="K21" s="290"/>
      <c r="L21" s="413"/>
      <c r="M21" s="290"/>
      <c r="N21" s="413"/>
      <c r="O21" s="294"/>
      <c r="P21" s="407"/>
      <c r="Q21" s="290"/>
      <c r="R21" s="290"/>
      <c r="S21" s="290"/>
      <c r="T21" s="290"/>
      <c r="U21" s="290"/>
    </row>
    <row r="22" spans="1:21" s="415" customFormat="1" ht="15.75">
      <c r="A22" s="499"/>
      <c r="B22" s="497"/>
      <c r="C22" s="290"/>
      <c r="D22" s="290"/>
      <c r="E22" s="290"/>
      <c r="F22" s="290"/>
      <c r="G22" s="412"/>
      <c r="H22" s="413"/>
      <c r="I22" s="290"/>
      <c r="J22" s="413"/>
      <c r="K22" s="290"/>
      <c r="L22" s="413"/>
      <c r="M22" s="290"/>
      <c r="N22" s="413"/>
      <c r="O22" s="294"/>
      <c r="P22" s="407"/>
      <c r="Q22" s="290"/>
      <c r="R22" s="290"/>
      <c r="S22" s="290"/>
      <c r="T22" s="290"/>
      <c r="U22" s="290"/>
    </row>
    <row r="23" spans="1:21" s="415" customFormat="1" ht="15.75">
      <c r="A23" s="499"/>
      <c r="B23" s="497"/>
      <c r="C23" s="290"/>
      <c r="D23" s="290"/>
      <c r="E23" s="290"/>
      <c r="F23" s="290"/>
      <c r="G23" s="412"/>
      <c r="H23" s="413"/>
      <c r="I23" s="290"/>
      <c r="J23" s="413"/>
      <c r="K23" s="290"/>
      <c r="L23" s="413"/>
      <c r="M23" s="290"/>
      <c r="N23" s="413"/>
      <c r="O23" s="294"/>
      <c r="P23" s="407"/>
      <c r="Q23" s="290"/>
      <c r="R23" s="290"/>
      <c r="S23" s="290"/>
      <c r="T23" s="290"/>
      <c r="U23" s="290"/>
    </row>
    <row r="24" spans="1:21" s="415" customFormat="1" ht="15.75">
      <c r="A24" s="499"/>
      <c r="B24" s="497"/>
      <c r="C24" s="290"/>
      <c r="D24" s="290"/>
      <c r="E24" s="290"/>
      <c r="F24" s="290"/>
      <c r="G24" s="412"/>
      <c r="H24" s="413"/>
      <c r="I24" s="290"/>
      <c r="J24" s="413"/>
      <c r="K24" s="290"/>
      <c r="L24" s="413"/>
      <c r="M24" s="290"/>
      <c r="N24" s="413"/>
      <c r="O24" s="294"/>
      <c r="P24" s="407"/>
      <c r="Q24" s="290"/>
      <c r="R24" s="290"/>
      <c r="S24" s="290"/>
      <c r="T24" s="290"/>
      <c r="U24" s="290"/>
    </row>
    <row r="25" spans="1:21" s="415" customFormat="1" ht="15.75">
      <c r="A25" s="499"/>
      <c r="B25" s="497"/>
      <c r="C25" s="290"/>
      <c r="D25" s="290"/>
      <c r="E25" s="290"/>
      <c r="F25" s="290"/>
      <c r="G25" s="412"/>
      <c r="H25" s="413"/>
      <c r="I25" s="290"/>
      <c r="J25" s="413"/>
      <c r="K25" s="290"/>
      <c r="L25" s="413"/>
      <c r="M25" s="290"/>
      <c r="N25" s="413"/>
      <c r="O25" s="294"/>
      <c r="P25" s="407"/>
      <c r="Q25" s="290"/>
      <c r="R25" s="290"/>
      <c r="S25" s="290"/>
      <c r="T25" s="290"/>
      <c r="U25" s="290"/>
    </row>
    <row r="26" spans="1:21" ht="47.25" customHeight="1">
      <c r="A26" s="499"/>
      <c r="B26" s="498"/>
      <c r="C26" s="290"/>
      <c r="D26" s="290"/>
      <c r="E26" s="290"/>
      <c r="F26" s="290"/>
      <c r="G26" s="290"/>
      <c r="H26" s="413"/>
      <c r="I26" s="290"/>
      <c r="J26" s="413"/>
      <c r="K26" s="290"/>
      <c r="L26" s="413"/>
      <c r="M26" s="290"/>
      <c r="N26" s="413"/>
      <c r="O26" s="294"/>
      <c r="P26" s="407"/>
      <c r="Q26" s="290"/>
      <c r="R26" s="290"/>
      <c r="S26" s="290"/>
      <c r="T26" s="290"/>
      <c r="U26" s="290"/>
    </row>
    <row r="27" spans="1:21" ht="15.75">
      <c r="A27" s="496" t="s">
        <v>1431</v>
      </c>
      <c r="B27" s="496" t="s">
        <v>1433</v>
      </c>
      <c r="C27" s="290"/>
      <c r="D27" s="290"/>
      <c r="E27" s="290"/>
      <c r="F27" s="290"/>
      <c r="G27" s="412"/>
      <c r="H27" s="413"/>
      <c r="I27" s="290"/>
      <c r="J27" s="413"/>
      <c r="K27" s="290"/>
      <c r="L27" s="413"/>
      <c r="M27" s="290"/>
      <c r="N27" s="413"/>
      <c r="O27" s="294"/>
      <c r="P27" s="407"/>
      <c r="Q27" s="290"/>
      <c r="R27" s="290"/>
      <c r="S27" s="290"/>
      <c r="T27" s="290"/>
      <c r="U27" s="290"/>
    </row>
    <row r="28" spans="1:21" s="415" customFormat="1" ht="15.75">
      <c r="A28" s="497"/>
      <c r="B28" s="497"/>
      <c r="C28" s="290"/>
      <c r="D28" s="290"/>
      <c r="E28" s="290"/>
      <c r="F28" s="290"/>
      <c r="G28" s="412"/>
      <c r="H28" s="413"/>
      <c r="I28" s="290"/>
      <c r="J28" s="413"/>
      <c r="K28" s="290"/>
      <c r="L28" s="413"/>
      <c r="M28" s="290"/>
      <c r="N28" s="413"/>
      <c r="O28" s="294"/>
      <c r="P28" s="407"/>
      <c r="Q28" s="290"/>
      <c r="R28" s="290"/>
      <c r="S28" s="290"/>
      <c r="T28" s="290"/>
      <c r="U28" s="290"/>
    </row>
    <row r="29" spans="1:21" s="415" customFormat="1" ht="15.75">
      <c r="A29" s="497"/>
      <c r="B29" s="497"/>
      <c r="C29" s="290"/>
      <c r="D29" s="290"/>
      <c r="E29" s="290"/>
      <c r="F29" s="290"/>
      <c r="G29" s="412"/>
      <c r="H29" s="413"/>
      <c r="I29" s="290"/>
      <c r="J29" s="413"/>
      <c r="K29" s="290"/>
      <c r="L29" s="413"/>
      <c r="M29" s="290"/>
      <c r="N29" s="413"/>
      <c r="O29" s="294"/>
      <c r="P29" s="407"/>
      <c r="Q29" s="290"/>
      <c r="R29" s="290"/>
      <c r="S29" s="290"/>
      <c r="T29" s="290"/>
      <c r="U29" s="290"/>
    </row>
    <row r="30" spans="1:21" s="415" customFormat="1" ht="15.75">
      <c r="A30" s="497"/>
      <c r="B30" s="497"/>
      <c r="C30" s="290"/>
      <c r="D30" s="290"/>
      <c r="E30" s="290"/>
      <c r="F30" s="290"/>
      <c r="G30" s="412"/>
      <c r="H30" s="413"/>
      <c r="I30" s="290"/>
      <c r="J30" s="413"/>
      <c r="K30" s="290"/>
      <c r="L30" s="413"/>
      <c r="M30" s="290"/>
      <c r="N30" s="413"/>
      <c r="O30" s="294"/>
      <c r="P30" s="407"/>
      <c r="Q30" s="290"/>
      <c r="R30" s="290"/>
      <c r="S30" s="290"/>
      <c r="T30" s="290"/>
      <c r="U30" s="290"/>
    </row>
    <row r="31" spans="1:21" s="415" customFormat="1" ht="15.75">
      <c r="A31" s="497"/>
      <c r="B31" s="497"/>
      <c r="C31" s="290"/>
      <c r="D31" s="290"/>
      <c r="E31" s="290"/>
      <c r="F31" s="290"/>
      <c r="G31" s="412"/>
      <c r="H31" s="413"/>
      <c r="I31" s="290"/>
      <c r="J31" s="413"/>
      <c r="K31" s="290"/>
      <c r="L31" s="413"/>
      <c r="M31" s="290"/>
      <c r="N31" s="413"/>
      <c r="O31" s="294"/>
      <c r="P31" s="407"/>
      <c r="Q31" s="290"/>
      <c r="R31" s="290"/>
      <c r="S31" s="290"/>
      <c r="T31" s="290"/>
      <c r="U31" s="290"/>
    </row>
    <row r="32" spans="1:21" s="415" customFormat="1" ht="147" customHeight="1">
      <c r="A32" s="497"/>
      <c r="B32" s="498"/>
      <c r="C32" s="290" t="s">
        <v>1530</v>
      </c>
      <c r="D32" s="290" t="s">
        <v>1531</v>
      </c>
      <c r="E32" s="290" t="s">
        <v>1532</v>
      </c>
      <c r="F32" s="290" t="s">
        <v>1533</v>
      </c>
      <c r="G32" s="412">
        <v>0.25</v>
      </c>
      <c r="H32" s="413">
        <f>P32/4</f>
        <v>118125</v>
      </c>
      <c r="I32" s="412">
        <v>0.25</v>
      </c>
      <c r="J32" s="413">
        <f>P32/4</f>
        <v>118125</v>
      </c>
      <c r="K32" s="412">
        <v>0.25</v>
      </c>
      <c r="L32" s="413">
        <f>P32/4</f>
        <v>118125</v>
      </c>
      <c r="M32" s="412">
        <v>0.25</v>
      </c>
      <c r="N32" s="413">
        <f>P32/4</f>
        <v>118125</v>
      </c>
      <c r="O32" s="420">
        <v>1</v>
      </c>
      <c r="P32" s="407">
        <f>'2. CONTRATACION DE PERSONAL'!D130+'2. CONTRATACION DE PERSONAL'!D70</f>
        <v>472500</v>
      </c>
      <c r="Q32" s="290"/>
      <c r="R32" s="290" t="s">
        <v>1537</v>
      </c>
      <c r="S32" s="290" t="s">
        <v>1534</v>
      </c>
      <c r="T32" s="290" t="s">
        <v>1535</v>
      </c>
      <c r="U32" s="290" t="s">
        <v>1536</v>
      </c>
    </row>
    <row r="33" spans="1:21" ht="15.75">
      <c r="A33" s="497"/>
      <c r="B33" s="496" t="s">
        <v>1434</v>
      </c>
      <c r="C33" s="290"/>
      <c r="D33" s="290"/>
      <c r="E33" s="290"/>
      <c r="F33" s="290"/>
      <c r="G33" s="290"/>
      <c r="H33" s="413"/>
      <c r="I33" s="290"/>
      <c r="J33" s="413"/>
      <c r="K33" s="290"/>
      <c r="L33" s="413"/>
      <c r="M33" s="290"/>
      <c r="N33" s="413"/>
      <c r="O33" s="294"/>
      <c r="P33" s="407"/>
      <c r="Q33" s="290"/>
      <c r="R33" s="290"/>
      <c r="S33" s="290"/>
      <c r="T33" s="290"/>
      <c r="U33" s="290"/>
    </row>
    <row r="34" spans="1:21" s="415" customFormat="1" ht="15.75">
      <c r="A34" s="497"/>
      <c r="B34" s="497"/>
      <c r="C34" s="290"/>
      <c r="D34" s="290"/>
      <c r="E34" s="290"/>
      <c r="F34" s="290"/>
      <c r="G34" s="290"/>
      <c r="H34" s="413"/>
      <c r="I34" s="290"/>
      <c r="J34" s="413"/>
      <c r="K34" s="290"/>
      <c r="L34" s="413"/>
      <c r="M34" s="290"/>
      <c r="N34" s="413"/>
      <c r="O34" s="294"/>
      <c r="P34" s="407"/>
      <c r="Q34" s="290"/>
      <c r="R34" s="290"/>
      <c r="S34" s="290"/>
      <c r="T34" s="290"/>
      <c r="U34" s="290"/>
    </row>
    <row r="35" spans="1:21" s="415" customFormat="1" ht="15.75">
      <c r="A35" s="497"/>
      <c r="B35" s="497"/>
      <c r="C35" s="290"/>
      <c r="D35" s="290"/>
      <c r="E35" s="290"/>
      <c r="F35" s="290"/>
      <c r="G35" s="290"/>
      <c r="H35" s="413"/>
      <c r="I35" s="290"/>
      <c r="J35" s="413"/>
      <c r="K35" s="290"/>
      <c r="L35" s="413"/>
      <c r="M35" s="290"/>
      <c r="N35" s="413"/>
      <c r="O35" s="294"/>
      <c r="P35" s="407"/>
      <c r="Q35" s="290"/>
      <c r="R35" s="290"/>
      <c r="S35" s="290"/>
      <c r="T35" s="290"/>
      <c r="U35" s="290"/>
    </row>
    <row r="36" spans="1:21" s="415" customFormat="1" ht="15.75">
      <c r="A36" s="497"/>
      <c r="B36" s="497"/>
      <c r="C36" s="290"/>
      <c r="D36" s="290"/>
      <c r="E36" s="290"/>
      <c r="F36" s="290"/>
      <c r="G36" s="290"/>
      <c r="H36" s="413"/>
      <c r="I36" s="290"/>
      <c r="J36" s="413"/>
      <c r="K36" s="290"/>
      <c r="L36" s="413"/>
      <c r="M36" s="290"/>
      <c r="N36" s="413"/>
      <c r="O36" s="294"/>
      <c r="P36" s="407"/>
      <c r="Q36" s="290"/>
      <c r="R36" s="290"/>
      <c r="S36" s="290"/>
      <c r="T36" s="290"/>
      <c r="U36" s="290"/>
    </row>
    <row r="37" spans="1:21" ht="15.75">
      <c r="A37" s="497"/>
      <c r="B37" s="497"/>
      <c r="C37" s="290"/>
      <c r="D37" s="290"/>
      <c r="E37" s="290"/>
      <c r="F37" s="290"/>
      <c r="G37" s="290"/>
      <c r="H37" s="413"/>
      <c r="I37" s="290"/>
      <c r="J37" s="413"/>
      <c r="K37" s="290"/>
      <c r="L37" s="413"/>
      <c r="M37" s="290"/>
      <c r="N37" s="413"/>
      <c r="O37" s="294"/>
      <c r="P37" s="407"/>
      <c r="Q37" s="290"/>
      <c r="R37" s="290"/>
      <c r="S37" s="290"/>
      <c r="T37" s="290"/>
      <c r="U37" s="290"/>
    </row>
    <row r="38" spans="1:21" ht="114.75" customHeight="1">
      <c r="A38" s="498"/>
      <c r="B38" s="498"/>
      <c r="C38" s="290"/>
      <c r="D38" s="290"/>
      <c r="E38" s="290"/>
      <c r="F38" s="290"/>
      <c r="G38" s="290"/>
      <c r="H38" s="413"/>
      <c r="I38" s="290"/>
      <c r="J38" s="413"/>
      <c r="K38" s="290"/>
      <c r="L38" s="413"/>
      <c r="M38" s="290"/>
      <c r="N38" s="413"/>
      <c r="O38" s="294"/>
      <c r="P38" s="407"/>
      <c r="Q38" s="290"/>
      <c r="R38" s="290"/>
      <c r="S38" s="290"/>
      <c r="T38" s="290"/>
      <c r="U38" s="408"/>
    </row>
    <row r="39" spans="1:21" ht="15.75">
      <c r="A39" s="314"/>
      <c r="B39" s="315"/>
      <c r="C39" s="314" t="s">
        <v>1425</v>
      </c>
      <c r="D39" s="315"/>
      <c r="E39" s="315"/>
      <c r="F39" s="316"/>
      <c r="G39" s="277">
        <f t="shared" ref="G39:P39" si="0">SUM(G9:G38)</f>
        <v>0.25</v>
      </c>
      <c r="H39" s="242">
        <f t="shared" si="0"/>
        <v>118125</v>
      </c>
      <c r="I39" s="277">
        <f t="shared" si="0"/>
        <v>0.25</v>
      </c>
      <c r="J39" s="242">
        <f t="shared" si="0"/>
        <v>118125</v>
      </c>
      <c r="K39" s="277">
        <f t="shared" si="0"/>
        <v>0.25</v>
      </c>
      <c r="L39" s="242">
        <f t="shared" si="0"/>
        <v>118125</v>
      </c>
      <c r="M39" s="277">
        <f t="shared" si="0"/>
        <v>0.25</v>
      </c>
      <c r="N39" s="242">
        <f t="shared" si="0"/>
        <v>118125</v>
      </c>
      <c r="O39" s="242">
        <f t="shared" si="0"/>
        <v>1</v>
      </c>
      <c r="P39" s="242">
        <f t="shared" si="0"/>
        <v>472500</v>
      </c>
      <c r="Q39" s="277"/>
      <c r="R39" s="277"/>
      <c r="S39" s="277"/>
      <c r="T39" s="277"/>
      <c r="U39" s="291"/>
    </row>
    <row r="59" s="273" customFormat="1" ht="12"/>
    <row r="60" s="273" customFormat="1" ht="12"/>
    <row r="73" s="273" customFormat="1" ht="12"/>
    <row r="74" s="273"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C19" sqref="C19"/>
    </sheetView>
  </sheetViews>
  <sheetFormatPr baseColWidth="10" defaultRowHeight="1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c r="B1" s="297"/>
      <c r="C1" s="297"/>
      <c r="D1" s="297"/>
      <c r="E1" s="297"/>
      <c r="G1" s="297" t="s">
        <v>1435</v>
      </c>
      <c r="I1" s="297"/>
      <c r="J1" s="297"/>
      <c r="K1" s="297"/>
      <c r="L1" s="297"/>
      <c r="M1" s="297"/>
      <c r="N1" s="297"/>
      <c r="O1" s="297"/>
      <c r="P1" s="297"/>
      <c r="Q1" s="297"/>
      <c r="R1" s="297"/>
      <c r="S1" s="297"/>
      <c r="T1" s="297"/>
      <c r="U1" s="297"/>
    </row>
    <row r="2" spans="1:21" s="415" customFormat="1" ht="18.75">
      <c r="A2" s="415" t="s">
        <v>1361</v>
      </c>
      <c r="B2" s="297"/>
      <c r="C2" s="297"/>
      <c r="D2" s="297"/>
      <c r="E2" s="297"/>
      <c r="G2" s="297"/>
      <c r="H2" s="243"/>
      <c r="I2" s="297"/>
      <c r="J2" s="297"/>
      <c r="K2" s="297"/>
      <c r="L2" s="297"/>
      <c r="M2" s="297"/>
      <c r="N2" s="297"/>
      <c r="O2" s="297"/>
      <c r="P2" s="297"/>
      <c r="Q2" s="297"/>
      <c r="R2" s="297"/>
      <c r="S2" s="297"/>
      <c r="T2" s="297"/>
      <c r="U2" s="297"/>
    </row>
    <row r="3" spans="1:21">
      <c r="A3" s="282" t="s">
        <v>1438</v>
      </c>
      <c r="B3" s="282"/>
      <c r="C3" s="282"/>
      <c r="D3" s="282"/>
      <c r="E3" s="282"/>
      <c r="F3" s="282"/>
      <c r="G3" s="282"/>
      <c r="H3" s="282"/>
      <c r="I3" s="282"/>
      <c r="J3" s="282"/>
      <c r="K3" s="282"/>
      <c r="L3" s="282"/>
      <c r="M3" s="282"/>
      <c r="N3" s="282"/>
      <c r="O3" s="282"/>
      <c r="P3" s="282"/>
      <c r="Q3" s="282"/>
      <c r="R3" s="282"/>
      <c r="S3" s="282"/>
      <c r="T3" s="282"/>
      <c r="U3" s="282"/>
    </row>
    <row r="4" spans="1:21" ht="15" customHeight="1">
      <c r="A4" s="500" t="s">
        <v>100</v>
      </c>
      <c r="B4" s="471" t="s">
        <v>115</v>
      </c>
      <c r="C4" s="483" t="s">
        <v>89</v>
      </c>
      <c r="D4" s="483" t="s">
        <v>90</v>
      </c>
      <c r="E4" s="474" t="s">
        <v>402</v>
      </c>
      <c r="F4" s="483" t="s">
        <v>91</v>
      </c>
      <c r="G4" s="500" t="s">
        <v>103</v>
      </c>
      <c r="H4" s="500"/>
      <c r="I4" s="500"/>
      <c r="J4" s="500"/>
      <c r="K4" s="500"/>
      <c r="L4" s="500"/>
      <c r="M4" s="500"/>
      <c r="N4" s="500"/>
      <c r="O4" s="508" t="s">
        <v>104</v>
      </c>
      <c r="P4" s="508"/>
      <c r="Q4" s="471" t="s">
        <v>105</v>
      </c>
      <c r="R4" s="471" t="s">
        <v>106</v>
      </c>
      <c r="S4" s="471" t="s">
        <v>113</v>
      </c>
      <c r="T4" s="471" t="s">
        <v>112</v>
      </c>
      <c r="U4" s="468" t="s">
        <v>92</v>
      </c>
    </row>
    <row r="5" spans="1:21" ht="15" customHeight="1">
      <c r="A5" s="500"/>
      <c r="B5" s="472"/>
      <c r="C5" s="484"/>
      <c r="D5" s="484"/>
      <c r="E5" s="475"/>
      <c r="F5" s="484"/>
      <c r="G5" s="500" t="s">
        <v>107</v>
      </c>
      <c r="H5" s="500"/>
      <c r="I5" s="500" t="s">
        <v>108</v>
      </c>
      <c r="J5" s="500"/>
      <c r="K5" s="500" t="s">
        <v>109</v>
      </c>
      <c r="L5" s="500"/>
      <c r="M5" s="500" t="s">
        <v>110</v>
      </c>
      <c r="N5" s="500"/>
      <c r="O5" s="508"/>
      <c r="P5" s="508"/>
      <c r="Q5" s="472"/>
      <c r="R5" s="472"/>
      <c r="S5" s="472"/>
      <c r="T5" s="472"/>
      <c r="U5" s="469"/>
    </row>
    <row r="6" spans="1:21" ht="25.5">
      <c r="A6" s="500"/>
      <c r="B6" s="473"/>
      <c r="C6" s="485"/>
      <c r="D6" s="485"/>
      <c r="E6" s="476"/>
      <c r="F6" s="485"/>
      <c r="G6" s="254" t="s">
        <v>111</v>
      </c>
      <c r="H6" s="241" t="s">
        <v>12</v>
      </c>
      <c r="I6" s="254" t="s">
        <v>111</v>
      </c>
      <c r="J6" s="241" t="s">
        <v>12</v>
      </c>
      <c r="K6" s="254" t="s">
        <v>111</v>
      </c>
      <c r="L6" s="241" t="s">
        <v>12</v>
      </c>
      <c r="M6" s="254" t="s">
        <v>111</v>
      </c>
      <c r="N6" s="241" t="s">
        <v>12</v>
      </c>
      <c r="O6" s="254" t="s">
        <v>111</v>
      </c>
      <c r="P6" s="241" t="s">
        <v>12</v>
      </c>
      <c r="Q6" s="473"/>
      <c r="R6" s="473"/>
      <c r="S6" s="473"/>
      <c r="T6" s="473"/>
      <c r="U6" s="470"/>
    </row>
    <row r="7" spans="1:21" ht="15.75" customHeight="1">
      <c r="A7" s="499" t="s">
        <v>1436</v>
      </c>
      <c r="B7" s="496" t="s">
        <v>1437</v>
      </c>
      <c r="C7" s="349"/>
      <c r="D7" s="349"/>
      <c r="E7" s="349"/>
      <c r="F7" s="349"/>
      <c r="G7" s="404"/>
      <c r="H7" s="405"/>
      <c r="I7" s="404"/>
      <c r="J7" s="405"/>
      <c r="K7" s="404"/>
      <c r="L7" s="405"/>
      <c r="M7" s="404"/>
      <c r="N7" s="405"/>
      <c r="O7" s="420"/>
      <c r="P7" s="407"/>
      <c r="Q7" s="349"/>
      <c r="R7" s="349"/>
      <c r="S7" s="349"/>
      <c r="T7" s="349"/>
      <c r="U7" s="349"/>
    </row>
    <row r="8" spans="1:21" ht="15.75">
      <c r="A8" s="499"/>
      <c r="B8" s="497"/>
      <c r="C8" s="349"/>
      <c r="D8" s="349"/>
      <c r="E8" s="349"/>
      <c r="F8" s="349"/>
      <c r="G8" s="404"/>
      <c r="H8" s="405"/>
      <c r="I8" s="404"/>
      <c r="J8" s="405"/>
      <c r="K8" s="404"/>
      <c r="L8" s="405"/>
      <c r="M8" s="404"/>
      <c r="N8" s="405"/>
      <c r="O8" s="420"/>
      <c r="P8" s="407"/>
      <c r="Q8" s="349"/>
      <c r="R8" s="349"/>
      <c r="S8" s="349"/>
      <c r="T8" s="349"/>
      <c r="U8" s="349"/>
    </row>
    <row r="9" spans="1:21" ht="15.75">
      <c r="A9" s="499"/>
      <c r="B9" s="497"/>
      <c r="C9" s="349"/>
      <c r="D9" s="349"/>
      <c r="E9" s="349"/>
      <c r="F9" s="349"/>
      <c r="G9" s="404"/>
      <c r="H9" s="405"/>
      <c r="I9" s="404"/>
      <c r="J9" s="405"/>
      <c r="K9" s="404"/>
      <c r="L9" s="405"/>
      <c r="M9" s="404"/>
      <c r="N9" s="405"/>
      <c r="O9" s="420"/>
      <c r="P9" s="407"/>
      <c r="Q9" s="349"/>
      <c r="R9" s="349"/>
      <c r="S9" s="349"/>
      <c r="T9" s="349"/>
      <c r="U9" s="349"/>
    </row>
    <row r="10" spans="1:21" ht="15.75">
      <c r="A10" s="499"/>
      <c r="B10" s="497"/>
      <c r="C10" s="349"/>
      <c r="D10" s="349"/>
      <c r="E10" s="349"/>
      <c r="F10" s="349"/>
      <c r="G10" s="404"/>
      <c r="H10" s="405"/>
      <c r="I10" s="404"/>
      <c r="J10" s="405"/>
      <c r="K10" s="404"/>
      <c r="L10" s="405"/>
      <c r="M10" s="404"/>
      <c r="N10" s="405"/>
      <c r="O10" s="420"/>
      <c r="P10" s="407"/>
      <c r="Q10" s="349"/>
      <c r="R10" s="349"/>
      <c r="S10" s="349"/>
      <c r="T10" s="349"/>
      <c r="U10" s="349"/>
    </row>
    <row r="11" spans="1:21" ht="15.75">
      <c r="A11" s="499"/>
      <c r="B11" s="497"/>
      <c r="C11" s="349"/>
      <c r="D11" s="349"/>
      <c r="E11" s="349"/>
      <c r="F11" s="349"/>
      <c r="G11" s="404"/>
      <c r="H11" s="405"/>
      <c r="I11" s="404"/>
      <c r="J11" s="405"/>
      <c r="K11" s="404"/>
      <c r="L11" s="405"/>
      <c r="M11" s="404"/>
      <c r="N11" s="405"/>
      <c r="O11" s="420"/>
      <c r="P11" s="407"/>
      <c r="Q11" s="349"/>
      <c r="R11" s="349"/>
      <c r="S11" s="349"/>
      <c r="T11" s="349"/>
      <c r="U11" s="349"/>
    </row>
    <row r="12" spans="1:21" ht="15.75">
      <c r="A12" s="499"/>
      <c r="B12" s="497"/>
      <c r="C12" s="349"/>
      <c r="D12" s="349"/>
      <c r="E12" s="349"/>
      <c r="F12" s="349"/>
      <c r="G12" s="404"/>
      <c r="H12" s="405"/>
      <c r="I12" s="404"/>
      <c r="J12" s="405"/>
      <c r="K12" s="404"/>
      <c r="L12" s="405"/>
      <c r="M12" s="404"/>
      <c r="N12" s="405"/>
      <c r="O12" s="420"/>
      <c r="P12" s="407"/>
      <c r="Q12" s="349"/>
      <c r="R12" s="349"/>
      <c r="S12" s="349"/>
      <c r="T12" s="349"/>
      <c r="U12" s="349"/>
    </row>
    <row r="13" spans="1:21" ht="15.75">
      <c r="A13" s="499"/>
      <c r="B13" s="497"/>
      <c r="C13" s="349"/>
      <c r="D13" s="349"/>
      <c r="E13" s="349"/>
      <c r="F13" s="349"/>
      <c r="G13" s="404"/>
      <c r="H13" s="405"/>
      <c r="I13" s="404"/>
      <c r="J13" s="405"/>
      <c r="K13" s="404"/>
      <c r="L13" s="405"/>
      <c r="M13" s="404"/>
      <c r="N13" s="405"/>
      <c r="O13" s="420"/>
      <c r="P13" s="407"/>
      <c r="Q13" s="349"/>
      <c r="R13" s="349"/>
      <c r="S13" s="349"/>
      <c r="T13" s="349"/>
      <c r="U13" s="349"/>
    </row>
    <row r="14" spans="1:21" ht="113.25" customHeight="1">
      <c r="A14" s="499"/>
      <c r="B14" s="498"/>
      <c r="C14" s="349"/>
      <c r="D14" s="349"/>
      <c r="E14" s="349"/>
      <c r="F14" s="349"/>
      <c r="G14" s="404"/>
      <c r="H14" s="405"/>
      <c r="I14" s="404"/>
      <c r="J14" s="405"/>
      <c r="K14" s="404"/>
      <c r="L14" s="405"/>
      <c r="M14" s="404"/>
      <c r="N14" s="405"/>
      <c r="O14" s="294"/>
      <c r="P14" s="407"/>
      <c r="Q14" s="349"/>
      <c r="R14" s="349"/>
      <c r="S14" s="349"/>
      <c r="T14" s="349"/>
      <c r="U14" s="349"/>
    </row>
    <row r="15" spans="1:21" ht="15.6" customHeight="1">
      <c r="A15" s="305"/>
      <c r="B15" s="306"/>
      <c r="C15" s="305" t="s">
        <v>491</v>
      </c>
      <c r="D15" s="306"/>
      <c r="E15" s="306"/>
      <c r="F15" s="307"/>
      <c r="G15" s="300">
        <f t="shared" ref="G15:P15" si="0">SUM(G7:G14)</f>
        <v>0</v>
      </c>
      <c r="H15" s="245">
        <f t="shared" si="0"/>
        <v>0</v>
      </c>
      <c r="I15" s="300">
        <f t="shared" si="0"/>
        <v>0</v>
      </c>
      <c r="J15" s="245">
        <f t="shared" si="0"/>
        <v>0</v>
      </c>
      <c r="K15" s="300">
        <f t="shared" si="0"/>
        <v>0</v>
      </c>
      <c r="L15" s="245">
        <f t="shared" si="0"/>
        <v>0</v>
      </c>
      <c r="M15" s="300">
        <f t="shared" si="0"/>
        <v>0</v>
      </c>
      <c r="N15" s="245">
        <f t="shared" si="0"/>
        <v>0</v>
      </c>
      <c r="O15" s="245">
        <f t="shared" si="0"/>
        <v>0</v>
      </c>
      <c r="P15" s="245">
        <f t="shared" si="0"/>
        <v>0</v>
      </c>
      <c r="Q15" s="277"/>
      <c r="R15" s="277"/>
      <c r="S15" s="277"/>
      <c r="T15" s="277"/>
      <c r="U15" s="277"/>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P21" sqref="P21"/>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c r="B1" s="251"/>
      <c r="C1" s="251"/>
      <c r="D1" s="251"/>
      <c r="E1" s="256"/>
      <c r="F1" s="251"/>
      <c r="G1" s="304" t="s">
        <v>1367</v>
      </c>
      <c r="J1" s="251"/>
      <c r="K1" s="251"/>
      <c r="L1" s="251"/>
      <c r="M1" s="251"/>
      <c r="N1" s="251"/>
      <c r="O1" s="251"/>
      <c r="P1" s="251"/>
      <c r="Q1" s="251"/>
      <c r="R1" s="251"/>
      <c r="S1" s="251"/>
      <c r="T1" s="251"/>
      <c r="U1" s="251"/>
    </row>
    <row r="2" spans="1:21" ht="18" customHeight="1">
      <c r="B2" s="256"/>
      <c r="C2" s="256"/>
      <c r="D2" s="256"/>
      <c r="E2" s="256"/>
      <c r="F2" s="256"/>
      <c r="G2" s="304"/>
      <c r="J2" s="256"/>
      <c r="K2" s="256"/>
      <c r="L2" s="256"/>
      <c r="M2" s="256"/>
      <c r="N2" s="256"/>
      <c r="O2" s="256"/>
      <c r="P2" s="256"/>
      <c r="Q2" s="256"/>
      <c r="R2" s="256"/>
      <c r="S2" s="256"/>
      <c r="T2" s="256"/>
      <c r="U2" s="256"/>
    </row>
    <row r="3" spans="1:21" ht="18" customHeight="1">
      <c r="A3" s="337" t="s">
        <v>1360</v>
      </c>
      <c r="B3" s="256"/>
      <c r="C3" s="256"/>
      <c r="D3" s="256"/>
      <c r="E3" s="256"/>
      <c r="F3" s="256"/>
      <c r="G3" s="304"/>
      <c r="J3" s="256"/>
      <c r="K3" s="256"/>
      <c r="L3" s="256"/>
      <c r="M3" s="256"/>
      <c r="N3" s="256"/>
      <c r="O3" s="256"/>
      <c r="P3" s="256"/>
      <c r="Q3" s="256"/>
      <c r="R3" s="256"/>
      <c r="S3" s="256"/>
      <c r="T3" s="256"/>
      <c r="U3" s="256"/>
    </row>
    <row r="4" spans="1:21" ht="33" customHeight="1">
      <c r="A4" s="531" t="s">
        <v>1366</v>
      </c>
      <c r="B4" s="531"/>
      <c r="C4" s="531"/>
      <c r="D4" s="531"/>
      <c r="E4" s="531"/>
      <c r="F4" s="531"/>
      <c r="G4" s="531"/>
      <c r="H4" s="531"/>
      <c r="I4" s="531"/>
      <c r="J4" s="531"/>
      <c r="K4" s="531"/>
      <c r="L4" s="531"/>
      <c r="M4" s="531"/>
      <c r="N4" s="531"/>
      <c r="O4" s="531"/>
      <c r="P4" s="531"/>
      <c r="Q4" s="531"/>
      <c r="R4" s="531"/>
      <c r="S4" s="531"/>
      <c r="T4" s="531"/>
      <c r="U4" s="531"/>
    </row>
    <row r="5" spans="1:21" ht="14.45" customHeight="1">
      <c r="A5" s="471" t="s">
        <v>100</v>
      </c>
      <c r="B5" s="471" t="s">
        <v>115</v>
      </c>
      <c r="C5" s="483" t="s">
        <v>89</v>
      </c>
      <c r="D5" s="483" t="s">
        <v>90</v>
      </c>
      <c r="E5" s="474" t="s">
        <v>402</v>
      </c>
      <c r="F5" s="483" t="s">
        <v>91</v>
      </c>
      <c r="G5" s="477" t="s">
        <v>103</v>
      </c>
      <c r="H5" s="486"/>
      <c r="I5" s="486"/>
      <c r="J5" s="486"/>
      <c r="K5" s="486"/>
      <c r="L5" s="486"/>
      <c r="M5" s="486"/>
      <c r="N5" s="478"/>
      <c r="O5" s="508" t="s">
        <v>104</v>
      </c>
      <c r="P5" s="508"/>
      <c r="Q5" s="471" t="s">
        <v>105</v>
      </c>
      <c r="R5" s="471" t="s">
        <v>106</v>
      </c>
      <c r="S5" s="471" t="s">
        <v>113</v>
      </c>
      <c r="T5" s="471" t="s">
        <v>112</v>
      </c>
      <c r="U5" s="468" t="s">
        <v>92</v>
      </c>
    </row>
    <row r="6" spans="1:21" ht="14.45" customHeight="1">
      <c r="A6" s="472"/>
      <c r="B6" s="472"/>
      <c r="C6" s="484"/>
      <c r="D6" s="484"/>
      <c r="E6" s="475"/>
      <c r="F6" s="484"/>
      <c r="G6" s="253" t="s">
        <v>107</v>
      </c>
      <c r="H6" s="253"/>
      <c r="I6" s="253" t="s">
        <v>108</v>
      </c>
      <c r="J6" s="253"/>
      <c r="K6" s="253" t="s">
        <v>109</v>
      </c>
      <c r="L6" s="253"/>
      <c r="M6" s="253" t="s">
        <v>110</v>
      </c>
      <c r="N6" s="253"/>
      <c r="O6" s="508"/>
      <c r="P6" s="508"/>
      <c r="Q6" s="472"/>
      <c r="R6" s="472"/>
      <c r="S6" s="472"/>
      <c r="T6" s="472"/>
      <c r="U6" s="469"/>
    </row>
    <row r="7" spans="1:21" ht="25.5">
      <c r="A7" s="473"/>
      <c r="B7" s="473"/>
      <c r="C7" s="485"/>
      <c r="D7" s="485"/>
      <c r="E7" s="476"/>
      <c r="F7" s="485"/>
      <c r="G7" s="254" t="s">
        <v>111</v>
      </c>
      <c r="H7" s="241" t="s">
        <v>12</v>
      </c>
      <c r="I7" s="254" t="s">
        <v>111</v>
      </c>
      <c r="J7" s="241" t="s">
        <v>12</v>
      </c>
      <c r="K7" s="254" t="s">
        <v>111</v>
      </c>
      <c r="L7" s="241" t="s">
        <v>12</v>
      </c>
      <c r="M7" s="254" t="s">
        <v>111</v>
      </c>
      <c r="N7" s="241" t="s">
        <v>12</v>
      </c>
      <c r="O7" s="350" t="s">
        <v>111</v>
      </c>
      <c r="P7" s="241" t="s">
        <v>12</v>
      </c>
      <c r="Q7" s="473"/>
      <c r="R7" s="473"/>
      <c r="S7" s="473"/>
      <c r="T7" s="473"/>
      <c r="U7" s="470"/>
    </row>
    <row r="8" spans="1:21" ht="15.6" customHeight="1">
      <c r="A8" s="344"/>
      <c r="B8" s="255"/>
      <c r="C8" s="255"/>
      <c r="D8" s="255"/>
      <c r="E8" s="255"/>
      <c r="F8" s="255"/>
      <c r="G8" s="255"/>
      <c r="H8" s="317" t="s">
        <v>120</v>
      </c>
      <c r="I8" s="255"/>
      <c r="J8" s="255"/>
      <c r="K8" s="255"/>
      <c r="L8" s="255"/>
      <c r="M8" s="255"/>
      <c r="N8" s="255"/>
      <c r="O8" s="255"/>
      <c r="P8" s="255"/>
      <c r="Q8" s="255"/>
      <c r="R8" s="255"/>
      <c r="S8" s="255"/>
      <c r="T8" s="255"/>
      <c r="U8" s="255"/>
    </row>
    <row r="9" spans="1:21" ht="15.75">
      <c r="A9" s="532" t="s">
        <v>1439</v>
      </c>
      <c r="B9" s="487" t="s">
        <v>1440</v>
      </c>
      <c r="C9" s="349"/>
      <c r="D9" s="349"/>
      <c r="E9" s="349"/>
      <c r="F9" s="349"/>
      <c r="G9" s="397"/>
      <c r="H9" s="400"/>
      <c r="I9" s="397"/>
      <c r="J9" s="400"/>
      <c r="K9" s="397"/>
      <c r="L9" s="400"/>
      <c r="M9" s="397"/>
      <c r="N9" s="400"/>
      <c r="O9" s="417"/>
      <c r="P9" s="407"/>
      <c r="Q9" s="349"/>
      <c r="R9" s="349"/>
      <c r="S9" s="349"/>
      <c r="T9" s="349"/>
      <c r="U9" s="349"/>
    </row>
    <row r="10" spans="1:21" ht="15.75">
      <c r="A10" s="533"/>
      <c r="B10" s="488"/>
      <c r="C10" s="349"/>
      <c r="D10" s="349"/>
      <c r="E10" s="349"/>
      <c r="F10" s="349"/>
      <c r="G10" s="397"/>
      <c r="H10" s="400"/>
      <c r="I10" s="397"/>
      <c r="J10" s="400"/>
      <c r="K10" s="397"/>
      <c r="L10" s="400"/>
      <c r="M10" s="397"/>
      <c r="N10" s="400"/>
      <c r="O10" s="417"/>
      <c r="P10" s="407"/>
      <c r="Q10" s="349"/>
      <c r="R10" s="349"/>
      <c r="S10" s="349"/>
      <c r="T10" s="349"/>
      <c r="U10" s="349"/>
    </row>
    <row r="11" spans="1:21" ht="15.75">
      <c r="A11" s="533"/>
      <c r="B11" s="488"/>
      <c r="C11" s="349"/>
      <c r="D11" s="349"/>
      <c r="E11" s="349"/>
      <c r="F11" s="349"/>
      <c r="G11" s="397"/>
      <c r="H11" s="400"/>
      <c r="I11" s="397"/>
      <c r="J11" s="400"/>
      <c r="K11" s="397"/>
      <c r="L11" s="400"/>
      <c r="M11" s="397"/>
      <c r="N11" s="400"/>
      <c r="O11" s="417"/>
      <c r="P11" s="407"/>
      <c r="Q11" s="349"/>
      <c r="R11" s="349"/>
      <c r="S11" s="349"/>
      <c r="T11" s="349"/>
      <c r="U11" s="349"/>
    </row>
    <row r="12" spans="1:21" ht="15.75">
      <c r="A12" s="533"/>
      <c r="B12" s="488"/>
      <c r="C12" s="349"/>
      <c r="D12" s="349"/>
      <c r="E12" s="349"/>
      <c r="F12" s="349"/>
      <c r="G12" s="397"/>
      <c r="H12" s="400"/>
      <c r="I12" s="397"/>
      <c r="J12" s="400"/>
      <c r="K12" s="397"/>
      <c r="L12" s="400"/>
      <c r="M12" s="397"/>
      <c r="N12" s="400"/>
      <c r="O12" s="417"/>
      <c r="P12" s="407"/>
      <c r="Q12" s="349"/>
      <c r="R12" s="349"/>
      <c r="S12" s="349"/>
      <c r="T12" s="349"/>
      <c r="U12" s="72"/>
    </row>
    <row r="13" spans="1:21" ht="15.75">
      <c r="A13" s="533"/>
      <c r="B13" s="488"/>
      <c r="C13" s="349"/>
      <c r="D13" s="349"/>
      <c r="E13" s="349"/>
      <c r="F13" s="290"/>
      <c r="G13" s="406"/>
      <c r="H13" s="400"/>
      <c r="I13" s="406"/>
      <c r="J13" s="400"/>
      <c r="K13" s="406"/>
      <c r="L13" s="400"/>
      <c r="M13" s="406"/>
      <c r="N13" s="400"/>
      <c r="O13" s="417"/>
      <c r="P13" s="407"/>
      <c r="Q13" s="349"/>
      <c r="R13" s="349"/>
      <c r="S13" s="349"/>
      <c r="T13" s="349"/>
      <c r="U13" s="290"/>
    </row>
    <row r="14" spans="1:21" ht="15.75">
      <c r="A14" s="533"/>
      <c r="B14" s="488"/>
      <c r="C14" s="349"/>
      <c r="D14" s="349"/>
      <c r="E14" s="349"/>
      <c r="F14" s="349"/>
      <c r="G14" s="397"/>
      <c r="H14" s="400"/>
      <c r="I14" s="397"/>
      <c r="J14" s="400"/>
      <c r="K14" s="397"/>
      <c r="L14" s="400"/>
      <c r="M14" s="397"/>
      <c r="N14" s="400"/>
      <c r="O14" s="417"/>
      <c r="P14" s="407"/>
      <c r="Q14" s="349"/>
      <c r="R14" s="349"/>
      <c r="S14" s="349"/>
      <c r="T14" s="349"/>
      <c r="U14" s="349"/>
    </row>
    <row r="15" spans="1:21" ht="15.75">
      <c r="A15" s="533"/>
      <c r="B15" s="488"/>
      <c r="C15" s="349"/>
      <c r="D15" s="349"/>
      <c r="E15" s="349"/>
      <c r="F15" s="73"/>
      <c r="G15" s="397"/>
      <c r="H15" s="400"/>
      <c r="I15" s="397"/>
      <c r="J15" s="400"/>
      <c r="K15" s="397"/>
      <c r="L15" s="400"/>
      <c r="M15" s="397"/>
      <c r="N15" s="400"/>
      <c r="O15" s="417"/>
      <c r="P15" s="407"/>
      <c r="Q15" s="349"/>
      <c r="R15" s="349"/>
      <c r="S15" s="349"/>
      <c r="T15" s="349"/>
      <c r="U15" s="349"/>
    </row>
    <row r="16" spans="1:21" ht="15.75">
      <c r="A16" s="533"/>
      <c r="B16" s="488"/>
      <c r="C16" s="349"/>
      <c r="D16" s="349"/>
      <c r="E16" s="349"/>
      <c r="F16" s="349"/>
      <c r="G16" s="397"/>
      <c r="H16" s="400"/>
      <c r="I16" s="397"/>
      <c r="J16" s="400"/>
      <c r="K16" s="397"/>
      <c r="L16" s="400"/>
      <c r="M16" s="397"/>
      <c r="N16" s="400"/>
      <c r="O16" s="417"/>
      <c r="P16" s="407"/>
      <c r="Q16" s="349"/>
      <c r="R16" s="349"/>
      <c r="S16" s="349"/>
      <c r="T16" s="349"/>
      <c r="U16" s="349"/>
    </row>
    <row r="17" spans="1:21" ht="15.75">
      <c r="A17" s="533"/>
      <c r="B17" s="488"/>
      <c r="C17" s="349"/>
      <c r="D17" s="349"/>
      <c r="E17" s="349"/>
      <c r="F17" s="349"/>
      <c r="G17" s="406"/>
      <c r="H17" s="400"/>
      <c r="I17" s="406"/>
      <c r="J17" s="400"/>
      <c r="K17" s="406"/>
      <c r="L17" s="400"/>
      <c r="M17" s="406"/>
      <c r="N17" s="400"/>
      <c r="O17" s="417"/>
      <c r="P17" s="407"/>
      <c r="Q17" s="397"/>
      <c r="R17" s="397"/>
      <c r="S17" s="397"/>
      <c r="T17" s="397"/>
      <c r="U17" s="349"/>
    </row>
    <row r="18" spans="1:21" ht="15.75">
      <c r="A18" s="533"/>
      <c r="B18" s="488"/>
      <c r="C18" s="349"/>
      <c r="D18" s="349"/>
      <c r="E18" s="349"/>
      <c r="F18" s="349"/>
      <c r="G18" s="397"/>
      <c r="H18" s="400"/>
      <c r="I18" s="397"/>
      <c r="J18" s="400"/>
      <c r="K18" s="397"/>
      <c r="L18" s="400"/>
      <c r="M18" s="397"/>
      <c r="N18" s="400"/>
      <c r="O18" s="418"/>
      <c r="P18" s="419"/>
      <c r="Q18" s="349"/>
      <c r="R18" s="349"/>
      <c r="S18" s="349"/>
      <c r="T18" s="349"/>
      <c r="U18" s="349"/>
    </row>
    <row r="19" spans="1:21" ht="15.75">
      <c r="A19" s="533"/>
      <c r="B19" s="488"/>
      <c r="C19" s="349"/>
      <c r="D19" s="349"/>
      <c r="E19" s="349"/>
      <c r="F19" s="349"/>
      <c r="G19" s="397"/>
      <c r="H19" s="400"/>
      <c r="I19" s="397"/>
      <c r="J19" s="400"/>
      <c r="K19" s="397"/>
      <c r="L19" s="400"/>
      <c r="M19" s="397"/>
      <c r="N19" s="400"/>
      <c r="O19" s="418"/>
      <c r="P19" s="419"/>
      <c r="Q19" s="349"/>
      <c r="R19" s="349"/>
      <c r="S19" s="349"/>
      <c r="T19" s="349"/>
      <c r="U19" s="416"/>
    </row>
    <row r="20" spans="1:21" ht="15.75">
      <c r="A20" s="534"/>
      <c r="B20" s="489"/>
      <c r="C20" s="349"/>
      <c r="D20" s="349"/>
      <c r="E20" s="349"/>
      <c r="F20" s="349"/>
      <c r="G20" s="397"/>
      <c r="H20" s="400"/>
      <c r="I20" s="397"/>
      <c r="J20" s="400"/>
      <c r="K20" s="397"/>
      <c r="L20" s="400"/>
      <c r="M20" s="397"/>
      <c r="N20" s="400"/>
      <c r="O20" s="417"/>
      <c r="P20" s="407"/>
      <c r="Q20" s="397"/>
      <c r="R20" s="397"/>
      <c r="S20" s="397"/>
      <c r="T20" s="397"/>
      <c r="U20" s="349"/>
    </row>
    <row r="21" spans="1:21" ht="15.6" customHeight="1">
      <c r="A21" s="318" t="s">
        <v>121</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U52"/>
  <sheetViews>
    <sheetView workbookViewId="0">
      <pane ySplit="6" topLeftCell="A7" activePane="bottomLeft" state="frozen"/>
      <selection activeCell="R7" sqref="R7"/>
      <selection pane="bottomLeft" activeCell="P52" sqref="G52:P5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539" t="s">
        <v>1358</v>
      </c>
      <c r="B1" s="539"/>
      <c r="C1" s="539"/>
      <c r="D1" s="539"/>
      <c r="E1" s="539"/>
      <c r="F1" s="539"/>
      <c r="G1" s="539"/>
      <c r="H1" s="539"/>
      <c r="I1" s="539"/>
      <c r="J1" s="539"/>
      <c r="K1" s="539"/>
      <c r="L1" s="539"/>
      <c r="M1" s="539"/>
      <c r="N1" s="539"/>
      <c r="O1" s="539"/>
      <c r="P1" s="539"/>
      <c r="Q1" s="539"/>
      <c r="R1" s="539"/>
      <c r="S1" s="539"/>
      <c r="T1" s="539"/>
      <c r="U1" s="539"/>
    </row>
    <row r="2" spans="1:21">
      <c r="A2" s="540" t="s">
        <v>1441</v>
      </c>
      <c r="B2" s="540"/>
      <c r="C2" s="540"/>
      <c r="D2" s="540"/>
      <c r="E2" s="540"/>
      <c r="F2" s="540"/>
      <c r="G2" s="540"/>
      <c r="H2" s="540"/>
      <c r="I2" s="540"/>
      <c r="J2" s="540"/>
      <c r="K2" s="540"/>
      <c r="L2" s="540"/>
      <c r="M2" s="540"/>
      <c r="N2" s="540"/>
      <c r="O2" s="540"/>
      <c r="P2" s="540"/>
      <c r="Q2" s="540"/>
      <c r="R2" s="540"/>
      <c r="S2" s="540"/>
      <c r="T2" s="540"/>
      <c r="U2" s="540"/>
    </row>
    <row r="3" spans="1:21" ht="13.5" customHeight="1">
      <c r="A3" s="334" t="s">
        <v>1442</v>
      </c>
      <c r="B3" s="335"/>
      <c r="C3" s="335"/>
      <c r="D3" s="335"/>
      <c r="E3" s="335"/>
      <c r="F3" s="335"/>
      <c r="G3" s="335"/>
      <c r="H3" s="335"/>
      <c r="I3" s="335"/>
      <c r="J3" s="335"/>
      <c r="K3" s="335"/>
      <c r="L3" s="335"/>
      <c r="M3" s="335"/>
      <c r="N3" s="335"/>
      <c r="O3" s="335"/>
      <c r="P3" s="335"/>
      <c r="Q3" s="335"/>
      <c r="R3" s="335"/>
      <c r="S3" s="335"/>
      <c r="T3" s="335"/>
      <c r="U3" s="335"/>
    </row>
    <row r="4" spans="1:21" ht="15" customHeight="1">
      <c r="A4" s="500" t="s">
        <v>100</v>
      </c>
      <c r="B4" s="500" t="s">
        <v>115</v>
      </c>
      <c r="C4" s="483" t="s">
        <v>89</v>
      </c>
      <c r="D4" s="483" t="s">
        <v>90</v>
      </c>
      <c r="E4" s="474" t="s">
        <v>402</v>
      </c>
      <c r="F4" s="483" t="s">
        <v>91</v>
      </c>
      <c r="G4" s="500" t="s">
        <v>103</v>
      </c>
      <c r="H4" s="500"/>
      <c r="I4" s="500"/>
      <c r="J4" s="500"/>
      <c r="K4" s="500"/>
      <c r="L4" s="500"/>
      <c r="M4" s="500"/>
      <c r="N4" s="500"/>
      <c r="O4" s="508" t="s">
        <v>104</v>
      </c>
      <c r="P4" s="508"/>
      <c r="Q4" s="471" t="s">
        <v>105</v>
      </c>
      <c r="R4" s="471" t="s">
        <v>106</v>
      </c>
      <c r="S4" s="471" t="s">
        <v>113</v>
      </c>
      <c r="T4" s="471" t="s">
        <v>112</v>
      </c>
      <c r="U4" s="468" t="s">
        <v>92</v>
      </c>
    </row>
    <row r="5" spans="1:21" ht="15" customHeight="1">
      <c r="A5" s="500"/>
      <c r="B5" s="500"/>
      <c r="C5" s="484"/>
      <c r="D5" s="484"/>
      <c r="E5" s="475"/>
      <c r="F5" s="484"/>
      <c r="G5" s="500" t="s">
        <v>107</v>
      </c>
      <c r="H5" s="500"/>
      <c r="I5" s="500" t="s">
        <v>108</v>
      </c>
      <c r="J5" s="500"/>
      <c r="K5" s="500" t="s">
        <v>109</v>
      </c>
      <c r="L5" s="500"/>
      <c r="M5" s="500" t="s">
        <v>110</v>
      </c>
      <c r="N5" s="500"/>
      <c r="O5" s="508"/>
      <c r="P5" s="508"/>
      <c r="Q5" s="472"/>
      <c r="R5" s="472"/>
      <c r="S5" s="472"/>
      <c r="T5" s="472"/>
      <c r="U5" s="469"/>
    </row>
    <row r="6" spans="1:21" ht="25.5">
      <c r="A6" s="500"/>
      <c r="B6" s="500"/>
      <c r="C6" s="485"/>
      <c r="D6" s="485"/>
      <c r="E6" s="476"/>
      <c r="F6" s="485"/>
      <c r="G6" s="332" t="s">
        <v>111</v>
      </c>
      <c r="H6" s="241" t="s">
        <v>12</v>
      </c>
      <c r="I6" s="332" t="s">
        <v>111</v>
      </c>
      <c r="J6" s="241" t="s">
        <v>12</v>
      </c>
      <c r="K6" s="332" t="s">
        <v>111</v>
      </c>
      <c r="L6" s="241" t="s">
        <v>12</v>
      </c>
      <c r="M6" s="332" t="s">
        <v>111</v>
      </c>
      <c r="N6" s="241" t="s">
        <v>12</v>
      </c>
      <c r="O6" s="332" t="s">
        <v>111</v>
      </c>
      <c r="P6" s="241" t="s">
        <v>12</v>
      </c>
      <c r="Q6" s="473"/>
      <c r="R6" s="473"/>
      <c r="S6" s="473"/>
      <c r="T6" s="473"/>
      <c r="U6" s="470"/>
    </row>
    <row r="7" spans="1:21" ht="15.75">
      <c r="A7" s="541" t="s">
        <v>1358</v>
      </c>
      <c r="B7" s="542"/>
      <c r="C7" s="542"/>
      <c r="D7" s="542"/>
      <c r="E7" s="542"/>
      <c r="F7" s="542"/>
      <c r="G7" s="542"/>
      <c r="H7" s="542"/>
      <c r="I7" s="542"/>
      <c r="J7" s="542"/>
      <c r="K7" s="542"/>
      <c r="L7" s="542"/>
      <c r="M7" s="542"/>
      <c r="N7" s="542"/>
      <c r="O7" s="542"/>
      <c r="P7" s="542"/>
      <c r="Q7" s="542"/>
      <c r="R7" s="542"/>
      <c r="S7" s="542"/>
      <c r="T7" s="542"/>
      <c r="U7" s="543"/>
    </row>
    <row r="8" spans="1:21" ht="15.75">
      <c r="A8" s="490" t="s">
        <v>1444</v>
      </c>
      <c r="B8" s="545" t="s">
        <v>1475</v>
      </c>
      <c r="C8" s="290"/>
      <c r="D8" s="290"/>
      <c r="E8" s="329"/>
      <c r="F8" s="290"/>
      <c r="G8" s="412"/>
      <c r="H8" s="413"/>
      <c r="I8" s="290"/>
      <c r="J8" s="413"/>
      <c r="K8" s="290"/>
      <c r="L8" s="413"/>
      <c r="M8" s="290"/>
      <c r="N8" s="413"/>
      <c r="O8" s="294"/>
      <c r="P8" s="407"/>
      <c r="Q8" s="290"/>
      <c r="R8" s="290"/>
      <c r="S8" s="290"/>
      <c r="T8" s="290"/>
      <c r="U8" s="290"/>
    </row>
    <row r="9" spans="1:21" s="415" customFormat="1" ht="15.75">
      <c r="A9" s="491"/>
      <c r="B9" s="545"/>
      <c r="C9" s="290"/>
      <c r="D9" s="290"/>
      <c r="E9" s="329"/>
      <c r="F9" s="290"/>
      <c r="G9" s="412"/>
      <c r="H9" s="413"/>
      <c r="I9" s="290"/>
      <c r="J9" s="413"/>
      <c r="K9" s="290"/>
      <c r="L9" s="413"/>
      <c r="M9" s="290"/>
      <c r="N9" s="413"/>
      <c r="O9" s="294"/>
      <c r="P9" s="407"/>
      <c r="Q9" s="290"/>
      <c r="R9" s="290"/>
      <c r="S9" s="290"/>
      <c r="T9" s="290"/>
      <c r="U9" s="290"/>
    </row>
    <row r="10" spans="1:21" s="415" customFormat="1" ht="15.75">
      <c r="A10" s="491"/>
      <c r="B10" s="545"/>
      <c r="C10" s="290"/>
      <c r="D10" s="290"/>
      <c r="E10" s="329"/>
      <c r="F10" s="290"/>
      <c r="G10" s="412"/>
      <c r="H10" s="413"/>
      <c r="I10" s="290"/>
      <c r="J10" s="413"/>
      <c r="K10" s="290"/>
      <c r="L10" s="413"/>
      <c r="M10" s="290"/>
      <c r="N10" s="413"/>
      <c r="O10" s="294"/>
      <c r="P10" s="407"/>
      <c r="Q10" s="290"/>
      <c r="R10" s="290"/>
      <c r="S10" s="290"/>
      <c r="T10" s="290"/>
      <c r="U10" s="290"/>
    </row>
    <row r="11" spans="1:21" s="415" customFormat="1" ht="15.75">
      <c r="A11" s="491"/>
      <c r="B11" s="545"/>
      <c r="C11" s="290"/>
      <c r="D11" s="290"/>
      <c r="E11" s="329"/>
      <c r="F11" s="290"/>
      <c r="G11" s="412"/>
      <c r="H11" s="413"/>
      <c r="I11" s="290"/>
      <c r="J11" s="413"/>
      <c r="K11" s="290"/>
      <c r="L11" s="413"/>
      <c r="M11" s="290"/>
      <c r="N11" s="413"/>
      <c r="O11" s="294"/>
      <c r="P11" s="407"/>
      <c r="Q11" s="290"/>
      <c r="R11" s="290"/>
      <c r="S11" s="290"/>
      <c r="T11" s="290"/>
      <c r="U11" s="290"/>
    </row>
    <row r="12" spans="1:21" s="415" customFormat="1" ht="15.75">
      <c r="A12" s="491"/>
      <c r="B12" s="545"/>
      <c r="C12" s="290"/>
      <c r="D12" s="290"/>
      <c r="E12" s="329"/>
      <c r="F12" s="290"/>
      <c r="G12" s="412"/>
      <c r="H12" s="413"/>
      <c r="I12" s="290"/>
      <c r="J12" s="413"/>
      <c r="K12" s="290"/>
      <c r="L12" s="413"/>
      <c r="M12" s="290"/>
      <c r="N12" s="413"/>
      <c r="O12" s="294"/>
      <c r="P12" s="407"/>
      <c r="Q12" s="290"/>
      <c r="R12" s="290"/>
      <c r="S12" s="290"/>
      <c r="T12" s="290"/>
      <c r="U12" s="290"/>
    </row>
    <row r="13" spans="1:21" s="415" customFormat="1" ht="15.75">
      <c r="A13" s="491"/>
      <c r="B13" s="545"/>
      <c r="C13" s="290"/>
      <c r="D13" s="290"/>
      <c r="E13" s="329"/>
      <c r="F13" s="290"/>
      <c r="G13" s="412"/>
      <c r="H13" s="413"/>
      <c r="I13" s="290"/>
      <c r="J13" s="413"/>
      <c r="K13" s="290"/>
      <c r="L13" s="413"/>
      <c r="M13" s="290"/>
      <c r="N13" s="413"/>
      <c r="O13" s="294"/>
      <c r="P13" s="407"/>
      <c r="Q13" s="290"/>
      <c r="R13" s="290"/>
      <c r="S13" s="290"/>
      <c r="T13" s="290"/>
      <c r="U13" s="290"/>
    </row>
    <row r="14" spans="1:21" ht="15.75">
      <c r="A14" s="491"/>
      <c r="B14" s="545"/>
      <c r="C14" s="290"/>
      <c r="D14" s="290"/>
      <c r="E14" s="329"/>
      <c r="F14" s="290"/>
      <c r="G14" s="412"/>
      <c r="H14" s="413"/>
      <c r="I14" s="290"/>
      <c r="J14" s="413"/>
      <c r="K14" s="290"/>
      <c r="L14" s="413"/>
      <c r="M14" s="290"/>
      <c r="N14" s="413"/>
      <c r="O14" s="294"/>
      <c r="P14" s="407"/>
      <c r="Q14" s="290"/>
      <c r="R14" s="290"/>
      <c r="S14" s="290"/>
      <c r="T14" s="290"/>
      <c r="U14" s="290"/>
    </row>
    <row r="15" spans="1:21" ht="15.75">
      <c r="A15" s="491"/>
      <c r="B15" s="535" t="s">
        <v>1476</v>
      </c>
      <c r="C15" s="290"/>
      <c r="D15" s="290"/>
      <c r="E15" s="290"/>
      <c r="F15" s="290"/>
      <c r="G15" s="290"/>
      <c r="H15" s="413"/>
      <c r="I15" s="290"/>
      <c r="J15" s="413"/>
      <c r="K15" s="290"/>
      <c r="L15" s="413"/>
      <c r="M15" s="290"/>
      <c r="N15" s="413"/>
      <c r="O15" s="294"/>
      <c r="P15" s="407"/>
      <c r="Q15" s="290"/>
      <c r="R15" s="290"/>
      <c r="S15" s="290"/>
      <c r="T15" s="290"/>
      <c r="U15" s="290"/>
    </row>
    <row r="16" spans="1:21" ht="15.75">
      <c r="A16" s="491"/>
      <c r="B16" s="535"/>
      <c r="C16" s="290"/>
      <c r="D16" s="290"/>
      <c r="E16" s="290"/>
      <c r="F16" s="290"/>
      <c r="G16" s="412"/>
      <c r="H16" s="413"/>
      <c r="I16" s="290"/>
      <c r="J16" s="413"/>
      <c r="K16" s="290"/>
      <c r="L16" s="413"/>
      <c r="M16" s="290"/>
      <c r="N16" s="413"/>
      <c r="O16" s="294"/>
      <c r="P16" s="407"/>
      <c r="Q16" s="290"/>
      <c r="R16" s="290"/>
      <c r="S16" s="290"/>
      <c r="T16" s="290"/>
      <c r="U16" s="290"/>
    </row>
    <row r="17" spans="1:21" s="415" customFormat="1" ht="15.75">
      <c r="A17" s="491"/>
      <c r="B17" s="535"/>
      <c r="C17" s="290"/>
      <c r="D17" s="290"/>
      <c r="E17" s="290"/>
      <c r="F17" s="290"/>
      <c r="G17" s="412"/>
      <c r="H17" s="413"/>
      <c r="I17" s="290"/>
      <c r="J17" s="413"/>
      <c r="K17" s="290"/>
      <c r="L17" s="413"/>
      <c r="M17" s="290"/>
      <c r="N17" s="413"/>
      <c r="O17" s="294"/>
      <c r="P17" s="407"/>
      <c r="Q17" s="290"/>
      <c r="R17" s="290"/>
      <c r="S17" s="290"/>
      <c r="T17" s="290"/>
      <c r="U17" s="290"/>
    </row>
    <row r="18" spans="1:21" s="415" customFormat="1" ht="15.75">
      <c r="A18" s="491"/>
      <c r="B18" s="535"/>
      <c r="C18" s="290"/>
      <c r="D18" s="290"/>
      <c r="E18" s="290"/>
      <c r="F18" s="290"/>
      <c r="G18" s="412"/>
      <c r="H18" s="413"/>
      <c r="I18" s="290"/>
      <c r="J18" s="413"/>
      <c r="K18" s="290"/>
      <c r="L18" s="413"/>
      <c r="M18" s="290"/>
      <c r="N18" s="413"/>
      <c r="O18" s="294"/>
      <c r="P18" s="407"/>
      <c r="Q18" s="290"/>
      <c r="R18" s="290"/>
      <c r="S18" s="290"/>
      <c r="T18" s="290"/>
      <c r="U18" s="290"/>
    </row>
    <row r="19" spans="1:21" s="415" customFormat="1" ht="15.75">
      <c r="A19" s="491"/>
      <c r="B19" s="535"/>
      <c r="C19" s="290"/>
      <c r="D19" s="290"/>
      <c r="E19" s="290"/>
      <c r="F19" s="290"/>
      <c r="G19" s="412"/>
      <c r="H19" s="413"/>
      <c r="I19" s="290"/>
      <c r="J19" s="413"/>
      <c r="K19" s="290"/>
      <c r="L19" s="413"/>
      <c r="M19" s="290"/>
      <c r="N19" s="413"/>
      <c r="O19" s="294"/>
      <c r="P19" s="407"/>
      <c r="Q19" s="290"/>
      <c r="R19" s="290"/>
      <c r="S19" s="290"/>
      <c r="T19" s="290"/>
      <c r="U19" s="290"/>
    </row>
    <row r="20" spans="1:21" s="415" customFormat="1" ht="15.75">
      <c r="A20" s="491"/>
      <c r="B20" s="535"/>
      <c r="C20" s="290"/>
      <c r="D20" s="290"/>
      <c r="E20" s="290"/>
      <c r="F20" s="290"/>
      <c r="G20" s="412"/>
      <c r="H20" s="413"/>
      <c r="I20" s="290"/>
      <c r="J20" s="413"/>
      <c r="K20" s="290"/>
      <c r="L20" s="413"/>
      <c r="M20" s="290"/>
      <c r="N20" s="413"/>
      <c r="O20" s="294"/>
      <c r="P20" s="407"/>
      <c r="Q20" s="290"/>
      <c r="R20" s="290"/>
      <c r="S20" s="290"/>
      <c r="T20" s="290"/>
      <c r="U20" s="290"/>
    </row>
    <row r="21" spans="1:21" s="415" customFormat="1" ht="15.75">
      <c r="A21" s="491"/>
      <c r="B21" s="535"/>
      <c r="C21" s="290"/>
      <c r="D21" s="290"/>
      <c r="E21" s="290"/>
      <c r="F21" s="290"/>
      <c r="G21" s="412"/>
      <c r="H21" s="413"/>
      <c r="I21" s="290"/>
      <c r="J21" s="413"/>
      <c r="K21" s="290"/>
      <c r="L21" s="413"/>
      <c r="M21" s="290"/>
      <c r="N21" s="413"/>
      <c r="O21" s="294"/>
      <c r="P21" s="407"/>
      <c r="Q21" s="290"/>
      <c r="R21" s="290"/>
      <c r="S21" s="290"/>
      <c r="T21" s="290"/>
      <c r="U21" s="290"/>
    </row>
    <row r="22" spans="1:21" ht="15.75">
      <c r="A22" s="491"/>
      <c r="B22" s="535"/>
      <c r="C22" s="290"/>
      <c r="D22" s="290"/>
      <c r="E22" s="290"/>
      <c r="F22" s="290"/>
      <c r="G22" s="290"/>
      <c r="H22" s="413"/>
      <c r="I22" s="290"/>
      <c r="J22" s="413"/>
      <c r="K22" s="290"/>
      <c r="L22" s="413"/>
      <c r="M22" s="290"/>
      <c r="N22" s="413"/>
      <c r="O22" s="294"/>
      <c r="P22" s="407"/>
      <c r="Q22" s="290"/>
      <c r="R22" s="290"/>
      <c r="S22" s="290"/>
      <c r="T22" s="290"/>
      <c r="U22" s="408"/>
    </row>
    <row r="23" spans="1:21" ht="15.75">
      <c r="A23" s="491"/>
      <c r="B23" s="535"/>
      <c r="C23" s="290"/>
      <c r="D23" s="290"/>
      <c r="E23" s="290"/>
      <c r="F23" s="290"/>
      <c r="G23" s="290"/>
      <c r="H23" s="413"/>
      <c r="I23" s="290"/>
      <c r="J23" s="413"/>
      <c r="K23" s="290"/>
      <c r="L23" s="413"/>
      <c r="M23" s="290"/>
      <c r="N23" s="413"/>
      <c r="O23" s="294"/>
      <c r="P23" s="407"/>
      <c r="Q23" s="290"/>
      <c r="R23" s="290"/>
      <c r="S23" s="290"/>
      <c r="T23" s="290"/>
      <c r="U23" s="408"/>
    </row>
    <row r="24" spans="1:21" ht="15.75">
      <c r="A24" s="491"/>
      <c r="B24" s="535"/>
      <c r="C24" s="290"/>
      <c r="D24" s="290"/>
      <c r="E24" s="290"/>
      <c r="F24" s="290"/>
      <c r="G24" s="290"/>
      <c r="H24" s="413"/>
      <c r="I24" s="290"/>
      <c r="J24" s="413"/>
      <c r="K24" s="290"/>
      <c r="L24" s="413"/>
      <c r="M24" s="290"/>
      <c r="N24" s="413"/>
      <c r="O24" s="294"/>
      <c r="P24" s="407"/>
      <c r="Q24" s="290"/>
      <c r="R24" s="290"/>
      <c r="S24" s="290"/>
      <c r="T24" s="290"/>
      <c r="U24" s="408"/>
    </row>
    <row r="25" spans="1:21" ht="15.75">
      <c r="A25" s="491"/>
      <c r="B25" s="535"/>
      <c r="C25" s="290"/>
      <c r="D25" s="290"/>
      <c r="E25" s="290"/>
      <c r="F25" s="290"/>
      <c r="G25" s="290"/>
      <c r="H25" s="413"/>
      <c r="I25" s="290"/>
      <c r="J25" s="413"/>
      <c r="K25" s="290"/>
      <c r="L25" s="413"/>
      <c r="M25" s="290"/>
      <c r="N25" s="413"/>
      <c r="O25" s="294"/>
      <c r="P25" s="407"/>
      <c r="Q25" s="290"/>
      <c r="R25" s="290"/>
      <c r="S25" s="290"/>
      <c r="T25" s="290"/>
      <c r="U25" s="408"/>
    </row>
    <row r="26" spans="1:21" ht="15.75">
      <c r="A26" s="491"/>
      <c r="B26" s="535" t="s">
        <v>1477</v>
      </c>
      <c r="C26" s="290"/>
      <c r="D26" s="290"/>
      <c r="E26" s="290"/>
      <c r="F26" s="290"/>
      <c r="G26" s="290"/>
      <c r="H26" s="413"/>
      <c r="I26" s="290"/>
      <c r="J26" s="413"/>
      <c r="K26" s="290"/>
      <c r="L26" s="413"/>
      <c r="M26" s="290"/>
      <c r="N26" s="413"/>
      <c r="O26" s="294"/>
      <c r="P26" s="407"/>
      <c r="Q26" s="290"/>
      <c r="R26" s="290"/>
      <c r="S26" s="290"/>
      <c r="T26" s="290"/>
      <c r="U26" s="408"/>
    </row>
    <row r="27" spans="1:21" ht="15.75">
      <c r="A27" s="491"/>
      <c r="B27" s="535"/>
      <c r="C27" s="421"/>
      <c r="D27" s="333"/>
      <c r="E27" s="333"/>
      <c r="F27" s="333"/>
      <c r="G27" s="290"/>
      <c r="H27" s="413"/>
      <c r="I27" s="290"/>
      <c r="J27" s="413"/>
      <c r="K27" s="290"/>
      <c r="L27" s="413"/>
      <c r="M27" s="290"/>
      <c r="N27" s="413"/>
      <c r="O27" s="294"/>
      <c r="P27" s="407"/>
      <c r="Q27" s="290"/>
      <c r="R27" s="290"/>
      <c r="S27" s="290"/>
      <c r="T27" s="290"/>
      <c r="U27" s="408"/>
    </row>
    <row r="28" spans="1:21" s="415" customFormat="1" ht="15.75">
      <c r="A28" s="491"/>
      <c r="B28" s="535"/>
      <c r="C28" s="421"/>
      <c r="D28" s="333"/>
      <c r="E28" s="333"/>
      <c r="F28" s="333"/>
      <c r="G28" s="290"/>
      <c r="H28" s="413"/>
      <c r="I28" s="290"/>
      <c r="J28" s="413"/>
      <c r="K28" s="290"/>
      <c r="L28" s="413"/>
      <c r="M28" s="290"/>
      <c r="N28" s="413"/>
      <c r="O28" s="294"/>
      <c r="P28" s="407"/>
      <c r="Q28" s="290"/>
      <c r="R28" s="290"/>
      <c r="S28" s="290"/>
      <c r="T28" s="290"/>
      <c r="U28" s="408"/>
    </row>
    <row r="29" spans="1:21" s="415" customFormat="1" ht="15.75">
      <c r="A29" s="491"/>
      <c r="B29" s="535"/>
      <c r="C29" s="421"/>
      <c r="D29" s="333"/>
      <c r="E29" s="333"/>
      <c r="F29" s="333"/>
      <c r="G29" s="290"/>
      <c r="H29" s="413"/>
      <c r="I29" s="290"/>
      <c r="J29" s="413"/>
      <c r="K29" s="290"/>
      <c r="L29" s="413"/>
      <c r="M29" s="290"/>
      <c r="N29" s="413"/>
      <c r="O29" s="294"/>
      <c r="P29" s="407"/>
      <c r="Q29" s="290"/>
      <c r="R29" s="290"/>
      <c r="S29" s="290"/>
      <c r="T29" s="290"/>
      <c r="U29" s="408"/>
    </row>
    <row r="30" spans="1:21" ht="15.75">
      <c r="A30" s="491"/>
      <c r="B30" s="535"/>
      <c r="C30" s="421"/>
      <c r="D30" s="333"/>
      <c r="E30" s="328"/>
      <c r="F30" s="333"/>
      <c r="G30" s="290"/>
      <c r="H30" s="413"/>
      <c r="I30" s="290"/>
      <c r="J30" s="413"/>
      <c r="K30" s="290"/>
      <c r="L30" s="413"/>
      <c r="M30" s="290"/>
      <c r="N30" s="413"/>
      <c r="O30" s="294"/>
      <c r="P30" s="407"/>
      <c r="Q30" s="290"/>
      <c r="R30" s="290"/>
      <c r="S30" s="290"/>
      <c r="T30" s="290"/>
      <c r="U30" s="408"/>
    </row>
    <row r="31" spans="1:21" s="415" customFormat="1" ht="15.75">
      <c r="A31" s="491"/>
      <c r="B31" s="535"/>
      <c r="C31" s="421"/>
      <c r="D31" s="333"/>
      <c r="E31" s="328"/>
      <c r="F31" s="333"/>
      <c r="G31" s="290"/>
      <c r="H31" s="413"/>
      <c r="I31" s="290"/>
      <c r="J31" s="413"/>
      <c r="K31" s="290"/>
      <c r="L31" s="413"/>
      <c r="M31" s="290"/>
      <c r="N31" s="413"/>
      <c r="O31" s="294"/>
      <c r="P31" s="407"/>
      <c r="Q31" s="290"/>
      <c r="R31" s="290"/>
      <c r="S31" s="290"/>
      <c r="T31" s="290"/>
      <c r="U31" s="408"/>
    </row>
    <row r="32" spans="1:21" ht="15.75">
      <c r="A32" s="544" t="s">
        <v>1443</v>
      </c>
      <c r="B32" s="546" t="s">
        <v>1473</v>
      </c>
      <c r="C32" s="422"/>
      <c r="D32" s="290"/>
      <c r="E32" s="290"/>
      <c r="F32" s="290"/>
      <c r="G32" s="412"/>
      <c r="H32" s="413"/>
      <c r="I32" s="290"/>
      <c r="J32" s="413"/>
      <c r="K32" s="290"/>
      <c r="L32" s="413"/>
      <c r="M32" s="290"/>
      <c r="N32" s="413"/>
      <c r="O32" s="294"/>
      <c r="P32" s="407"/>
      <c r="Q32" s="290"/>
      <c r="R32" s="290"/>
      <c r="S32" s="290"/>
      <c r="T32" s="290"/>
      <c r="U32" s="290"/>
    </row>
    <row r="33" spans="1:21" s="415" customFormat="1" ht="15.75">
      <c r="A33" s="544"/>
      <c r="B33" s="546"/>
      <c r="C33" s="422"/>
      <c r="D33" s="290"/>
      <c r="E33" s="290"/>
      <c r="F33" s="290"/>
      <c r="G33" s="412"/>
      <c r="H33" s="413"/>
      <c r="I33" s="290"/>
      <c r="J33" s="413"/>
      <c r="K33" s="290"/>
      <c r="L33" s="413"/>
      <c r="M33" s="290"/>
      <c r="N33" s="413"/>
      <c r="O33" s="294"/>
      <c r="P33" s="407"/>
      <c r="Q33" s="290"/>
      <c r="R33" s="290"/>
      <c r="S33" s="290"/>
      <c r="T33" s="290"/>
      <c r="U33" s="290"/>
    </row>
    <row r="34" spans="1:21" s="415" customFormat="1" ht="15.75">
      <c r="A34" s="544"/>
      <c r="B34" s="546"/>
      <c r="C34" s="432"/>
      <c r="D34" s="290"/>
      <c r="E34" s="290"/>
      <c r="F34" s="290"/>
      <c r="G34" s="412"/>
      <c r="H34" s="413"/>
      <c r="I34" s="290"/>
      <c r="J34" s="413"/>
      <c r="K34" s="290"/>
      <c r="L34" s="413"/>
      <c r="M34" s="290"/>
      <c r="N34" s="413"/>
      <c r="O34" s="294"/>
      <c r="P34" s="407"/>
      <c r="Q34" s="290"/>
      <c r="R34" s="290"/>
      <c r="S34" s="290"/>
      <c r="T34" s="290"/>
      <c r="U34" s="290"/>
    </row>
    <row r="35" spans="1:21" s="415" customFormat="1" ht="15.75">
      <c r="A35" s="544"/>
      <c r="B35" s="546"/>
      <c r="C35" s="432"/>
      <c r="D35" s="290"/>
      <c r="E35" s="290"/>
      <c r="F35" s="290"/>
      <c r="G35" s="412"/>
      <c r="H35" s="413"/>
      <c r="I35" s="290"/>
      <c r="J35" s="413"/>
      <c r="K35" s="290"/>
      <c r="L35" s="413"/>
      <c r="M35" s="290"/>
      <c r="N35" s="413"/>
      <c r="O35" s="294"/>
      <c r="P35" s="407"/>
      <c r="Q35" s="290"/>
      <c r="R35" s="290"/>
      <c r="S35" s="290"/>
      <c r="T35" s="290"/>
      <c r="U35" s="290"/>
    </row>
    <row r="36" spans="1:21" s="415" customFormat="1" ht="15.75">
      <c r="A36" s="544"/>
      <c r="B36" s="546"/>
      <c r="C36" s="422"/>
      <c r="D36" s="290"/>
      <c r="E36" s="290"/>
      <c r="F36" s="290"/>
      <c r="G36" s="412"/>
      <c r="H36" s="413"/>
      <c r="I36" s="290"/>
      <c r="J36" s="413"/>
      <c r="K36" s="290"/>
      <c r="L36" s="413"/>
      <c r="M36" s="290"/>
      <c r="N36" s="413"/>
      <c r="O36" s="294"/>
      <c r="P36" s="407"/>
      <c r="Q36" s="290"/>
      <c r="R36" s="290"/>
      <c r="S36" s="290"/>
      <c r="T36" s="290"/>
      <c r="U36" s="290"/>
    </row>
    <row r="37" spans="1:21" s="415" customFormat="1" ht="15.75">
      <c r="A37" s="544"/>
      <c r="B37" s="546"/>
      <c r="C37" s="432"/>
      <c r="D37" s="290"/>
      <c r="E37" s="290"/>
      <c r="F37" s="290"/>
      <c r="G37" s="412"/>
      <c r="H37" s="413"/>
      <c r="I37" s="290"/>
      <c r="J37" s="413"/>
      <c r="K37" s="290"/>
      <c r="L37" s="413"/>
      <c r="M37" s="290"/>
      <c r="N37" s="413"/>
      <c r="O37" s="294"/>
      <c r="P37" s="407"/>
      <c r="Q37" s="290"/>
      <c r="R37" s="290"/>
      <c r="S37" s="290"/>
      <c r="T37" s="290"/>
      <c r="U37" s="290"/>
    </row>
    <row r="38" spans="1:21" s="415" customFormat="1" ht="15.75">
      <c r="A38" s="544"/>
      <c r="B38" s="546"/>
      <c r="C38" s="432"/>
      <c r="D38" s="290"/>
      <c r="E38" s="290"/>
      <c r="F38" s="290"/>
      <c r="G38" s="412"/>
      <c r="H38" s="413"/>
      <c r="I38" s="290"/>
      <c r="J38" s="413"/>
      <c r="K38" s="290"/>
      <c r="L38" s="413"/>
      <c r="M38" s="290"/>
      <c r="N38" s="413"/>
      <c r="O38" s="294"/>
      <c r="P38" s="407"/>
      <c r="Q38" s="290"/>
      <c r="R38" s="290"/>
      <c r="S38" s="290"/>
      <c r="T38" s="290"/>
      <c r="U38" s="290"/>
    </row>
    <row r="39" spans="1:21" s="415" customFormat="1" ht="15.75">
      <c r="A39" s="544"/>
      <c r="B39" s="546"/>
      <c r="C39" s="432"/>
      <c r="D39" s="290"/>
      <c r="E39" s="290"/>
      <c r="F39" s="290"/>
      <c r="G39" s="412"/>
      <c r="H39" s="413"/>
      <c r="I39" s="290"/>
      <c r="J39" s="413"/>
      <c r="K39" s="290"/>
      <c r="L39" s="413"/>
      <c r="M39" s="290"/>
      <c r="N39" s="413"/>
      <c r="O39" s="294"/>
      <c r="P39" s="407"/>
      <c r="Q39" s="290"/>
      <c r="R39" s="290"/>
      <c r="S39" s="290"/>
      <c r="T39" s="290"/>
      <c r="U39" s="290"/>
    </row>
    <row r="40" spans="1:21" s="415" customFormat="1" ht="15.75">
      <c r="A40" s="544"/>
      <c r="B40" s="546"/>
      <c r="C40" s="422"/>
      <c r="D40" s="290"/>
      <c r="E40" s="290"/>
      <c r="F40" s="290"/>
      <c r="G40" s="412"/>
      <c r="H40" s="413"/>
      <c r="I40" s="290"/>
      <c r="J40" s="413"/>
      <c r="K40" s="290"/>
      <c r="L40" s="413"/>
      <c r="M40" s="290"/>
      <c r="N40" s="413"/>
      <c r="O40" s="294"/>
      <c r="P40" s="407"/>
      <c r="Q40" s="290"/>
      <c r="R40" s="290"/>
      <c r="S40" s="290"/>
      <c r="T40" s="290"/>
      <c r="U40" s="290"/>
    </row>
    <row r="41" spans="1:21" s="415" customFormat="1" ht="15.75">
      <c r="A41" s="544"/>
      <c r="B41" s="546"/>
      <c r="C41" s="422"/>
      <c r="D41" s="290"/>
      <c r="E41" s="290"/>
      <c r="F41" s="290"/>
      <c r="G41" s="412"/>
      <c r="H41" s="413"/>
      <c r="I41" s="290"/>
      <c r="J41" s="413"/>
      <c r="K41" s="290"/>
      <c r="L41" s="413"/>
      <c r="M41" s="290"/>
      <c r="N41" s="413"/>
      <c r="O41" s="294"/>
      <c r="P41" s="407"/>
      <c r="Q41" s="290"/>
      <c r="R41" s="290"/>
      <c r="S41" s="290"/>
      <c r="T41" s="290"/>
      <c r="U41" s="290"/>
    </row>
    <row r="42" spans="1:21" s="415" customFormat="1" ht="15.75">
      <c r="A42" s="544"/>
      <c r="B42" s="546"/>
      <c r="C42" s="422"/>
      <c r="D42" s="290"/>
      <c r="E42" s="290"/>
      <c r="F42" s="290"/>
      <c r="G42" s="412"/>
      <c r="H42" s="413"/>
      <c r="I42" s="290"/>
      <c r="J42" s="413"/>
      <c r="K42" s="290"/>
      <c r="L42" s="413"/>
      <c r="M42" s="290"/>
      <c r="N42" s="413"/>
      <c r="O42" s="294"/>
      <c r="P42" s="407"/>
      <c r="Q42" s="290"/>
      <c r="R42" s="290"/>
      <c r="S42" s="290"/>
      <c r="T42" s="290"/>
      <c r="U42" s="290"/>
    </row>
    <row r="43" spans="1:21" s="415" customFormat="1" ht="15.75">
      <c r="A43" s="544"/>
      <c r="B43" s="546" t="s">
        <v>1474</v>
      </c>
      <c r="C43" s="422"/>
      <c r="D43" s="290"/>
      <c r="E43" s="290"/>
      <c r="F43" s="290"/>
      <c r="G43" s="412"/>
      <c r="H43" s="413"/>
      <c r="I43" s="290"/>
      <c r="J43" s="413"/>
      <c r="K43" s="290"/>
      <c r="L43" s="413"/>
      <c r="M43" s="290"/>
      <c r="N43" s="413"/>
      <c r="O43" s="294"/>
      <c r="P43" s="407"/>
      <c r="Q43" s="290"/>
      <c r="R43" s="290"/>
      <c r="S43" s="290"/>
      <c r="T43" s="290"/>
      <c r="U43" s="290"/>
    </row>
    <row r="44" spans="1:21" s="415" customFormat="1" ht="15.75">
      <c r="A44" s="544"/>
      <c r="B44" s="546"/>
      <c r="C44" s="422"/>
      <c r="D44" s="290"/>
      <c r="E44" s="290"/>
      <c r="F44" s="290"/>
      <c r="G44" s="412"/>
      <c r="H44" s="413"/>
      <c r="I44" s="290"/>
      <c r="J44" s="413"/>
      <c r="K44" s="290"/>
      <c r="L44" s="413"/>
      <c r="M44" s="290"/>
      <c r="N44" s="413"/>
      <c r="O44" s="294"/>
      <c r="P44" s="407"/>
      <c r="Q44" s="290"/>
      <c r="R44" s="290"/>
      <c r="S44" s="290"/>
      <c r="T44" s="290"/>
      <c r="U44" s="290"/>
    </row>
    <row r="45" spans="1:21" s="415" customFormat="1" ht="15.75">
      <c r="A45" s="544"/>
      <c r="B45" s="546"/>
      <c r="C45" s="432"/>
      <c r="D45" s="290"/>
      <c r="E45" s="290"/>
      <c r="F45" s="290"/>
      <c r="G45" s="412"/>
      <c r="H45" s="413"/>
      <c r="I45" s="290"/>
      <c r="J45" s="413"/>
      <c r="K45" s="290"/>
      <c r="L45" s="413"/>
      <c r="M45" s="290"/>
      <c r="N45" s="413"/>
      <c r="O45" s="294"/>
      <c r="P45" s="407"/>
      <c r="Q45" s="290"/>
      <c r="R45" s="290"/>
      <c r="S45" s="290"/>
      <c r="T45" s="290"/>
      <c r="U45" s="290"/>
    </row>
    <row r="46" spans="1:21" s="415" customFormat="1" ht="15.75">
      <c r="A46" s="544"/>
      <c r="B46" s="546"/>
      <c r="C46" s="432"/>
      <c r="D46" s="290"/>
      <c r="E46" s="290"/>
      <c r="F46" s="290"/>
      <c r="G46" s="412"/>
      <c r="H46" s="413"/>
      <c r="I46" s="290"/>
      <c r="J46" s="413"/>
      <c r="K46" s="290"/>
      <c r="L46" s="413"/>
      <c r="M46" s="290"/>
      <c r="N46" s="413"/>
      <c r="O46" s="294"/>
      <c r="P46" s="407"/>
      <c r="Q46" s="290"/>
      <c r="R46" s="290"/>
      <c r="S46" s="290"/>
      <c r="T46" s="290"/>
      <c r="U46" s="290"/>
    </row>
    <row r="47" spans="1:21" s="415" customFormat="1" ht="15.75">
      <c r="A47" s="544"/>
      <c r="B47" s="546"/>
      <c r="C47" s="432"/>
      <c r="D47" s="290"/>
      <c r="E47" s="290"/>
      <c r="F47" s="290"/>
      <c r="G47" s="412"/>
      <c r="H47" s="413"/>
      <c r="I47" s="290"/>
      <c r="J47" s="413"/>
      <c r="K47" s="290"/>
      <c r="L47" s="413"/>
      <c r="M47" s="290"/>
      <c r="N47" s="413"/>
      <c r="O47" s="294"/>
      <c r="P47" s="407"/>
      <c r="Q47" s="290"/>
      <c r="R47" s="290"/>
      <c r="S47" s="290"/>
      <c r="T47" s="290"/>
      <c r="U47" s="290"/>
    </row>
    <row r="48" spans="1:21" s="415" customFormat="1" ht="15.75">
      <c r="A48" s="544"/>
      <c r="B48" s="546"/>
      <c r="C48" s="422"/>
      <c r="D48" s="290"/>
      <c r="E48" s="290"/>
      <c r="F48" s="290"/>
      <c r="G48" s="412"/>
      <c r="H48" s="413"/>
      <c r="I48" s="290"/>
      <c r="J48" s="413"/>
      <c r="K48" s="290"/>
      <c r="L48" s="413"/>
      <c r="M48" s="290"/>
      <c r="N48" s="413"/>
      <c r="O48" s="294"/>
      <c r="P48" s="407"/>
      <c r="Q48" s="290"/>
      <c r="R48" s="290"/>
      <c r="S48" s="290"/>
      <c r="T48" s="290"/>
      <c r="U48" s="290"/>
    </row>
    <row r="49" spans="1:21" s="415" customFormat="1" ht="15.75">
      <c r="A49" s="544"/>
      <c r="B49" s="546"/>
      <c r="C49" s="422"/>
      <c r="D49" s="290"/>
      <c r="E49" s="290"/>
      <c r="F49" s="290"/>
      <c r="G49" s="412"/>
      <c r="H49" s="413"/>
      <c r="I49" s="290"/>
      <c r="J49" s="413"/>
      <c r="K49" s="290"/>
      <c r="L49" s="413"/>
      <c r="M49" s="290"/>
      <c r="N49" s="413"/>
      <c r="O49" s="294"/>
      <c r="P49" s="407"/>
      <c r="Q49" s="290"/>
      <c r="R49" s="290"/>
      <c r="S49" s="290"/>
      <c r="T49" s="290"/>
      <c r="U49" s="290"/>
    </row>
    <row r="50" spans="1:21" s="415" customFormat="1" ht="15.75">
      <c r="A50" s="544"/>
      <c r="B50" s="546"/>
      <c r="C50" s="422"/>
      <c r="D50" s="290"/>
      <c r="E50" s="290"/>
      <c r="F50" s="290"/>
      <c r="G50" s="412"/>
      <c r="H50" s="413"/>
      <c r="I50" s="290"/>
      <c r="J50" s="413"/>
      <c r="K50" s="290"/>
      <c r="L50" s="413"/>
      <c r="M50" s="290"/>
      <c r="N50" s="413"/>
      <c r="O50" s="294"/>
      <c r="P50" s="407"/>
      <c r="Q50" s="290"/>
      <c r="R50" s="290"/>
      <c r="S50" s="290"/>
      <c r="T50" s="290"/>
      <c r="U50" s="290"/>
    </row>
    <row r="51" spans="1:21" ht="15.75">
      <c r="A51" s="544"/>
      <c r="B51" s="546"/>
      <c r="C51" s="422"/>
      <c r="D51" s="290"/>
      <c r="E51" s="290"/>
      <c r="F51" s="290"/>
      <c r="G51" s="412"/>
      <c r="H51" s="413"/>
      <c r="I51" s="290"/>
      <c r="J51" s="413"/>
      <c r="K51" s="290"/>
      <c r="L51" s="413"/>
      <c r="M51" s="290"/>
      <c r="N51" s="413"/>
      <c r="O51" s="294"/>
      <c r="P51" s="407"/>
      <c r="Q51" s="290"/>
      <c r="R51" s="290"/>
      <c r="S51" s="290"/>
      <c r="T51" s="290"/>
      <c r="U51" s="290"/>
    </row>
    <row r="52" spans="1:21" ht="15.75">
      <c r="A52" s="536" t="s">
        <v>1359</v>
      </c>
      <c r="B52" s="537"/>
      <c r="C52" s="537"/>
      <c r="D52" s="537"/>
      <c r="E52" s="537"/>
      <c r="F52" s="538"/>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1"/>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8"/>
  <sheetViews>
    <sheetView workbookViewId="0">
      <pane ySplit="8" topLeftCell="A21" activePane="bottomLeft" state="frozen"/>
      <selection activeCell="K7" sqref="K7"/>
      <selection pane="bottomLeft" activeCell="H28" sqref="H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c r="E1" s="547" t="s">
        <v>1369</v>
      </c>
      <c r="F1" s="547"/>
      <c r="G1" s="547"/>
      <c r="H1" s="547"/>
      <c r="I1" s="547"/>
      <c r="J1" s="547"/>
      <c r="K1" s="547"/>
      <c r="L1" s="547"/>
      <c r="M1" s="303"/>
      <c r="N1" s="303"/>
      <c r="O1" s="303"/>
      <c r="P1" s="303"/>
      <c r="Q1" s="303"/>
      <c r="R1" s="303"/>
      <c r="S1" s="303"/>
      <c r="T1" s="303"/>
      <c r="U1" s="303"/>
      <c r="V1" s="303"/>
      <c r="W1" s="303"/>
      <c r="X1" s="303"/>
      <c r="Y1" s="303"/>
      <c r="Z1" s="303"/>
      <c r="AA1" s="303"/>
    </row>
    <row r="2" spans="1:27" ht="18.75">
      <c r="A2" s="339" t="s">
        <v>1368</v>
      </c>
      <c r="G2" s="303"/>
      <c r="I2" s="303"/>
      <c r="J2" s="303"/>
      <c r="K2" s="303"/>
      <c r="L2" s="303"/>
      <c r="M2" s="303"/>
      <c r="N2" s="303"/>
      <c r="O2" s="303"/>
      <c r="P2" s="303"/>
      <c r="Q2" s="303"/>
      <c r="R2" s="303"/>
      <c r="S2" s="303"/>
      <c r="T2" s="303"/>
      <c r="U2" s="303"/>
      <c r="V2" s="303"/>
      <c r="W2" s="303"/>
      <c r="X2" s="303"/>
      <c r="Y2" s="303"/>
      <c r="Z2" s="303"/>
      <c r="AA2" s="303"/>
    </row>
    <row r="3" spans="1:27" s="415" customFormat="1" ht="18.75">
      <c r="A3" s="339" t="s">
        <v>1445</v>
      </c>
      <c r="G3" s="303"/>
      <c r="H3" s="243"/>
      <c r="I3" s="303"/>
      <c r="J3" s="303"/>
      <c r="K3" s="303"/>
      <c r="L3" s="303"/>
      <c r="M3" s="303"/>
      <c r="N3" s="303"/>
      <c r="O3" s="303"/>
      <c r="P3" s="303"/>
      <c r="Q3" s="303"/>
      <c r="R3" s="303"/>
      <c r="S3" s="303"/>
      <c r="T3" s="303"/>
      <c r="U3" s="303"/>
      <c r="V3" s="303"/>
      <c r="W3" s="303"/>
      <c r="X3" s="303"/>
      <c r="Y3" s="303"/>
      <c r="Z3" s="303"/>
      <c r="AA3" s="303"/>
    </row>
    <row r="4" spans="1:27" s="415" customFormat="1" ht="18.75">
      <c r="A4" s="339" t="s">
        <v>1446</v>
      </c>
      <c r="G4" s="303"/>
      <c r="H4" s="243"/>
      <c r="I4" s="303"/>
      <c r="J4" s="303"/>
      <c r="K4" s="303"/>
      <c r="L4" s="303"/>
      <c r="M4" s="303"/>
      <c r="N4" s="303"/>
      <c r="O4" s="303"/>
      <c r="P4" s="303"/>
      <c r="Q4" s="303"/>
      <c r="R4" s="303"/>
      <c r="S4" s="303"/>
      <c r="T4" s="303"/>
      <c r="U4" s="303"/>
      <c r="V4" s="303"/>
      <c r="W4" s="303"/>
      <c r="X4" s="303"/>
      <c r="Y4" s="303"/>
      <c r="Z4" s="303"/>
      <c r="AA4" s="303"/>
    </row>
    <row r="5" spans="1:27" ht="18.75" customHeight="1">
      <c r="A5" s="531" t="s">
        <v>1447</v>
      </c>
      <c r="B5" s="548"/>
      <c r="C5" s="548"/>
      <c r="D5" s="548"/>
      <c r="E5" s="548"/>
      <c r="F5" s="548"/>
      <c r="G5" s="548"/>
      <c r="H5" s="548"/>
      <c r="I5" s="548"/>
      <c r="J5" s="548"/>
      <c r="K5" s="548"/>
      <c r="L5" s="548"/>
      <c r="M5" s="548"/>
      <c r="N5" s="548"/>
      <c r="O5" s="548"/>
      <c r="P5" s="548"/>
      <c r="Q5" s="548"/>
      <c r="R5" s="548"/>
      <c r="S5" s="548"/>
      <c r="T5" s="548"/>
      <c r="U5" s="548"/>
    </row>
    <row r="6" spans="1:27" ht="15" customHeight="1">
      <c r="A6" s="500" t="s">
        <v>100</v>
      </c>
      <c r="B6" s="471" t="s">
        <v>115</v>
      </c>
      <c r="C6" s="483" t="s">
        <v>89</v>
      </c>
      <c r="D6" s="483" t="s">
        <v>90</v>
      </c>
      <c r="E6" s="474" t="s">
        <v>402</v>
      </c>
      <c r="F6" s="483" t="s">
        <v>91</v>
      </c>
      <c r="G6" s="500" t="s">
        <v>103</v>
      </c>
      <c r="H6" s="500"/>
      <c r="I6" s="500"/>
      <c r="J6" s="500"/>
      <c r="K6" s="500"/>
      <c r="L6" s="500"/>
      <c r="M6" s="500"/>
      <c r="N6" s="500"/>
      <c r="O6" s="508" t="s">
        <v>104</v>
      </c>
      <c r="P6" s="508"/>
      <c r="Q6" s="471" t="s">
        <v>105</v>
      </c>
      <c r="R6" s="471" t="s">
        <v>106</v>
      </c>
      <c r="S6" s="471" t="s">
        <v>113</v>
      </c>
      <c r="T6" s="471" t="s">
        <v>112</v>
      </c>
      <c r="U6" s="468" t="s">
        <v>92</v>
      </c>
    </row>
    <row r="7" spans="1:27" ht="15" customHeight="1">
      <c r="A7" s="500"/>
      <c r="B7" s="472"/>
      <c r="C7" s="484"/>
      <c r="D7" s="484"/>
      <c r="E7" s="475"/>
      <c r="F7" s="484"/>
      <c r="G7" s="500" t="s">
        <v>107</v>
      </c>
      <c r="H7" s="500"/>
      <c r="I7" s="500" t="s">
        <v>108</v>
      </c>
      <c r="J7" s="500"/>
      <c r="K7" s="500" t="s">
        <v>109</v>
      </c>
      <c r="L7" s="500"/>
      <c r="M7" s="500" t="s">
        <v>110</v>
      </c>
      <c r="N7" s="500"/>
      <c r="O7" s="508"/>
      <c r="P7" s="508"/>
      <c r="Q7" s="472"/>
      <c r="R7" s="472"/>
      <c r="S7" s="472"/>
      <c r="T7" s="472"/>
      <c r="U7" s="469"/>
    </row>
    <row r="8" spans="1:27" ht="25.5">
      <c r="A8" s="500"/>
      <c r="B8" s="473"/>
      <c r="C8" s="485"/>
      <c r="D8" s="485"/>
      <c r="E8" s="476"/>
      <c r="F8" s="485"/>
      <c r="G8" s="81" t="s">
        <v>111</v>
      </c>
      <c r="H8" s="241" t="s">
        <v>12</v>
      </c>
      <c r="I8" s="81" t="s">
        <v>111</v>
      </c>
      <c r="J8" s="241" t="s">
        <v>12</v>
      </c>
      <c r="K8" s="81" t="s">
        <v>111</v>
      </c>
      <c r="L8" s="241" t="s">
        <v>12</v>
      </c>
      <c r="M8" s="81" t="s">
        <v>111</v>
      </c>
      <c r="N8" s="241" t="s">
        <v>12</v>
      </c>
      <c r="O8" s="81" t="s">
        <v>111</v>
      </c>
      <c r="P8" s="241" t="s">
        <v>12</v>
      </c>
      <c r="Q8" s="473"/>
      <c r="R8" s="473"/>
      <c r="S8" s="473"/>
      <c r="T8" s="473"/>
      <c r="U8" s="470"/>
    </row>
    <row r="9" spans="1:27" ht="15.75">
      <c r="A9" s="549" t="s">
        <v>1449</v>
      </c>
      <c r="B9" s="549" t="s">
        <v>1448</v>
      </c>
      <c r="C9" s="349"/>
      <c r="D9" s="349"/>
      <c r="E9" s="349"/>
      <c r="F9" s="349"/>
      <c r="G9" s="404"/>
      <c r="H9" s="405"/>
      <c r="I9" s="404"/>
      <c r="J9" s="405"/>
      <c r="K9" s="404"/>
      <c r="L9" s="405"/>
      <c r="M9" s="404"/>
      <c r="N9" s="405"/>
      <c r="O9" s="423"/>
      <c r="P9" s="407"/>
      <c r="Q9" s="349"/>
      <c r="R9" s="349"/>
      <c r="S9" s="349"/>
      <c r="T9" s="349"/>
      <c r="U9" s="349"/>
    </row>
    <row r="10" spans="1:27" s="415" customFormat="1" ht="15.75">
      <c r="A10" s="549"/>
      <c r="B10" s="549"/>
      <c r="C10" s="349"/>
      <c r="D10" s="349"/>
      <c r="E10" s="349"/>
      <c r="F10" s="349"/>
      <c r="G10" s="404"/>
      <c r="H10" s="405"/>
      <c r="I10" s="404"/>
      <c r="J10" s="405"/>
      <c r="K10" s="404"/>
      <c r="L10" s="405"/>
      <c r="M10" s="404"/>
      <c r="N10" s="405"/>
      <c r="O10" s="423"/>
      <c r="P10" s="407"/>
      <c r="Q10" s="349"/>
      <c r="R10" s="349"/>
      <c r="S10" s="349"/>
      <c r="T10" s="349"/>
      <c r="U10" s="349"/>
    </row>
    <row r="11" spans="1:27" s="415" customFormat="1" ht="15.75">
      <c r="A11" s="549"/>
      <c r="B11" s="549"/>
      <c r="C11" s="349"/>
      <c r="D11" s="349"/>
      <c r="E11" s="349"/>
      <c r="F11" s="349"/>
      <c r="G11" s="404"/>
      <c r="H11" s="405"/>
      <c r="I11" s="404"/>
      <c r="J11" s="405"/>
      <c r="K11" s="404"/>
      <c r="L11" s="405"/>
      <c r="M11" s="404"/>
      <c r="N11" s="405"/>
      <c r="O11" s="423"/>
      <c r="P11" s="407"/>
      <c r="Q11" s="349"/>
      <c r="R11" s="349"/>
      <c r="S11" s="349"/>
      <c r="T11" s="349"/>
      <c r="U11" s="349"/>
    </row>
    <row r="12" spans="1:27" s="415" customFormat="1" ht="15.75">
      <c r="A12" s="549"/>
      <c r="B12" s="549"/>
      <c r="C12" s="349"/>
      <c r="D12" s="349"/>
      <c r="E12" s="349"/>
      <c r="F12" s="349"/>
      <c r="G12" s="404"/>
      <c r="H12" s="405"/>
      <c r="I12" s="404"/>
      <c r="J12" s="405"/>
      <c r="K12" s="404"/>
      <c r="L12" s="405"/>
      <c r="M12" s="404"/>
      <c r="N12" s="405"/>
      <c r="O12" s="423"/>
      <c r="P12" s="407"/>
      <c r="Q12" s="349"/>
      <c r="R12" s="349"/>
      <c r="S12" s="349"/>
      <c r="T12" s="349"/>
      <c r="U12" s="349"/>
    </row>
    <row r="13" spans="1:27" s="415" customFormat="1" ht="15.75">
      <c r="A13" s="549"/>
      <c r="B13" s="549"/>
      <c r="C13" s="349"/>
      <c r="D13" s="349"/>
      <c r="E13" s="349"/>
      <c r="F13" s="349"/>
      <c r="G13" s="404"/>
      <c r="H13" s="405"/>
      <c r="I13" s="404"/>
      <c r="J13" s="405"/>
      <c r="K13" s="404"/>
      <c r="L13" s="405"/>
      <c r="M13" s="404"/>
      <c r="N13" s="405"/>
      <c r="O13" s="423"/>
      <c r="P13" s="407"/>
      <c r="Q13" s="349"/>
      <c r="R13" s="349"/>
      <c r="S13" s="349"/>
      <c r="T13" s="349"/>
      <c r="U13" s="349"/>
    </row>
    <row r="14" spans="1:27" s="415" customFormat="1" ht="15.75">
      <c r="A14" s="549"/>
      <c r="B14" s="549"/>
      <c r="C14" s="349"/>
      <c r="D14" s="349"/>
      <c r="E14" s="349"/>
      <c r="F14" s="349"/>
      <c r="G14" s="404"/>
      <c r="H14" s="405"/>
      <c r="I14" s="404"/>
      <c r="J14" s="405"/>
      <c r="K14" s="404"/>
      <c r="L14" s="405"/>
      <c r="M14" s="404"/>
      <c r="N14" s="405"/>
      <c r="O14" s="423"/>
      <c r="P14" s="407"/>
      <c r="Q14" s="349"/>
      <c r="R14" s="349"/>
      <c r="S14" s="349"/>
      <c r="T14" s="349"/>
      <c r="U14" s="349"/>
    </row>
    <row r="15" spans="1:27" ht="15.75">
      <c r="A15" s="549"/>
      <c r="B15" s="549"/>
      <c r="C15" s="349"/>
      <c r="D15" s="349"/>
      <c r="E15" s="349"/>
      <c r="F15" s="349"/>
      <c r="G15" s="404"/>
      <c r="H15" s="405"/>
      <c r="I15" s="404"/>
      <c r="J15" s="405"/>
      <c r="K15" s="404"/>
      <c r="L15" s="405"/>
      <c r="M15" s="404"/>
      <c r="N15" s="405"/>
      <c r="O15" s="417"/>
      <c r="P15" s="407"/>
      <c r="Q15" s="349"/>
      <c r="R15" s="349"/>
      <c r="S15" s="349"/>
      <c r="T15" s="349"/>
      <c r="U15" s="349"/>
    </row>
    <row r="16" spans="1:27" s="415" customFormat="1" ht="15.75">
      <c r="A16" s="487" t="s">
        <v>1451</v>
      </c>
      <c r="B16" s="487" t="s">
        <v>122</v>
      </c>
      <c r="C16" s="349"/>
      <c r="D16" s="349"/>
      <c r="E16" s="349"/>
      <c r="F16" s="349"/>
      <c r="G16" s="404"/>
      <c r="H16" s="405"/>
      <c r="I16" s="404"/>
      <c r="J16" s="405"/>
      <c r="K16" s="404"/>
      <c r="L16" s="405"/>
      <c r="M16" s="404"/>
      <c r="N16" s="405"/>
      <c r="O16" s="417"/>
      <c r="P16" s="407"/>
      <c r="Q16" s="349"/>
      <c r="R16" s="349"/>
      <c r="S16" s="349"/>
      <c r="T16" s="349"/>
      <c r="U16" s="349"/>
    </row>
    <row r="17" spans="1:21" s="415" customFormat="1" ht="15.75">
      <c r="A17" s="488"/>
      <c r="B17" s="488"/>
      <c r="C17" s="349"/>
      <c r="D17" s="349"/>
      <c r="E17" s="349"/>
      <c r="F17" s="349"/>
      <c r="G17" s="404"/>
      <c r="H17" s="405"/>
      <c r="I17" s="404"/>
      <c r="J17" s="405"/>
      <c r="K17" s="404"/>
      <c r="L17" s="405"/>
      <c r="M17" s="404"/>
      <c r="N17" s="405"/>
      <c r="O17" s="417"/>
      <c r="P17" s="407"/>
      <c r="Q17" s="349"/>
      <c r="R17" s="349"/>
      <c r="S17" s="349"/>
      <c r="T17" s="349"/>
      <c r="U17" s="349"/>
    </row>
    <row r="18" spans="1:21" s="415" customFormat="1" ht="15.75">
      <c r="A18" s="488"/>
      <c r="B18" s="488"/>
      <c r="C18" s="349"/>
      <c r="D18" s="349"/>
      <c r="E18" s="349"/>
      <c r="F18" s="349"/>
      <c r="G18" s="404"/>
      <c r="H18" s="405"/>
      <c r="I18" s="404"/>
      <c r="J18" s="405"/>
      <c r="K18" s="404"/>
      <c r="L18" s="405"/>
      <c r="M18" s="404"/>
      <c r="N18" s="405"/>
      <c r="O18" s="417"/>
      <c r="P18" s="407"/>
      <c r="Q18" s="349"/>
      <c r="R18" s="349"/>
      <c r="S18" s="349"/>
      <c r="T18" s="349"/>
      <c r="U18" s="349"/>
    </row>
    <row r="19" spans="1:21" s="415" customFormat="1" ht="15.75">
      <c r="A19" s="488"/>
      <c r="B19" s="488"/>
      <c r="C19" s="349"/>
      <c r="D19" s="349"/>
      <c r="E19" s="349"/>
      <c r="F19" s="349"/>
      <c r="G19" s="404"/>
      <c r="H19" s="405"/>
      <c r="I19" s="404"/>
      <c r="J19" s="405"/>
      <c r="K19" s="404"/>
      <c r="L19" s="405"/>
      <c r="M19" s="404"/>
      <c r="N19" s="405"/>
      <c r="O19" s="417"/>
      <c r="P19" s="407"/>
      <c r="Q19" s="349"/>
      <c r="R19" s="349"/>
      <c r="S19" s="349"/>
      <c r="T19" s="349"/>
      <c r="U19" s="349"/>
    </row>
    <row r="20" spans="1:21" s="415" customFormat="1" ht="15.75">
      <c r="A20" s="488"/>
      <c r="B20" s="488"/>
      <c r="C20" s="349"/>
      <c r="D20" s="349"/>
      <c r="E20" s="349"/>
      <c r="F20" s="349"/>
      <c r="G20" s="404"/>
      <c r="H20" s="405"/>
      <c r="I20" s="404"/>
      <c r="J20" s="405"/>
      <c r="K20" s="404"/>
      <c r="L20" s="405"/>
      <c r="M20" s="404"/>
      <c r="N20" s="405"/>
      <c r="O20" s="417"/>
      <c r="P20" s="407"/>
      <c r="Q20" s="349"/>
      <c r="R20" s="349"/>
      <c r="S20" s="349"/>
      <c r="T20" s="349"/>
      <c r="U20" s="349"/>
    </row>
    <row r="21" spans="1:21" s="415" customFormat="1" ht="15.75">
      <c r="A21" s="489"/>
      <c r="B21" s="489"/>
      <c r="C21" s="349"/>
      <c r="D21" s="349"/>
      <c r="E21" s="349"/>
      <c r="F21" s="349"/>
      <c r="G21" s="404"/>
      <c r="H21" s="405"/>
      <c r="I21" s="404"/>
      <c r="J21" s="405"/>
      <c r="K21" s="404"/>
      <c r="L21" s="405"/>
      <c r="M21" s="404"/>
      <c r="N21" s="405"/>
      <c r="O21" s="417"/>
      <c r="P21" s="407"/>
      <c r="Q21" s="349"/>
      <c r="R21" s="349"/>
      <c r="S21" s="349"/>
      <c r="T21" s="349"/>
      <c r="U21" s="349"/>
    </row>
    <row r="22" spans="1:21" s="415" customFormat="1" ht="15.75">
      <c r="A22" s="549" t="s">
        <v>1452</v>
      </c>
      <c r="B22" s="487"/>
      <c r="C22" s="349"/>
      <c r="D22" s="349"/>
      <c r="E22" s="349"/>
      <c r="F22" s="349"/>
      <c r="G22" s="404"/>
      <c r="H22" s="405"/>
      <c r="I22" s="404"/>
      <c r="J22" s="405"/>
      <c r="K22" s="404"/>
      <c r="L22" s="405"/>
      <c r="M22" s="404"/>
      <c r="N22" s="405"/>
      <c r="O22" s="417"/>
      <c r="P22" s="407"/>
      <c r="Q22" s="349"/>
      <c r="R22" s="349"/>
      <c r="S22" s="349"/>
      <c r="T22" s="349"/>
      <c r="U22" s="349"/>
    </row>
    <row r="23" spans="1:21" s="415" customFormat="1" ht="15.75">
      <c r="A23" s="549"/>
      <c r="B23" s="488"/>
      <c r="C23" s="349"/>
      <c r="D23" s="349"/>
      <c r="E23" s="349"/>
      <c r="F23" s="349"/>
      <c r="G23" s="404"/>
      <c r="H23" s="405"/>
      <c r="I23" s="404"/>
      <c r="J23" s="405"/>
      <c r="K23" s="404"/>
      <c r="L23" s="405"/>
      <c r="M23" s="404"/>
      <c r="N23" s="405"/>
      <c r="O23" s="417"/>
      <c r="P23" s="407"/>
      <c r="Q23" s="349"/>
      <c r="R23" s="349"/>
      <c r="S23" s="349"/>
      <c r="T23" s="349"/>
      <c r="U23" s="349"/>
    </row>
    <row r="24" spans="1:21" s="415" customFormat="1" ht="15.75">
      <c r="A24" s="549"/>
      <c r="B24" s="488"/>
      <c r="C24" s="349"/>
      <c r="D24" s="349"/>
      <c r="E24" s="349"/>
      <c r="F24" s="349"/>
      <c r="G24" s="404"/>
      <c r="H24" s="405"/>
      <c r="I24" s="404"/>
      <c r="J24" s="405"/>
      <c r="K24" s="404"/>
      <c r="L24" s="405"/>
      <c r="M24" s="404"/>
      <c r="N24" s="405"/>
      <c r="O24" s="417"/>
      <c r="P24" s="407"/>
      <c r="Q24" s="349"/>
      <c r="R24" s="349"/>
      <c r="S24" s="349"/>
      <c r="T24" s="349"/>
      <c r="U24" s="349"/>
    </row>
    <row r="25" spans="1:21" s="415" customFormat="1" ht="15.75">
      <c r="A25" s="549"/>
      <c r="B25" s="488"/>
      <c r="C25" s="349"/>
      <c r="D25" s="349"/>
      <c r="E25" s="349"/>
      <c r="F25" s="349"/>
      <c r="G25" s="404"/>
      <c r="H25" s="405"/>
      <c r="I25" s="404"/>
      <c r="J25" s="405"/>
      <c r="K25" s="404"/>
      <c r="L25" s="405"/>
      <c r="M25" s="404"/>
      <c r="N25" s="405"/>
      <c r="O25" s="417"/>
      <c r="P25" s="407"/>
      <c r="Q25" s="349"/>
      <c r="R25" s="349"/>
      <c r="S25" s="349"/>
      <c r="T25" s="349"/>
      <c r="U25" s="349"/>
    </row>
    <row r="26" spans="1:21" s="415" customFormat="1" ht="15.75">
      <c r="A26" s="549"/>
      <c r="B26" s="488"/>
      <c r="C26" s="349"/>
      <c r="D26" s="349"/>
      <c r="E26" s="349"/>
      <c r="F26" s="349"/>
      <c r="G26" s="404"/>
      <c r="H26" s="405"/>
      <c r="I26" s="404"/>
      <c r="J26" s="405"/>
      <c r="K26" s="404"/>
      <c r="L26" s="405"/>
      <c r="M26" s="404"/>
      <c r="N26" s="405"/>
      <c r="O26" s="417"/>
      <c r="P26" s="407"/>
      <c r="Q26" s="349"/>
      <c r="R26" s="349"/>
      <c r="S26" s="349"/>
      <c r="T26" s="349"/>
      <c r="U26" s="349"/>
    </row>
    <row r="27" spans="1:21" ht="15.75">
      <c r="A27" s="549"/>
      <c r="B27" s="489"/>
      <c r="C27" s="349"/>
      <c r="D27" s="349"/>
      <c r="E27" s="349"/>
      <c r="F27" s="349"/>
      <c r="G27" s="349"/>
      <c r="H27" s="405"/>
      <c r="I27" s="349"/>
      <c r="J27" s="405"/>
      <c r="K27" s="349"/>
      <c r="L27" s="405"/>
      <c r="M27" s="349"/>
      <c r="N27" s="405"/>
      <c r="O27" s="349"/>
      <c r="P27" s="405"/>
      <c r="Q27" s="349"/>
      <c r="R27" s="71"/>
      <c r="S27" s="349"/>
      <c r="T27" s="349"/>
      <c r="U27" s="349"/>
    </row>
    <row r="28" spans="1:21" ht="15.75">
      <c r="A28" s="308"/>
      <c r="B28" s="309"/>
      <c r="C28" s="309"/>
      <c r="D28" s="308" t="s">
        <v>1450</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0" zoomScaleNormal="80" workbookViewId="0">
      <pane ySplit="11" topLeftCell="A184" activePane="bottomLeft" state="frozen"/>
      <selection activeCell="A11" sqref="A11"/>
      <selection pane="bottomLeft" activeCell="E190" sqref="E190"/>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c r="A1" s="190"/>
      <c r="B1" s="193"/>
      <c r="C1" s="190" t="s">
        <v>261</v>
      </c>
      <c r="D1" s="193" t="s">
        <v>262</v>
      </c>
      <c r="E1" s="184" t="s">
        <v>263</v>
      </c>
      <c r="F1" s="184" t="s">
        <v>509</v>
      </c>
      <c r="G1" s="184" t="s">
        <v>511</v>
      </c>
      <c r="H1" s="184" t="s">
        <v>513</v>
      </c>
      <c r="I1" s="184" t="s">
        <v>515</v>
      </c>
      <c r="J1" s="184" t="s">
        <v>517</v>
      </c>
      <c r="K1" s="184" t="s">
        <v>519</v>
      </c>
      <c r="L1" s="184" t="s">
        <v>264</v>
      </c>
      <c r="M1" s="184" t="s">
        <v>522</v>
      </c>
      <c r="N1" s="184" t="s">
        <v>265</v>
      </c>
      <c r="O1" s="184" t="s">
        <v>524</v>
      </c>
      <c r="P1" s="184" t="s">
        <v>526</v>
      </c>
      <c r="Q1" s="184" t="s">
        <v>528</v>
      </c>
      <c r="R1" s="184" t="s">
        <v>526</v>
      </c>
      <c r="S1" s="184" t="s">
        <v>528</v>
      </c>
      <c r="T1" s="184" t="s">
        <v>528</v>
      </c>
      <c r="U1" s="184" t="s">
        <v>266</v>
      </c>
      <c r="V1" s="184" t="s">
        <v>529</v>
      </c>
      <c r="W1" s="184" t="s">
        <v>532</v>
      </c>
      <c r="X1" s="184" t="s">
        <v>532</v>
      </c>
      <c r="Y1" s="184" t="s">
        <v>267</v>
      </c>
      <c r="Z1" s="184" t="s">
        <v>534</v>
      </c>
      <c r="AA1" s="184" t="s">
        <v>268</v>
      </c>
      <c r="AB1" s="184" t="s">
        <v>535</v>
      </c>
      <c r="AC1" s="184" t="s">
        <v>536</v>
      </c>
      <c r="AD1" s="184" t="s">
        <v>540</v>
      </c>
      <c r="AE1" s="184" t="s">
        <v>284</v>
      </c>
      <c r="AF1" s="184" t="s">
        <v>541</v>
      </c>
      <c r="AG1" s="184" t="s">
        <v>543</v>
      </c>
      <c r="AH1" s="184" t="s">
        <v>545</v>
      </c>
      <c r="AI1" s="184" t="s">
        <v>285</v>
      </c>
      <c r="AJ1" s="184" t="s">
        <v>547</v>
      </c>
      <c r="AK1" s="184" t="s">
        <v>549</v>
      </c>
      <c r="AL1" s="184" t="s">
        <v>551</v>
      </c>
      <c r="AM1" s="184" t="s">
        <v>553</v>
      </c>
      <c r="AN1" s="184" t="s">
        <v>260</v>
      </c>
      <c r="AO1" s="184" t="s">
        <v>555</v>
      </c>
      <c r="AP1" s="193" t="s">
        <v>269</v>
      </c>
      <c r="AQ1" s="184" t="s">
        <v>557</v>
      </c>
      <c r="AR1" s="184" t="s">
        <v>270</v>
      </c>
      <c r="AS1" s="184" t="s">
        <v>559</v>
      </c>
      <c r="AT1" s="184" t="s">
        <v>561</v>
      </c>
      <c r="AU1" s="184" t="s">
        <v>271</v>
      </c>
      <c r="AV1" s="184" t="s">
        <v>563</v>
      </c>
      <c r="AW1" s="184" t="s">
        <v>565</v>
      </c>
      <c r="AX1" s="184" t="s">
        <v>272</v>
      </c>
      <c r="AY1" s="184" t="s">
        <v>566</v>
      </c>
      <c r="AZ1" s="184" t="s">
        <v>568</v>
      </c>
      <c r="BA1" s="184" t="s">
        <v>569</v>
      </c>
      <c r="BB1" s="184" t="s">
        <v>570</v>
      </c>
      <c r="BC1" s="184" t="s">
        <v>572</v>
      </c>
      <c r="BD1" s="184" t="s">
        <v>574</v>
      </c>
      <c r="BE1" s="184" t="s">
        <v>575</v>
      </c>
      <c r="BF1" s="184" t="s">
        <v>273</v>
      </c>
      <c r="BG1" s="184" t="s">
        <v>577</v>
      </c>
      <c r="BH1" s="184" t="s">
        <v>579</v>
      </c>
      <c r="BI1" s="184" t="s">
        <v>581</v>
      </c>
      <c r="BJ1" s="184" t="s">
        <v>583</v>
      </c>
      <c r="BK1" s="184" t="s">
        <v>585</v>
      </c>
      <c r="BL1" s="184" t="s">
        <v>587</v>
      </c>
      <c r="BM1" s="184" t="s">
        <v>589</v>
      </c>
      <c r="BN1" s="184" t="s">
        <v>591</v>
      </c>
      <c r="BO1" s="184" t="s">
        <v>286</v>
      </c>
      <c r="BP1" s="184" t="s">
        <v>593</v>
      </c>
      <c r="BQ1" s="184" t="s">
        <v>595</v>
      </c>
      <c r="BR1" s="184" t="s">
        <v>597</v>
      </c>
      <c r="BS1" s="184" t="s">
        <v>599</v>
      </c>
      <c r="BT1" s="184" t="s">
        <v>601</v>
      </c>
      <c r="BU1" s="184" t="s">
        <v>603</v>
      </c>
      <c r="BV1" s="184" t="s">
        <v>605</v>
      </c>
      <c r="BW1" s="184" t="s">
        <v>607</v>
      </c>
      <c r="BX1" s="184" t="s">
        <v>609</v>
      </c>
      <c r="BY1" s="184" t="s">
        <v>611</v>
      </c>
      <c r="BZ1" s="193" t="s">
        <v>274</v>
      </c>
      <c r="CA1" s="184" t="s">
        <v>275</v>
      </c>
      <c r="CB1" s="184" t="s">
        <v>613</v>
      </c>
      <c r="CC1" s="184" t="s">
        <v>276</v>
      </c>
      <c r="CD1" s="184" t="s">
        <v>615</v>
      </c>
      <c r="CE1" s="184" t="s">
        <v>617</v>
      </c>
      <c r="CF1" s="193" t="s">
        <v>277</v>
      </c>
      <c r="CG1" s="184" t="s">
        <v>278</v>
      </c>
      <c r="CH1" s="184" t="s">
        <v>619</v>
      </c>
      <c r="CI1" s="184" t="s">
        <v>279</v>
      </c>
      <c r="CJ1" s="184" t="s">
        <v>621</v>
      </c>
      <c r="CK1" s="184" t="s">
        <v>623</v>
      </c>
      <c r="CL1" s="184" t="s">
        <v>625</v>
      </c>
      <c r="CM1" s="193" t="s">
        <v>280</v>
      </c>
      <c r="CN1" s="184" t="s">
        <v>631</v>
      </c>
      <c r="CO1" s="184" t="s">
        <v>633</v>
      </c>
      <c r="CP1" s="184" t="s">
        <v>281</v>
      </c>
      <c r="CQ1" s="184" t="s">
        <v>627</v>
      </c>
      <c r="CR1" s="184" t="s">
        <v>629</v>
      </c>
      <c r="CS1" s="184" t="s">
        <v>282</v>
      </c>
      <c r="CT1" s="184" t="s">
        <v>635</v>
      </c>
      <c r="CU1" s="184" t="s">
        <v>283</v>
      </c>
      <c r="CV1" s="184" t="s">
        <v>636</v>
      </c>
      <c r="CW1" s="181" t="s">
        <v>287</v>
      </c>
      <c r="CX1" s="193" t="s">
        <v>288</v>
      </c>
      <c r="CY1" s="184" t="s">
        <v>637</v>
      </c>
      <c r="CZ1" s="184" t="s">
        <v>638</v>
      </c>
      <c r="DA1" s="184" t="s">
        <v>640</v>
      </c>
      <c r="DB1" s="184" t="s">
        <v>289</v>
      </c>
      <c r="DC1" s="184" t="s">
        <v>642</v>
      </c>
      <c r="DD1" s="184" t="s">
        <v>644</v>
      </c>
      <c r="DE1" s="184" t="s">
        <v>646</v>
      </c>
      <c r="DF1" s="184" t="s">
        <v>648</v>
      </c>
      <c r="DG1" s="184" t="s">
        <v>650</v>
      </c>
      <c r="DH1" s="184" t="s">
        <v>652</v>
      </c>
      <c r="DI1" s="193" t="s">
        <v>290</v>
      </c>
      <c r="DJ1" s="184" t="s">
        <v>291</v>
      </c>
      <c r="DK1" s="184" t="s">
        <v>654</v>
      </c>
      <c r="DL1" s="184" t="s">
        <v>292</v>
      </c>
      <c r="DM1" s="184" t="s">
        <v>656</v>
      </c>
      <c r="DN1" s="184" t="s">
        <v>658</v>
      </c>
      <c r="DO1" s="184" t="s">
        <v>660</v>
      </c>
      <c r="DP1" s="184" t="s">
        <v>662</v>
      </c>
      <c r="DQ1" s="184" t="s">
        <v>664</v>
      </c>
      <c r="DR1" s="184" t="s">
        <v>666</v>
      </c>
      <c r="DS1" s="184" t="s">
        <v>668</v>
      </c>
      <c r="DT1" s="184" t="s">
        <v>293</v>
      </c>
      <c r="DU1" s="184" t="s">
        <v>670</v>
      </c>
      <c r="DV1" s="184" t="s">
        <v>672</v>
      </c>
      <c r="DW1" s="184" t="s">
        <v>674</v>
      </c>
      <c r="DX1" s="193" t="s">
        <v>294</v>
      </c>
      <c r="DY1" s="184" t="s">
        <v>676</v>
      </c>
      <c r="DZ1" s="184" t="s">
        <v>295</v>
      </c>
      <c r="EA1" s="184" t="s">
        <v>678</v>
      </c>
      <c r="EB1" s="184" t="s">
        <v>296</v>
      </c>
      <c r="EC1" s="184" t="s">
        <v>680</v>
      </c>
      <c r="ED1" s="184" t="s">
        <v>682</v>
      </c>
      <c r="EE1" s="184" t="s">
        <v>684</v>
      </c>
      <c r="EF1" s="184" t="s">
        <v>686</v>
      </c>
      <c r="EG1" s="184" t="s">
        <v>688</v>
      </c>
      <c r="EH1" s="184" t="s">
        <v>690</v>
      </c>
      <c r="EI1" s="184" t="s">
        <v>692</v>
      </c>
      <c r="EJ1" s="184" t="s">
        <v>694</v>
      </c>
      <c r="EK1" s="184" t="s">
        <v>696</v>
      </c>
      <c r="EL1" s="184" t="s">
        <v>698</v>
      </c>
      <c r="EM1" s="184" t="s">
        <v>700</v>
      </c>
      <c r="EN1" s="193" t="s">
        <v>297</v>
      </c>
      <c r="EO1" s="184" t="s">
        <v>702</v>
      </c>
      <c r="EP1" s="184" t="s">
        <v>298</v>
      </c>
      <c r="EQ1" s="184" t="s">
        <v>704</v>
      </c>
      <c r="ER1" s="184" t="s">
        <v>706</v>
      </c>
      <c r="ES1" s="184" t="s">
        <v>299</v>
      </c>
      <c r="ET1" s="184" t="s">
        <v>708</v>
      </c>
      <c r="EU1" s="184" t="s">
        <v>710</v>
      </c>
      <c r="EV1" s="184" t="s">
        <v>300</v>
      </c>
      <c r="EW1" s="184" t="s">
        <v>712</v>
      </c>
      <c r="EX1" s="184" t="s">
        <v>714</v>
      </c>
      <c r="EY1" s="184" t="s">
        <v>716</v>
      </c>
      <c r="EZ1" s="184" t="s">
        <v>301</v>
      </c>
      <c r="FA1" s="184" t="s">
        <v>718</v>
      </c>
      <c r="FB1" s="184" t="s">
        <v>720</v>
      </c>
      <c r="FC1" s="193" t="s">
        <v>302</v>
      </c>
      <c r="FD1" s="184" t="s">
        <v>303</v>
      </c>
      <c r="FE1" s="184" t="s">
        <v>722</v>
      </c>
      <c r="FF1" s="184" t="s">
        <v>724</v>
      </c>
      <c r="FG1" s="184" t="s">
        <v>726</v>
      </c>
      <c r="FH1" s="184" t="s">
        <v>728</v>
      </c>
      <c r="FI1" s="184" t="s">
        <v>304</v>
      </c>
      <c r="FJ1" s="184" t="s">
        <v>730</v>
      </c>
      <c r="FK1" s="184" t="s">
        <v>732</v>
      </c>
      <c r="FL1" s="184" t="s">
        <v>734</v>
      </c>
      <c r="FM1" s="184" t="s">
        <v>736</v>
      </c>
      <c r="FN1" s="184" t="s">
        <v>738</v>
      </c>
      <c r="FO1" s="184" t="s">
        <v>305</v>
      </c>
      <c r="FP1" s="184" t="s">
        <v>741</v>
      </c>
      <c r="FQ1" s="184" t="s">
        <v>306</v>
      </c>
      <c r="FR1" s="184" t="s">
        <v>744</v>
      </c>
      <c r="FS1" s="184" t="s">
        <v>745</v>
      </c>
      <c r="FT1" s="184" t="s">
        <v>747</v>
      </c>
      <c r="FU1" s="184" t="s">
        <v>307</v>
      </c>
      <c r="FV1" s="184" t="s">
        <v>750</v>
      </c>
      <c r="FW1" s="184" t="s">
        <v>751</v>
      </c>
      <c r="FX1" s="184" t="s">
        <v>753</v>
      </c>
      <c r="FY1" s="184" t="s">
        <v>308</v>
      </c>
      <c r="FZ1" s="184" t="s">
        <v>756</v>
      </c>
      <c r="GA1" s="184" t="s">
        <v>758</v>
      </c>
      <c r="GB1" s="184" t="s">
        <v>760</v>
      </c>
      <c r="GC1" s="193" t="s">
        <v>309</v>
      </c>
      <c r="GD1" s="193" t="s">
        <v>310</v>
      </c>
      <c r="GE1" s="184" t="s">
        <v>316</v>
      </c>
      <c r="GF1" s="184" t="s">
        <v>762</v>
      </c>
      <c r="GG1" s="184" t="s">
        <v>764</v>
      </c>
      <c r="GH1" s="184" t="s">
        <v>766</v>
      </c>
      <c r="GI1" s="184" t="s">
        <v>768</v>
      </c>
      <c r="GJ1" s="184" t="s">
        <v>770</v>
      </c>
      <c r="GK1" s="184" t="s">
        <v>772</v>
      </c>
      <c r="GL1" s="193" t="s">
        <v>311</v>
      </c>
      <c r="GM1" s="184" t="s">
        <v>317</v>
      </c>
      <c r="GN1" s="184" t="s">
        <v>774</v>
      </c>
      <c r="GO1" s="184" t="s">
        <v>776</v>
      </c>
      <c r="GP1" s="184" t="s">
        <v>777</v>
      </c>
      <c r="GQ1" s="184" t="s">
        <v>318</v>
      </c>
      <c r="GR1" s="184" t="s">
        <v>780</v>
      </c>
      <c r="GS1" s="184" t="s">
        <v>781</v>
      </c>
      <c r="GT1" s="193" t="s">
        <v>312</v>
      </c>
      <c r="GU1" s="184" t="s">
        <v>313</v>
      </c>
      <c r="GV1" s="184" t="s">
        <v>783</v>
      </c>
      <c r="GW1" s="184" t="s">
        <v>785</v>
      </c>
      <c r="GX1" s="184" t="s">
        <v>787</v>
      </c>
      <c r="GY1" s="184" t="s">
        <v>789</v>
      </c>
      <c r="GZ1" s="184" t="s">
        <v>791</v>
      </c>
      <c r="HA1" s="193" t="s">
        <v>314</v>
      </c>
      <c r="HB1" s="184" t="s">
        <v>315</v>
      </c>
      <c r="HC1" s="184" t="s">
        <v>793</v>
      </c>
      <c r="HD1" s="184" t="s">
        <v>795</v>
      </c>
      <c r="HE1" s="184" t="s">
        <v>797</v>
      </c>
      <c r="HF1" s="184" t="s">
        <v>799</v>
      </c>
      <c r="HG1" s="184" t="s">
        <v>801</v>
      </c>
      <c r="HH1" s="184" t="s">
        <v>803</v>
      </c>
      <c r="HI1" s="181" t="s">
        <v>319</v>
      </c>
      <c r="HJ1" s="193" t="s">
        <v>320</v>
      </c>
      <c r="HK1" s="184" t="s">
        <v>321</v>
      </c>
      <c r="HL1" s="184" t="s">
        <v>805</v>
      </c>
      <c r="HM1" s="184" t="s">
        <v>807</v>
      </c>
      <c r="HN1" s="184" t="s">
        <v>809</v>
      </c>
      <c r="HO1" s="184" t="s">
        <v>811</v>
      </c>
      <c r="HP1" s="184" t="s">
        <v>322</v>
      </c>
      <c r="HQ1" s="184" t="s">
        <v>814</v>
      </c>
      <c r="HR1" s="184" t="s">
        <v>339</v>
      </c>
      <c r="HS1" s="184" t="s">
        <v>852</v>
      </c>
      <c r="HT1" s="184" t="s">
        <v>854</v>
      </c>
      <c r="HU1" s="184" t="s">
        <v>856</v>
      </c>
      <c r="HV1" s="193" t="s">
        <v>323</v>
      </c>
      <c r="HW1" s="184" t="s">
        <v>816</v>
      </c>
      <c r="HX1" s="184" t="s">
        <v>818</v>
      </c>
      <c r="HY1" s="184" t="s">
        <v>324</v>
      </c>
      <c r="HZ1" s="184" t="s">
        <v>821</v>
      </c>
      <c r="IA1" s="184" t="s">
        <v>823</v>
      </c>
      <c r="IB1" s="184" t="s">
        <v>824</v>
      </c>
      <c r="IC1" s="184" t="s">
        <v>826</v>
      </c>
      <c r="ID1" s="193" t="s">
        <v>325</v>
      </c>
      <c r="IE1" s="184" t="s">
        <v>828</v>
      </c>
      <c r="IF1" s="184" t="s">
        <v>830</v>
      </c>
      <c r="IG1" s="184" t="s">
        <v>832</v>
      </c>
      <c r="IH1" s="184" t="s">
        <v>326</v>
      </c>
      <c r="II1" s="184" t="s">
        <v>834</v>
      </c>
      <c r="IJ1" s="184" t="s">
        <v>836</v>
      </c>
      <c r="IK1" s="184" t="s">
        <v>327</v>
      </c>
      <c r="IL1" s="184" t="s">
        <v>838</v>
      </c>
      <c r="IM1" s="184" t="s">
        <v>840</v>
      </c>
      <c r="IN1" s="184" t="s">
        <v>328</v>
      </c>
      <c r="IO1" s="184" t="s">
        <v>842</v>
      </c>
      <c r="IP1" s="184" t="s">
        <v>844</v>
      </c>
      <c r="IQ1" s="184" t="s">
        <v>846</v>
      </c>
      <c r="IR1" s="184" t="s">
        <v>848</v>
      </c>
      <c r="IS1" s="184" t="s">
        <v>329</v>
      </c>
      <c r="IT1" s="184" t="s">
        <v>850</v>
      </c>
      <c r="IU1" s="193" t="s">
        <v>330</v>
      </c>
      <c r="IV1" s="184" t="s">
        <v>858</v>
      </c>
      <c r="IW1" s="184" t="s">
        <v>860</v>
      </c>
      <c r="IX1" s="184" t="s">
        <v>331</v>
      </c>
      <c r="IY1" s="184" t="s">
        <v>862</v>
      </c>
      <c r="IZ1" s="184" t="s">
        <v>864</v>
      </c>
      <c r="JA1" s="184" t="s">
        <v>866</v>
      </c>
      <c r="JB1" s="193" t="s">
        <v>332</v>
      </c>
      <c r="JC1" s="184" t="s">
        <v>868</v>
      </c>
      <c r="JD1" s="184" t="s">
        <v>333</v>
      </c>
      <c r="JE1" s="184" t="s">
        <v>871</v>
      </c>
      <c r="JF1" s="184" t="s">
        <v>873</v>
      </c>
      <c r="JG1" s="184" t="s">
        <v>875</v>
      </c>
      <c r="JH1" s="184" t="s">
        <v>877</v>
      </c>
      <c r="JI1" s="184" t="s">
        <v>879</v>
      </c>
      <c r="JJ1" s="184" t="s">
        <v>881</v>
      </c>
      <c r="JK1" s="184" t="s">
        <v>334</v>
      </c>
      <c r="JL1" s="184" t="s">
        <v>884</v>
      </c>
      <c r="JM1" s="184" t="s">
        <v>886</v>
      </c>
      <c r="JN1" s="184" t="s">
        <v>888</v>
      </c>
      <c r="JO1" s="184" t="s">
        <v>890</v>
      </c>
      <c r="JP1" s="184" t="s">
        <v>892</v>
      </c>
      <c r="JQ1" s="184" t="s">
        <v>894</v>
      </c>
      <c r="JR1" s="184" t="s">
        <v>896</v>
      </c>
      <c r="JS1" s="184" t="s">
        <v>898</v>
      </c>
      <c r="JT1" s="184" t="s">
        <v>335</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336</v>
      </c>
      <c r="KV1" s="184" t="s">
        <v>952</v>
      </c>
      <c r="KW1" s="184" t="s">
        <v>337</v>
      </c>
      <c r="KX1" s="184" t="s">
        <v>955</v>
      </c>
      <c r="KY1" s="184" t="s">
        <v>957</v>
      </c>
      <c r="KZ1" s="184" t="s">
        <v>959</v>
      </c>
      <c r="LA1" s="184" t="s">
        <v>961</v>
      </c>
      <c r="LB1" s="184" t="s">
        <v>338</v>
      </c>
      <c r="LC1" s="184" t="s">
        <v>964</v>
      </c>
      <c r="LD1" s="184" t="s">
        <v>966</v>
      </c>
      <c r="LE1" s="184" t="s">
        <v>968</v>
      </c>
      <c r="LF1" s="184" t="s">
        <v>970</v>
      </c>
      <c r="LG1" s="184" t="s">
        <v>972</v>
      </c>
      <c r="LH1" s="184" t="s">
        <v>974</v>
      </c>
      <c r="LI1" s="184" t="s">
        <v>976</v>
      </c>
      <c r="LJ1" s="181" t="s">
        <v>340</v>
      </c>
      <c r="LK1" s="193" t="s">
        <v>341</v>
      </c>
      <c r="LL1" s="184" t="s">
        <v>342</v>
      </c>
      <c r="LM1" s="184" t="s">
        <v>343</v>
      </c>
      <c r="LN1" s="193" t="s">
        <v>344</v>
      </c>
      <c r="LO1" s="184" t="s">
        <v>345</v>
      </c>
      <c r="LP1" s="184" t="s">
        <v>996</v>
      </c>
      <c r="LQ1" s="184" t="s">
        <v>998</v>
      </c>
      <c r="LR1" s="184" t="s">
        <v>999</v>
      </c>
      <c r="LS1" s="184" t="s">
        <v>1001</v>
      </c>
      <c r="LT1" s="184" t="s">
        <v>1002</v>
      </c>
      <c r="LU1" s="184" t="s">
        <v>1004</v>
      </c>
      <c r="LV1" s="184" t="s">
        <v>1006</v>
      </c>
      <c r="LW1" s="184" t="s">
        <v>1008</v>
      </c>
      <c r="LX1" s="184" t="s">
        <v>1010</v>
      </c>
      <c r="LY1" s="184" t="s">
        <v>346</v>
      </c>
      <c r="LZ1" s="184" t="s">
        <v>1013</v>
      </c>
      <c r="MA1" s="184" t="s">
        <v>1014</v>
      </c>
      <c r="MB1" s="184" t="s">
        <v>1016</v>
      </c>
      <c r="MC1" s="184" t="s">
        <v>347</v>
      </c>
      <c r="MD1" s="184" t="s">
        <v>1019</v>
      </c>
      <c r="ME1" s="184" t="s">
        <v>1020</v>
      </c>
      <c r="MF1" s="184" t="s">
        <v>1022</v>
      </c>
      <c r="MG1" s="184" t="s">
        <v>1024</v>
      </c>
      <c r="MH1" s="184" t="s">
        <v>348</v>
      </c>
      <c r="MI1" s="184" t="s">
        <v>1027</v>
      </c>
      <c r="MJ1" s="184" t="s">
        <v>1029</v>
      </c>
      <c r="MK1" s="184" t="s">
        <v>1031</v>
      </c>
      <c r="ML1" s="184" t="s">
        <v>1033</v>
      </c>
      <c r="MM1" s="184" t="s">
        <v>349</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350</v>
      </c>
      <c r="NA1" s="184" t="s">
        <v>351</v>
      </c>
      <c r="NB1" s="184" t="s">
        <v>1059</v>
      </c>
      <c r="NC1" s="184" t="s">
        <v>1061</v>
      </c>
      <c r="ND1" s="184" t="s">
        <v>1063</v>
      </c>
      <c r="NE1" s="184" t="s">
        <v>1065</v>
      </c>
      <c r="NF1" s="193" t="s">
        <v>352</v>
      </c>
      <c r="NG1" s="184" t="s">
        <v>353</v>
      </c>
      <c r="NH1" s="184" t="s">
        <v>1066</v>
      </c>
      <c r="NI1" s="184" t="s">
        <v>354</v>
      </c>
      <c r="NJ1" s="184" t="s">
        <v>1068</v>
      </c>
      <c r="NK1" s="184" t="s">
        <v>1070</v>
      </c>
      <c r="NL1" s="184" t="s">
        <v>355</v>
      </c>
      <c r="NM1" s="184" t="s">
        <v>1072</v>
      </c>
      <c r="NN1" s="184" t="s">
        <v>1074</v>
      </c>
      <c r="NO1" s="181" t="s">
        <v>341</v>
      </c>
      <c r="NP1" s="193" t="s">
        <v>342</v>
      </c>
      <c r="NQ1" s="184" t="s">
        <v>356</v>
      </c>
      <c r="NR1" s="184" t="s">
        <v>978</v>
      </c>
      <c r="NS1" s="184" t="s">
        <v>980</v>
      </c>
      <c r="NT1" s="184" t="s">
        <v>982</v>
      </c>
      <c r="NU1" s="184" t="s">
        <v>984</v>
      </c>
      <c r="NV1" s="184" t="s">
        <v>357</v>
      </c>
      <c r="NW1" s="184" t="s">
        <v>986</v>
      </c>
      <c r="NX1" s="184" t="s">
        <v>358</v>
      </c>
      <c r="NY1" s="184" t="s">
        <v>988</v>
      </c>
      <c r="NZ1" s="193" t="s">
        <v>343</v>
      </c>
      <c r="OA1" s="184" t="s">
        <v>990</v>
      </c>
      <c r="OB1" s="184" t="s">
        <v>359</v>
      </c>
      <c r="OC1" s="181" t="s">
        <v>343</v>
      </c>
      <c r="OD1" s="193" t="s">
        <v>359</v>
      </c>
      <c r="OE1" s="184" t="s">
        <v>992</v>
      </c>
      <c r="OF1" s="184" t="s">
        <v>994</v>
      </c>
      <c r="OG1" s="184" t="s">
        <v>360</v>
      </c>
      <c r="OH1" s="181" t="s">
        <v>361</v>
      </c>
      <c r="OI1" s="193" t="s">
        <v>362</v>
      </c>
      <c r="OJ1" s="184" t="s">
        <v>363</v>
      </c>
      <c r="OK1" s="184" t="s">
        <v>1075</v>
      </c>
      <c r="OL1" s="184" t="s">
        <v>1077</v>
      </c>
      <c r="OM1" s="184" t="s">
        <v>364</v>
      </c>
      <c r="ON1" s="184" t="s">
        <v>374</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375</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365</v>
      </c>
      <c r="QM1" s="184" t="s">
        <v>1175</v>
      </c>
      <c r="QN1" s="184" t="s">
        <v>1177</v>
      </c>
      <c r="QO1" s="184" t="s">
        <v>1179</v>
      </c>
      <c r="QP1" s="184" t="s">
        <v>1181</v>
      </c>
      <c r="QQ1" s="184" t="s">
        <v>1183</v>
      </c>
      <c r="QR1" s="193" t="s">
        <v>366</v>
      </c>
      <c r="QS1" s="184" t="s">
        <v>367</v>
      </c>
      <c r="QT1" s="184" t="s">
        <v>1185</v>
      </c>
      <c r="QU1" s="184" t="s">
        <v>1187</v>
      </c>
      <c r="QV1" s="184" t="s">
        <v>1189</v>
      </c>
      <c r="QW1" s="184" t="s">
        <v>1191</v>
      </c>
      <c r="QX1" s="184" t="s">
        <v>1193</v>
      </c>
      <c r="QY1" s="184" t="s">
        <v>1195</v>
      </c>
      <c r="QZ1" s="193" t="s">
        <v>368</v>
      </c>
      <c r="RA1" s="184" t="s">
        <v>1197</v>
      </c>
      <c r="RB1" s="184" t="s">
        <v>369</v>
      </c>
      <c r="RC1" s="193" t="s">
        <v>370</v>
      </c>
      <c r="RD1" s="184" t="s">
        <v>371</v>
      </c>
      <c r="RE1" s="184" t="s">
        <v>1227</v>
      </c>
      <c r="RF1" s="184" t="s">
        <v>1229</v>
      </c>
      <c r="RG1" s="193" t="s">
        <v>372</v>
      </c>
      <c r="RH1" s="184" t="s">
        <v>373</v>
      </c>
      <c r="RI1" s="184" t="s">
        <v>1231</v>
      </c>
      <c r="RJ1" s="184" t="s">
        <v>1232</v>
      </c>
      <c r="RK1" s="184" t="s">
        <v>1233</v>
      </c>
      <c r="RL1" s="184" t="s">
        <v>1234</v>
      </c>
      <c r="RM1" s="184" t="s">
        <v>1236</v>
      </c>
      <c r="RN1" s="184" t="s">
        <v>1237</v>
      </c>
      <c r="RO1" s="184" t="s">
        <v>1239</v>
      </c>
      <c r="RP1" s="184" t="s">
        <v>1240</v>
      </c>
      <c r="RQ1" s="181" t="s">
        <v>368</v>
      </c>
      <c r="RR1" s="193" t="s">
        <v>369</v>
      </c>
      <c r="RS1" s="184" t="s">
        <v>376</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377</v>
      </c>
      <c r="SI1" s="193" t="s">
        <v>378</v>
      </c>
      <c r="SJ1" s="184" t="s">
        <v>379</v>
      </c>
      <c r="SK1" s="184" t="s">
        <v>1242</v>
      </c>
      <c r="SL1" s="184" t="s">
        <v>1244</v>
      </c>
      <c r="SM1" s="184" t="s">
        <v>380</v>
      </c>
      <c r="SN1" s="184" t="s">
        <v>1246</v>
      </c>
      <c r="SO1" s="184" t="s">
        <v>1248</v>
      </c>
      <c r="SP1" s="184" t="s">
        <v>1250</v>
      </c>
      <c r="SQ1" s="184" t="s">
        <v>1252</v>
      </c>
      <c r="SR1" s="193" t="s">
        <v>381</v>
      </c>
      <c r="SS1" s="184" t="s">
        <v>382</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383</v>
      </c>
      <c r="TJ1" s="193" t="s">
        <v>384</v>
      </c>
      <c r="TK1" s="184" t="s">
        <v>385</v>
      </c>
      <c r="TL1" s="184" t="s">
        <v>1284</v>
      </c>
      <c r="TM1" s="184" t="s">
        <v>1286</v>
      </c>
      <c r="TN1" s="184" t="s">
        <v>1288</v>
      </c>
      <c r="TO1" s="184" t="s">
        <v>1290</v>
      </c>
      <c r="TP1" s="184" t="s">
        <v>1292</v>
      </c>
      <c r="TQ1" s="184" t="s">
        <v>386</v>
      </c>
      <c r="TR1" s="184" t="s">
        <v>1294</v>
      </c>
      <c r="TS1" s="184" t="s">
        <v>1296</v>
      </c>
      <c r="TT1" s="184" t="s">
        <v>1298</v>
      </c>
      <c r="TU1" s="184" t="s">
        <v>1300</v>
      </c>
      <c r="TV1" s="184" t="s">
        <v>1302</v>
      </c>
      <c r="TW1" s="184" t="s">
        <v>1304</v>
      </c>
      <c r="TX1" s="193" t="s">
        <v>387</v>
      </c>
      <c r="TY1" s="184" t="s">
        <v>388</v>
      </c>
      <c r="TZ1" s="184" t="s">
        <v>389</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c r="K2" s="162"/>
      <c r="Z2" s="124" t="s">
        <v>138</v>
      </c>
      <c r="AA2" s="124" t="s">
        <v>139</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19"/>
      <c r="L10" s="219"/>
      <c r="M10" s="219"/>
      <c r="N10" s="220" t="s">
        <v>403</v>
      </c>
      <c r="O10" s="219"/>
      <c r="P10" s="219"/>
      <c r="Q10" s="219"/>
      <c r="R10" s="219"/>
      <c r="S10" s="219"/>
      <c r="T10" s="219"/>
      <c r="U10" s="219"/>
      <c r="V10" s="219"/>
      <c r="W10" s="219"/>
      <c r="X10" s="219"/>
      <c r="Y10" s="219"/>
    </row>
    <row r="11" spans="1:569" ht="79.5" thickBot="1">
      <c r="A11" s="436"/>
      <c r="B11" s="345" t="s">
        <v>142</v>
      </c>
      <c r="C11" s="196" t="s">
        <v>141</v>
      </c>
      <c r="D11" s="197" t="s">
        <v>138</v>
      </c>
      <c r="E11" s="197" t="s">
        <v>1460</v>
      </c>
      <c r="F11" s="197" t="s">
        <v>258</v>
      </c>
      <c r="G11" s="197" t="s">
        <v>472</v>
      </c>
      <c r="H11" s="197" t="s">
        <v>474</v>
      </c>
      <c r="I11" s="218" t="s">
        <v>475</v>
      </c>
      <c r="J11" s="197" t="s">
        <v>473</v>
      </c>
      <c r="K11" s="383" t="s">
        <v>1370</v>
      </c>
      <c r="L11" s="383" t="s">
        <v>1372</v>
      </c>
      <c r="M11" s="383" t="s">
        <v>483</v>
      </c>
      <c r="N11" s="383" t="s">
        <v>1371</v>
      </c>
      <c r="O11" s="383" t="s">
        <v>1373</v>
      </c>
      <c r="P11" s="383" t="s">
        <v>484</v>
      </c>
      <c r="Q11" s="383" t="s">
        <v>1374</v>
      </c>
      <c r="R11" s="383" t="s">
        <v>1375</v>
      </c>
      <c r="S11" s="383" t="s">
        <v>1376</v>
      </c>
      <c r="T11" s="383" t="s">
        <v>1472</v>
      </c>
      <c r="U11" s="383" t="s">
        <v>1377</v>
      </c>
      <c r="V11" s="383" t="s">
        <v>1378</v>
      </c>
      <c r="W11" s="383" t="s">
        <v>1379</v>
      </c>
      <c r="X11" s="383" t="s">
        <v>1380</v>
      </c>
      <c r="Y11" s="383" t="s">
        <v>1381</v>
      </c>
      <c r="Z11" s="382" t="s">
        <v>404</v>
      </c>
      <c r="AA11" s="218" t="s">
        <v>422</v>
      </c>
      <c r="AB11" s="218" t="s">
        <v>405</v>
      </c>
      <c r="AC11" s="218" t="s">
        <v>419</v>
      </c>
      <c r="AD11" s="218" t="s">
        <v>406</v>
      </c>
      <c r="AE11" s="218" t="s">
        <v>407</v>
      </c>
      <c r="AF11" s="218" t="s">
        <v>408</v>
      </c>
      <c r="AG11" s="218" t="s">
        <v>418</v>
      </c>
      <c r="AH11" s="218" t="s">
        <v>409</v>
      </c>
      <c r="AI11" s="218" t="s">
        <v>410</v>
      </c>
      <c r="AJ11" s="218" t="s">
        <v>411</v>
      </c>
      <c r="AK11" s="218" t="s">
        <v>417</v>
      </c>
      <c r="AL11" s="218" t="s">
        <v>412</v>
      </c>
      <c r="AM11" s="218" t="s">
        <v>413</v>
      </c>
      <c r="AN11" s="218" t="s">
        <v>414</v>
      </c>
      <c r="AO11" s="218" t="s">
        <v>416</v>
      </c>
      <c r="AP11" s="218" t="s">
        <v>415</v>
      </c>
    </row>
    <row r="12" spans="1:569">
      <c r="A12" s="435"/>
      <c r="B12" s="190" t="s">
        <v>261</v>
      </c>
      <c r="C12" s="191" t="s">
        <v>143</v>
      </c>
      <c r="D12" s="192">
        <f>D13+D47+D83+D89+D96</f>
        <v>472500</v>
      </c>
      <c r="E12" s="192">
        <f>E13+E47+E83+E89+E96</f>
        <v>0</v>
      </c>
      <c r="F12" s="192">
        <f t="shared" ref="F12:F106" si="0">D12+E12</f>
        <v>472500</v>
      </c>
      <c r="G12" s="192">
        <f>G13+G47+G83+G89+G96</f>
        <v>0</v>
      </c>
      <c r="H12" s="192">
        <f>F12-G12</f>
        <v>472500</v>
      </c>
      <c r="I12" s="192">
        <f>I13+I47+I83+I89+I96</f>
        <v>0</v>
      </c>
      <c r="J12" s="192">
        <f>F12-I12</f>
        <v>472500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52500</v>
      </c>
      <c r="U12" s="192">
        <f t="shared" si="1"/>
        <v>420000</v>
      </c>
      <c r="V12" s="192">
        <f t="shared" si="1"/>
        <v>0</v>
      </c>
      <c r="W12" s="192">
        <f t="shared" si="1"/>
        <v>0</v>
      </c>
      <c r="X12" s="192">
        <f t="shared" si="1"/>
        <v>0</v>
      </c>
      <c r="Y12" s="192">
        <f t="shared" si="1"/>
        <v>0</v>
      </c>
      <c r="Z12" s="192">
        <f t="shared" si="1"/>
        <v>455000</v>
      </c>
      <c r="AA12" s="192">
        <f t="shared" si="1"/>
        <v>0</v>
      </c>
      <c r="AB12" s="192">
        <f t="shared" si="1"/>
        <v>0</v>
      </c>
      <c r="AC12" s="192">
        <f>Z12+AA12+AB12</f>
        <v>455000</v>
      </c>
      <c r="AD12" s="192">
        <f>AD13+AD47+AD83+AD89+AD96</f>
        <v>0</v>
      </c>
      <c r="AE12" s="192">
        <f>AE13+AE47+AE83+AE89+AE96</f>
        <v>0</v>
      </c>
      <c r="AF12" s="192">
        <f>AF13+AF47+AF83+AF89+AF96</f>
        <v>0</v>
      </c>
      <c r="AG12" s="192">
        <f>AD12+AE12+AF12</f>
        <v>0</v>
      </c>
      <c r="AH12" s="192">
        <f>AH13+AH47+AH83+AH89+AH96</f>
        <v>17500</v>
      </c>
      <c r="AI12" s="192">
        <f>AI13+AI47+AI83+AI89+AI96</f>
        <v>0</v>
      </c>
      <c r="AJ12" s="192">
        <f>AJ13+AJ47+AJ83+AJ89+AJ96</f>
        <v>0</v>
      </c>
      <c r="AK12" s="192">
        <f>AH12+AI12+AJ12</f>
        <v>17500</v>
      </c>
      <c r="AL12" s="192">
        <f>AL13+AL47+AL83+AL89+AL96</f>
        <v>0</v>
      </c>
      <c r="AM12" s="192">
        <f>AM13+AM47+AM83+AM89+AM96</f>
        <v>0</v>
      </c>
      <c r="AN12" s="192">
        <f>AN13+AN47+AN83+AN89+AN96</f>
        <v>0</v>
      </c>
      <c r="AO12" s="192">
        <f>AL12+AM12+AN12</f>
        <v>0</v>
      </c>
      <c r="AP12" s="192">
        <f>AC12+AG12+AK12+AO12</f>
        <v>472500</v>
      </c>
    </row>
    <row r="13" spans="1:569">
      <c r="B13" s="193" t="s">
        <v>262</v>
      </c>
      <c r="C13" s="194" t="s">
        <v>144</v>
      </c>
      <c r="D13" s="195">
        <f>SUM(D14:D46)</f>
        <v>0</v>
      </c>
      <c r="E13" s="195">
        <f>SUM(E14:E46)</f>
        <v>0</v>
      </c>
      <c r="F13" s="195">
        <f t="shared" si="0"/>
        <v>0</v>
      </c>
      <c r="G13" s="195">
        <f>SUM(G14:G46)</f>
        <v>0</v>
      </c>
      <c r="H13" s="195">
        <f t="shared" ref="H13:H220" si="3">F13-G13</f>
        <v>0</v>
      </c>
      <c r="I13" s="195">
        <f>SUM(I14:I46)</f>
        <v>0</v>
      </c>
      <c r="J13" s="195">
        <f t="shared" ref="J13:J220" si="4">F13-I13</f>
        <v>0</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0</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0</v>
      </c>
    </row>
    <row r="14" spans="1:569">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0</v>
      </c>
      <c r="G15" s="186"/>
      <c r="H15" s="186">
        <f t="shared" si="3"/>
        <v>0</v>
      </c>
      <c r="I15" s="186"/>
      <c r="J15" s="186">
        <f t="shared" si="4"/>
        <v>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0</v>
      </c>
    </row>
    <row r="16" spans="1:569">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0</v>
      </c>
      <c r="G28" s="186"/>
      <c r="H28" s="186">
        <f t="shared" si="13"/>
        <v>0</v>
      </c>
      <c r="I28" s="186"/>
      <c r="J28" s="186">
        <f t="shared" si="14"/>
        <v>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0</v>
      </c>
    </row>
    <row r="29" spans="2:42">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0</v>
      </c>
      <c r="G29" s="186"/>
      <c r="H29" s="186">
        <f t="shared" ref="H29:H30" si="37">F29-G29</f>
        <v>0</v>
      </c>
      <c r="I29" s="186"/>
      <c r="J29" s="186">
        <f t="shared" ref="J29:J30" si="38">F29-I29</f>
        <v>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0</v>
      </c>
    </row>
    <row r="30" spans="2:42">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269</v>
      </c>
      <c r="C47" s="194" t="s">
        <v>152</v>
      </c>
      <c r="D47" s="195">
        <f>SUM(D48:D82)</f>
        <v>472500</v>
      </c>
      <c r="E47" s="195">
        <f>SUM(E48:E82)</f>
        <v>0</v>
      </c>
      <c r="F47" s="195">
        <f t="shared" si="0"/>
        <v>472500</v>
      </c>
      <c r="G47" s="195">
        <f>SUM(G48:G82)</f>
        <v>0</v>
      </c>
      <c r="H47" s="195">
        <f t="shared" si="3"/>
        <v>472500</v>
      </c>
      <c r="I47" s="195">
        <f t="shared" ref="I47:AB47" si="100">SUM(I48:I82)</f>
        <v>0</v>
      </c>
      <c r="J47" s="195">
        <f t="shared" si="100"/>
        <v>472500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52500</v>
      </c>
      <c r="U47" s="195">
        <f t="shared" si="100"/>
        <v>420000</v>
      </c>
      <c r="V47" s="195">
        <f t="shared" si="100"/>
        <v>0</v>
      </c>
      <c r="W47" s="195">
        <f t="shared" si="100"/>
        <v>0</v>
      </c>
      <c r="X47" s="195">
        <f t="shared" si="100"/>
        <v>0</v>
      </c>
      <c r="Y47" s="195">
        <f t="shared" si="100"/>
        <v>0</v>
      </c>
      <c r="Z47" s="195">
        <f t="shared" si="100"/>
        <v>455000</v>
      </c>
      <c r="AA47" s="195">
        <f t="shared" si="100"/>
        <v>0</v>
      </c>
      <c r="AB47" s="195">
        <f t="shared" si="100"/>
        <v>0</v>
      </c>
      <c r="AC47" s="195">
        <f t="shared" si="15"/>
        <v>455000</v>
      </c>
      <c r="AD47" s="195">
        <f>SUM(AD48:AD82)</f>
        <v>0</v>
      </c>
      <c r="AE47" s="195">
        <f>SUM(AE48:AE82)</f>
        <v>0</v>
      </c>
      <c r="AF47" s="195">
        <f>SUM(AF48:AF82)</f>
        <v>0</v>
      </c>
      <c r="AG47" s="195">
        <f t="shared" si="8"/>
        <v>0</v>
      </c>
      <c r="AH47" s="195">
        <f>SUM(AH48:AH82)</f>
        <v>17500</v>
      </c>
      <c r="AI47" s="195">
        <f>SUM(AI48:AI82)</f>
        <v>0</v>
      </c>
      <c r="AJ47" s="195">
        <f>SUM(AJ48:AJ82)</f>
        <v>0</v>
      </c>
      <c r="AK47" s="195">
        <f t="shared" si="9"/>
        <v>17500</v>
      </c>
      <c r="AL47" s="195">
        <f>SUM(AL48:AL82)</f>
        <v>0</v>
      </c>
      <c r="AM47" s="195">
        <f>SUM(AM48:AM82)</f>
        <v>0</v>
      </c>
      <c r="AN47" s="195">
        <f>SUM(AN48:AN82)</f>
        <v>0</v>
      </c>
      <c r="AO47" s="195">
        <f t="shared" si="10"/>
        <v>0</v>
      </c>
      <c r="AP47" s="195">
        <f t="shared" si="11"/>
        <v>472500</v>
      </c>
    </row>
    <row r="48" spans="2:42">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472500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472500</v>
      </c>
      <c r="G64" s="186"/>
      <c r="H64" s="186">
        <f t="shared" ref="H64" si="159">F64-G64</f>
        <v>472500</v>
      </c>
      <c r="I64" s="186"/>
      <c r="J64" s="186">
        <f t="shared" ref="J64" si="160">F64-I64</f>
        <v>472500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52500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420000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455000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455000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17500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17500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472500</v>
      </c>
    </row>
    <row r="65" spans="2:42">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287</v>
      </c>
      <c r="C106" s="182" t="s">
        <v>170</v>
      </c>
      <c r="D106" s="183">
        <f>D107+D118+D133+D149+D164+D190+D207+D214</f>
        <v>645500</v>
      </c>
      <c r="E106" s="183">
        <f>E107+E118+E133+E149+E164+E190+E207+E214</f>
        <v>2500</v>
      </c>
      <c r="F106" s="183">
        <f t="shared" si="0"/>
        <v>648000</v>
      </c>
      <c r="G106" s="183">
        <f>G107+G118+G133+G149+G164+G190+G207+G214</f>
        <v>0</v>
      </c>
      <c r="H106" s="183">
        <f t="shared" si="3"/>
        <v>648000</v>
      </c>
      <c r="I106" s="183">
        <f>I107+I118+I133+I149+I164+I190+I207+I214</f>
        <v>0</v>
      </c>
      <c r="J106" s="183">
        <f t="shared" si="4"/>
        <v>648000</v>
      </c>
      <c r="K106" s="183">
        <f t="shared" ref="K106:AB106" si="291">K107+K118+K133+K149+K164+K190+K207+K214</f>
        <v>0</v>
      </c>
      <c r="L106" s="183">
        <f t="shared" si="291"/>
        <v>300000</v>
      </c>
      <c r="M106" s="183">
        <f t="shared" si="291"/>
        <v>85000</v>
      </c>
      <c r="N106" s="183">
        <f t="shared" si="291"/>
        <v>0</v>
      </c>
      <c r="O106" s="183">
        <f t="shared" si="291"/>
        <v>0</v>
      </c>
      <c r="P106" s="183">
        <f t="shared" si="291"/>
        <v>0</v>
      </c>
      <c r="Q106" s="183">
        <f t="shared" si="291"/>
        <v>100000</v>
      </c>
      <c r="R106" s="183">
        <f t="shared" si="291"/>
        <v>0</v>
      </c>
      <c r="S106" s="183">
        <f t="shared" si="291"/>
        <v>0</v>
      </c>
      <c r="T106" s="183">
        <f t="shared" ref="T106" si="292">T107+T118+T133+T149+T164+T190+T207+T214</f>
        <v>0</v>
      </c>
      <c r="U106" s="183">
        <f t="shared" si="291"/>
        <v>0</v>
      </c>
      <c r="V106" s="183">
        <f t="shared" si="291"/>
        <v>0</v>
      </c>
      <c r="W106" s="183">
        <f t="shared" si="291"/>
        <v>311000</v>
      </c>
      <c r="X106" s="183">
        <f t="shared" si="291"/>
        <v>0</v>
      </c>
      <c r="Y106" s="183">
        <f t="shared" si="291"/>
        <v>0</v>
      </c>
      <c r="Z106" s="183">
        <f t="shared" si="291"/>
        <v>0</v>
      </c>
      <c r="AA106" s="183">
        <f t="shared" si="291"/>
        <v>313500</v>
      </c>
      <c r="AB106" s="183">
        <f t="shared" si="291"/>
        <v>0</v>
      </c>
      <c r="AC106" s="183">
        <f t="shared" si="7"/>
        <v>313500</v>
      </c>
      <c r="AD106" s="183">
        <f>AD107+AD118+AD133+AD149+AD164+AD190+AD207+AD214</f>
        <v>200000</v>
      </c>
      <c r="AE106" s="183">
        <f>AE107+AE118+AE133+AE149+AE164+AE190+AE207+AE214</f>
        <v>22500</v>
      </c>
      <c r="AF106" s="183">
        <f>AF107+AF118+AF133+AF149+AF164+AF190+AF207+AF214</f>
        <v>0</v>
      </c>
      <c r="AG106" s="183">
        <f t="shared" si="8"/>
        <v>222500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160000</v>
      </c>
      <c r="AM106" s="183">
        <f>AM107+AM118+AM133+AM149+AM164+AM190+AM207+AM214</f>
        <v>100000</v>
      </c>
      <c r="AN106" s="183">
        <f>AN107+AN118+AN133+AN149+AN164+AN190+AN207+AN214</f>
        <v>0</v>
      </c>
      <c r="AO106" s="183">
        <f t="shared" si="10"/>
        <v>260000</v>
      </c>
      <c r="AP106" s="183">
        <f t="shared" si="11"/>
        <v>796000</v>
      </c>
    </row>
    <row r="107" spans="2:42">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637</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294</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297</v>
      </c>
      <c r="C149" s="194" t="s">
        <v>180</v>
      </c>
      <c r="D149" s="195">
        <f>SUM(D150:D163)</f>
        <v>200000</v>
      </c>
      <c r="E149" s="195">
        <f>SUM(E150:E163)</f>
        <v>0</v>
      </c>
      <c r="F149" s="195">
        <f t="shared" si="293"/>
        <v>200000</v>
      </c>
      <c r="G149" s="195">
        <f>SUM(G150:G163)</f>
        <v>0</v>
      </c>
      <c r="H149" s="195">
        <f t="shared" si="3"/>
        <v>200000</v>
      </c>
      <c r="I149" s="195">
        <f>SUM(I150:I163)</f>
        <v>0</v>
      </c>
      <c r="J149" s="195">
        <f t="shared" si="4"/>
        <v>200000</v>
      </c>
      <c r="K149" s="195">
        <f t="shared" ref="K149:AB149" si="409">SUM(K150:K163)</f>
        <v>0</v>
      </c>
      <c r="L149" s="195">
        <f t="shared" si="409"/>
        <v>200000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0</v>
      </c>
      <c r="AB149" s="195">
        <f t="shared" si="409"/>
        <v>0</v>
      </c>
      <c r="AC149" s="195">
        <f t="shared" si="7"/>
        <v>0</v>
      </c>
      <c r="AD149" s="195">
        <f>SUM(AD150:AD163)</f>
        <v>200000</v>
      </c>
      <c r="AE149" s="195">
        <f>SUM(AE150:AE163)</f>
        <v>0</v>
      </c>
      <c r="AF149" s="195">
        <f>SUM(AF150:AF163)</f>
        <v>0</v>
      </c>
      <c r="AG149" s="195">
        <f t="shared" si="8"/>
        <v>200000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200000</v>
      </c>
    </row>
    <row r="150" spans="2:42">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200000</v>
      </c>
      <c r="G162" s="186"/>
      <c r="H162" s="186">
        <f t="shared" si="413"/>
        <v>200000</v>
      </c>
      <c r="I162" s="186"/>
      <c r="J162" s="186">
        <f t="shared" si="414"/>
        <v>200000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200000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200000</v>
      </c>
    </row>
    <row r="163" spans="2:42">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302</v>
      </c>
      <c r="C164" s="194" t="s">
        <v>185</v>
      </c>
      <c r="D164" s="195">
        <f>SUM(D165:D189)</f>
        <v>297500</v>
      </c>
      <c r="E164" s="195">
        <f>SUM(E165:E189)</f>
        <v>2500</v>
      </c>
      <c r="F164" s="195">
        <f t="shared" si="293"/>
        <v>300000</v>
      </c>
      <c r="G164" s="195">
        <f>SUM(G165:G189)</f>
        <v>0</v>
      </c>
      <c r="H164" s="195">
        <f t="shared" si="3"/>
        <v>300000</v>
      </c>
      <c r="I164" s="195">
        <f>SUM(I165:I189)</f>
        <v>0</v>
      </c>
      <c r="J164" s="195">
        <f t="shared" si="4"/>
        <v>300000</v>
      </c>
      <c r="K164" s="195">
        <f t="shared" ref="K164:AB164" si="436">SUM(K165:K189)</f>
        <v>0</v>
      </c>
      <c r="L164" s="195">
        <f t="shared" si="436"/>
        <v>100000</v>
      </c>
      <c r="M164" s="195">
        <f t="shared" si="436"/>
        <v>85000</v>
      </c>
      <c r="N164" s="195">
        <f t="shared" si="436"/>
        <v>0</v>
      </c>
      <c r="O164" s="195">
        <f t="shared" si="436"/>
        <v>0</v>
      </c>
      <c r="P164" s="195">
        <f t="shared" ref="P164:Q164" si="437">SUM(P165:P189)</f>
        <v>0</v>
      </c>
      <c r="Q164" s="195">
        <f t="shared" si="437"/>
        <v>100000</v>
      </c>
      <c r="R164" s="195">
        <f t="shared" si="436"/>
        <v>0</v>
      </c>
      <c r="S164" s="195">
        <f t="shared" si="436"/>
        <v>0</v>
      </c>
      <c r="T164" s="195">
        <f t="shared" ref="T164" si="438">SUM(T165:T189)</f>
        <v>0</v>
      </c>
      <c r="U164" s="195">
        <f t="shared" si="436"/>
        <v>0</v>
      </c>
      <c r="V164" s="195">
        <f t="shared" si="436"/>
        <v>0</v>
      </c>
      <c r="W164" s="195">
        <f t="shared" ref="W164" si="439">SUM(W165:W189)</f>
        <v>15000</v>
      </c>
      <c r="X164" s="195">
        <f t="shared" si="436"/>
        <v>0</v>
      </c>
      <c r="Y164" s="195">
        <f t="shared" si="436"/>
        <v>0</v>
      </c>
      <c r="Z164" s="195">
        <f t="shared" si="436"/>
        <v>0</v>
      </c>
      <c r="AA164" s="195">
        <f t="shared" si="436"/>
        <v>17500</v>
      </c>
      <c r="AB164" s="195">
        <f t="shared" si="436"/>
        <v>0</v>
      </c>
      <c r="AC164" s="195">
        <f t="shared" si="7"/>
        <v>17500</v>
      </c>
      <c r="AD164" s="195">
        <f>SUM(AD165:AD189)</f>
        <v>0</v>
      </c>
      <c r="AE164" s="195">
        <f>SUM(AE165:AE189)</f>
        <v>22500</v>
      </c>
      <c r="AF164" s="195">
        <f>SUM(AF165:AF189)</f>
        <v>0</v>
      </c>
      <c r="AG164" s="195">
        <f t="shared" si="8"/>
        <v>22500</v>
      </c>
      <c r="AH164" s="195">
        <f>SUM(AH165:AH189)</f>
        <v>0</v>
      </c>
      <c r="AI164" s="195">
        <f>SUM(AI165:AI189)</f>
        <v>0</v>
      </c>
      <c r="AJ164" s="195">
        <f>SUM(AJ165:AJ189)</f>
        <v>0</v>
      </c>
      <c r="AK164" s="195">
        <f t="shared" si="9"/>
        <v>0</v>
      </c>
      <c r="AL164" s="195">
        <f>SUM(AL165:AL189)</f>
        <v>160000</v>
      </c>
      <c r="AM164" s="195">
        <f>SUM(AM165:AM189)</f>
        <v>100000</v>
      </c>
      <c r="AN164" s="195">
        <f>SUM(AN165:AN189)</f>
        <v>0</v>
      </c>
      <c r="AO164" s="195">
        <f t="shared" si="10"/>
        <v>260000</v>
      </c>
      <c r="AP164" s="195">
        <f t="shared" si="11"/>
        <v>300000</v>
      </c>
    </row>
    <row r="165" spans="2:42">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237500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171" s="186">
        <f t="shared" si="455"/>
        <v>240000</v>
      </c>
      <c r="G171" s="186"/>
      <c r="H171" s="186">
        <f t="shared" si="456"/>
        <v>240000</v>
      </c>
      <c r="I171" s="186"/>
      <c r="J171" s="186">
        <f t="shared" si="457"/>
        <v>240000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17500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17500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22500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200000</v>
      </c>
      <c r="AP171" s="186">
        <f t="shared" si="462"/>
        <v>240000</v>
      </c>
    </row>
    <row r="172" spans="2:42">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305</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306</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307</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308</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60000</v>
      </c>
      <c r="G187" s="186"/>
      <c r="H187" s="186">
        <f t="shared" si="472"/>
        <v>60000</v>
      </c>
      <c r="I187" s="186"/>
      <c r="J187" s="186">
        <f t="shared" si="473"/>
        <v>60000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60000</v>
      </c>
      <c r="AP187" s="186">
        <f t="shared" si="478"/>
        <v>60000</v>
      </c>
    </row>
    <row r="188" spans="2:42">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309</v>
      </c>
      <c r="C190" s="194" t="s">
        <v>188</v>
      </c>
      <c r="D190" s="195">
        <f>D191+D199</f>
        <v>148000</v>
      </c>
      <c r="E190" s="195">
        <f>E191+E199</f>
        <v>0</v>
      </c>
      <c r="F190" s="195">
        <f t="shared" si="293"/>
        <v>148000</v>
      </c>
      <c r="G190" s="195">
        <f>SUM(G191:G206)</f>
        <v>0</v>
      </c>
      <c r="H190" s="195">
        <f t="shared" si="3"/>
        <v>148000</v>
      </c>
      <c r="I190" s="195">
        <f>SUM(I191:I206)</f>
        <v>0</v>
      </c>
      <c r="J190" s="195">
        <f t="shared" si="4"/>
        <v>148000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0</v>
      </c>
      <c r="V190" s="195">
        <f t="shared" si="479"/>
        <v>0</v>
      </c>
      <c r="W190" s="195">
        <f t="shared" si="479"/>
        <v>296000</v>
      </c>
      <c r="X190" s="195">
        <f t="shared" si="479"/>
        <v>0</v>
      </c>
      <c r="Y190" s="195">
        <f t="shared" si="479"/>
        <v>0</v>
      </c>
      <c r="Z190" s="195">
        <f t="shared" si="479"/>
        <v>0</v>
      </c>
      <c r="AA190" s="195">
        <f t="shared" si="479"/>
        <v>296000</v>
      </c>
      <c r="AB190" s="195">
        <f t="shared" si="479"/>
        <v>0</v>
      </c>
      <c r="AC190" s="195">
        <f t="shared" si="7"/>
        <v>296000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296000</v>
      </c>
    </row>
    <row r="191" spans="2:42">
      <c r="B191" s="193" t="s">
        <v>310</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311</v>
      </c>
      <c r="C199" s="194" t="s">
        <v>190</v>
      </c>
      <c r="D199" s="195">
        <f>SUM(D200:D206)</f>
        <v>148000</v>
      </c>
      <c r="E199" s="195">
        <f>SUM(E200:E206)</f>
        <v>0</v>
      </c>
      <c r="F199" s="195">
        <f>D199+E199</f>
        <v>148000</v>
      </c>
      <c r="G199" s="195">
        <f t="shared" ref="G199:I199" si="510">SUM(G200:G206)</f>
        <v>0</v>
      </c>
      <c r="H199" s="195">
        <f>F199-G199</f>
        <v>148000</v>
      </c>
      <c r="I199" s="195">
        <f t="shared" si="510"/>
        <v>0</v>
      </c>
      <c r="J199" s="195">
        <f>F199-I199</f>
        <v>148000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148000</v>
      </c>
      <c r="X199" s="195">
        <f t="shared" si="511"/>
        <v>0</v>
      </c>
      <c r="Y199" s="195">
        <f t="shared" si="511"/>
        <v>0</v>
      </c>
      <c r="Z199" s="195">
        <f t="shared" si="511"/>
        <v>0</v>
      </c>
      <c r="AA199" s="195">
        <f t="shared" si="511"/>
        <v>148000</v>
      </c>
      <c r="AB199" s="195">
        <f t="shared" si="511"/>
        <v>0</v>
      </c>
      <c r="AC199" s="195">
        <f>Z199+AA199+AB199</f>
        <v>148000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148000</v>
      </c>
    </row>
    <row r="200" spans="2:42">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148000</v>
      </c>
      <c r="G200" s="186"/>
      <c r="H200" s="186">
        <f t="shared" ref="H200:H206" si="515">F200-G200</f>
        <v>148000</v>
      </c>
      <c r="I200" s="186"/>
      <c r="J200" s="186">
        <f t="shared" ref="J200:J206" si="516">F200-I200</f>
        <v>148000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148000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148000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148000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148000</v>
      </c>
    </row>
    <row r="201" spans="2:42">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0</v>
      </c>
      <c r="G201" s="186"/>
      <c r="H201" s="186">
        <f t="shared" si="515"/>
        <v>0</v>
      </c>
      <c r="I201" s="186"/>
      <c r="J201" s="186">
        <f t="shared" si="516"/>
        <v>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0</v>
      </c>
    </row>
    <row r="202" spans="2:42">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318</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319</v>
      </c>
      <c r="C222" s="182" t="s">
        <v>197</v>
      </c>
      <c r="D222" s="183">
        <f>D223+D235+D243+D260+D267+D312</f>
        <v>142937.5</v>
      </c>
      <c r="E222" s="183">
        <f>E223+E235+E243+E260+E267+E312</f>
        <v>8195.8333333333339</v>
      </c>
      <c r="F222" s="183">
        <f t="shared" ref="F222:F382" si="594">D222+E222</f>
        <v>151133.33333333334</v>
      </c>
      <c r="G222" s="183">
        <f>G223+G235+G243+G260+G267+G312</f>
        <v>0</v>
      </c>
      <c r="H222" s="183">
        <f t="shared" ref="H222:H498" si="595">F222-G222</f>
        <v>151133.33333333334</v>
      </c>
      <c r="I222" s="183">
        <f>I223+I235+I243+I260+I267+I312</f>
        <v>0</v>
      </c>
      <c r="J222" s="183">
        <f t="shared" ref="J222:J498" si="596">F222-I222</f>
        <v>151133.33333333334</v>
      </c>
      <c r="K222" s="183">
        <f t="shared" ref="K222:AB222" si="597">K223+K235+K243+K260+K267+K312</f>
        <v>0</v>
      </c>
      <c r="L222" s="183">
        <f t="shared" si="597"/>
        <v>0</v>
      </c>
      <c r="M222" s="183">
        <f t="shared" si="597"/>
        <v>85958.333333333328</v>
      </c>
      <c r="N222" s="183">
        <f t="shared" si="597"/>
        <v>0</v>
      </c>
      <c r="O222" s="183">
        <f t="shared" si="597"/>
        <v>0</v>
      </c>
      <c r="P222" s="183">
        <f t="shared" si="597"/>
        <v>0</v>
      </c>
      <c r="Q222" s="183">
        <f t="shared" si="597"/>
        <v>16000</v>
      </c>
      <c r="R222" s="183">
        <f t="shared" si="597"/>
        <v>0</v>
      </c>
      <c r="S222" s="183">
        <f t="shared" si="597"/>
        <v>0</v>
      </c>
      <c r="T222" s="183">
        <f t="shared" ref="T222" si="598">T223+T235+T243+T260+T267+T312</f>
        <v>0</v>
      </c>
      <c r="U222" s="183">
        <f t="shared" si="597"/>
        <v>0</v>
      </c>
      <c r="V222" s="183">
        <f t="shared" si="597"/>
        <v>0</v>
      </c>
      <c r="W222" s="183">
        <f t="shared" si="597"/>
        <v>49175</v>
      </c>
      <c r="X222" s="183">
        <f t="shared" si="597"/>
        <v>0</v>
      </c>
      <c r="Y222" s="183">
        <f t="shared" si="597"/>
        <v>0</v>
      </c>
      <c r="Z222" s="183">
        <f t="shared" si="597"/>
        <v>0</v>
      </c>
      <c r="AA222" s="183">
        <f t="shared" si="597"/>
        <v>11133.333333333332</v>
      </c>
      <c r="AB222" s="183">
        <f t="shared" si="597"/>
        <v>0</v>
      </c>
      <c r="AC222" s="183">
        <f t="shared" ref="AC222:AC498" si="599">Z222+AA222+AB222</f>
        <v>11133.333333333332</v>
      </c>
      <c r="AD222" s="183">
        <f>AD223+AD235+AD243+AD260+AD267+AD312</f>
        <v>120000</v>
      </c>
      <c r="AE222" s="183">
        <f>AE223+AE235+AE243+AE260+AE267+AE312</f>
        <v>0</v>
      </c>
      <c r="AF222" s="183">
        <f>AF223+AF235+AF243+AF260+AF267+AF312</f>
        <v>0</v>
      </c>
      <c r="AG222" s="183">
        <f t="shared" ref="AG222:AG498" si="600">AD222+AE222+AF222</f>
        <v>120000</v>
      </c>
      <c r="AH222" s="183">
        <f>AH223+AH235+AH243+AH260+AH267+AH312</f>
        <v>0</v>
      </c>
      <c r="AI222" s="183">
        <f>AI223+AI235+AI243+AI260+AI267+AI312</f>
        <v>0</v>
      </c>
      <c r="AJ222" s="183">
        <f>AJ223+AJ235+AJ243+AJ260+AJ267+AJ312</f>
        <v>0</v>
      </c>
      <c r="AK222" s="183">
        <f t="shared" ref="AK222:AK498" si="601">AH222+AI222+AJ222</f>
        <v>0</v>
      </c>
      <c r="AL222" s="183">
        <f>AL223+AL235+AL243+AL260+AL267+AL312</f>
        <v>20000</v>
      </c>
      <c r="AM222" s="183">
        <f>AM223+AM235+AM243+AM260+AM267+AM312</f>
        <v>0</v>
      </c>
      <c r="AN222" s="183">
        <f>AN223+AN235+AN243+AN260+AN267+AN312</f>
        <v>0</v>
      </c>
      <c r="AO222" s="183">
        <f t="shared" ref="AO222:AO498" si="602">AL222+AM222+AN222</f>
        <v>20000</v>
      </c>
      <c r="AP222" s="183">
        <f t="shared" ref="AP222:AP498" si="603">AC222+AG222+AK222+AO222</f>
        <v>151133.33333333334</v>
      </c>
    </row>
    <row r="223" spans="2:42">
      <c r="B223" s="193" t="s">
        <v>320</v>
      </c>
      <c r="C223" s="194" t="s">
        <v>198</v>
      </c>
      <c r="D223" s="195">
        <f>SUM(D224:D234)</f>
        <v>128500</v>
      </c>
      <c r="E223" s="195">
        <f>SUM(E224:E234)</f>
        <v>7500</v>
      </c>
      <c r="F223" s="195">
        <f t="shared" si="594"/>
        <v>136000</v>
      </c>
      <c r="G223" s="195">
        <f>SUM(G224:G234)</f>
        <v>0</v>
      </c>
      <c r="H223" s="195">
        <f t="shared" si="595"/>
        <v>136000</v>
      </c>
      <c r="I223" s="195">
        <f>SUM(I224:I234)</f>
        <v>0</v>
      </c>
      <c r="J223" s="195">
        <f t="shared" si="596"/>
        <v>136000</v>
      </c>
      <c r="K223" s="195">
        <f t="shared" ref="K223:AB223" si="604">SUM(K224:K234)</f>
        <v>0</v>
      </c>
      <c r="L223" s="195">
        <f t="shared" si="604"/>
        <v>0</v>
      </c>
      <c r="M223" s="195">
        <f t="shared" si="604"/>
        <v>75000</v>
      </c>
      <c r="N223" s="195">
        <f t="shared" si="604"/>
        <v>0</v>
      </c>
      <c r="O223" s="195">
        <f t="shared" si="604"/>
        <v>0</v>
      </c>
      <c r="P223" s="195">
        <f t="shared" si="604"/>
        <v>0</v>
      </c>
      <c r="Q223" s="195">
        <f t="shared" si="604"/>
        <v>16000</v>
      </c>
      <c r="R223" s="195">
        <f t="shared" si="604"/>
        <v>0</v>
      </c>
      <c r="S223" s="195">
        <f t="shared" si="604"/>
        <v>0</v>
      </c>
      <c r="T223" s="195">
        <f t="shared" ref="T223" si="605">SUM(T224:T234)</f>
        <v>0</v>
      </c>
      <c r="U223" s="195">
        <f t="shared" si="604"/>
        <v>0</v>
      </c>
      <c r="V223" s="195">
        <f t="shared" si="604"/>
        <v>0</v>
      </c>
      <c r="W223" s="195">
        <f t="shared" si="604"/>
        <v>45000</v>
      </c>
      <c r="X223" s="195">
        <f t="shared" si="604"/>
        <v>0</v>
      </c>
      <c r="Y223" s="195">
        <f t="shared" si="604"/>
        <v>0</v>
      </c>
      <c r="Z223" s="195">
        <f t="shared" si="604"/>
        <v>0</v>
      </c>
      <c r="AA223" s="195">
        <f t="shared" si="604"/>
        <v>0</v>
      </c>
      <c r="AB223" s="195">
        <f t="shared" si="604"/>
        <v>0</v>
      </c>
      <c r="AC223" s="195">
        <f t="shared" si="599"/>
        <v>0</v>
      </c>
      <c r="AD223" s="195">
        <f>SUM(AD224:AD234)</f>
        <v>120000</v>
      </c>
      <c r="AE223" s="195">
        <f>SUM(AE224:AE234)</f>
        <v>0</v>
      </c>
      <c r="AF223" s="195">
        <f>SUM(AF224:AF234)</f>
        <v>0</v>
      </c>
      <c r="AG223" s="195">
        <f t="shared" si="600"/>
        <v>120000</v>
      </c>
      <c r="AH223" s="195">
        <f>SUM(AH224:AH234)</f>
        <v>0</v>
      </c>
      <c r="AI223" s="195">
        <f>SUM(AI224:AI234)</f>
        <v>0</v>
      </c>
      <c r="AJ223" s="195">
        <f>SUM(AJ224:AJ234)</f>
        <v>0</v>
      </c>
      <c r="AK223" s="195">
        <f t="shared" si="601"/>
        <v>0</v>
      </c>
      <c r="AL223" s="195">
        <f>SUM(AL224:AL234)</f>
        <v>16000</v>
      </c>
      <c r="AM223" s="195">
        <f>SUM(AM224:AM234)</f>
        <v>0</v>
      </c>
      <c r="AN223" s="195">
        <f>SUM(AN224:AN234)</f>
        <v>0</v>
      </c>
      <c r="AO223" s="195">
        <f t="shared" si="602"/>
        <v>16000</v>
      </c>
      <c r="AP223" s="195">
        <f t="shared" si="603"/>
        <v>136000</v>
      </c>
    </row>
    <row r="224" spans="2:42">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16000</v>
      </c>
      <c r="G224" s="186"/>
      <c r="H224" s="186">
        <f t="shared" si="595"/>
        <v>16000</v>
      </c>
      <c r="I224" s="186"/>
      <c r="J224" s="186">
        <f t="shared" si="596"/>
        <v>16000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16000</v>
      </c>
      <c r="AP224" s="186">
        <f t="shared" si="603"/>
        <v>16000</v>
      </c>
    </row>
    <row r="225" spans="2:42">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112500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225" s="186">
        <f t="shared" si="594"/>
        <v>120000</v>
      </c>
      <c r="G225" s="186"/>
      <c r="H225" s="186">
        <f t="shared" si="595"/>
        <v>120000</v>
      </c>
      <c r="I225" s="186"/>
      <c r="J225" s="186">
        <f t="shared" si="596"/>
        <v>120000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120000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120000</v>
      </c>
    </row>
    <row r="226" spans="2:42">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322</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324</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325</v>
      </c>
      <c r="C243" s="194" t="s">
        <v>201</v>
      </c>
      <c r="D243" s="195">
        <f>SUM(D244:D259)</f>
        <v>3187.5</v>
      </c>
      <c r="E243" s="195">
        <f>SUM(E244:E259)</f>
        <v>212.5</v>
      </c>
      <c r="F243" s="195">
        <f t="shared" si="594"/>
        <v>3400</v>
      </c>
      <c r="G243" s="195">
        <f>SUM(G244:G259)</f>
        <v>0</v>
      </c>
      <c r="H243" s="195">
        <f t="shared" si="595"/>
        <v>3400</v>
      </c>
      <c r="I243" s="195">
        <f>SUM(I244:I259)</f>
        <v>0</v>
      </c>
      <c r="J243" s="195">
        <f t="shared" si="596"/>
        <v>3400</v>
      </c>
      <c r="K243" s="195">
        <f t="shared" ref="K243:AB243" si="658">SUM(K244:K259)</f>
        <v>0</v>
      </c>
      <c r="L243" s="195">
        <f t="shared" si="658"/>
        <v>0</v>
      </c>
      <c r="M243" s="195">
        <f t="shared" si="658"/>
        <v>2125</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1275</v>
      </c>
      <c r="X243" s="195">
        <f t="shared" si="658"/>
        <v>0</v>
      </c>
      <c r="Y243" s="195">
        <f t="shared" si="658"/>
        <v>0</v>
      </c>
      <c r="Z243" s="195">
        <f t="shared" si="658"/>
        <v>0</v>
      </c>
      <c r="AA243" s="195">
        <f t="shared" si="658"/>
        <v>3400</v>
      </c>
      <c r="AB243" s="195">
        <f t="shared" si="658"/>
        <v>0</v>
      </c>
      <c r="AC243" s="195">
        <f t="shared" si="599"/>
        <v>3400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3400</v>
      </c>
    </row>
    <row r="244" spans="2:42">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3187.5</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212.5</v>
      </c>
      <c r="F248" s="186">
        <f t="shared" si="662"/>
        <v>3400</v>
      </c>
      <c r="G248" s="186"/>
      <c r="H248" s="186">
        <f t="shared" si="663"/>
        <v>3400</v>
      </c>
      <c r="I248" s="186"/>
      <c r="J248" s="186">
        <f t="shared" si="664"/>
        <v>3400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2125</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1275</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3400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3400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3400</v>
      </c>
    </row>
    <row r="249" spans="2:42">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332</v>
      </c>
      <c r="C267" s="194" t="s">
        <v>208</v>
      </c>
      <c r="D267" s="195">
        <f>SUM(D268:D311)</f>
        <v>4000</v>
      </c>
      <c r="E267" s="195">
        <f>SUM(E268:E311)</f>
        <v>0</v>
      </c>
      <c r="F267" s="195">
        <f t="shared" si="594"/>
        <v>4000</v>
      </c>
      <c r="G267" s="195">
        <f>SUM(G268:G311)</f>
        <v>0</v>
      </c>
      <c r="H267" s="195">
        <f t="shared" si="595"/>
        <v>4000</v>
      </c>
      <c r="I267" s="195">
        <f>SUM(I268:I311)</f>
        <v>0</v>
      </c>
      <c r="J267" s="195">
        <f t="shared" si="596"/>
        <v>4000</v>
      </c>
      <c r="K267" s="195">
        <f t="shared" ref="K267:AB267" si="690">SUM(K268:K311)</f>
        <v>0</v>
      </c>
      <c r="L267" s="195">
        <f t="shared" si="690"/>
        <v>0</v>
      </c>
      <c r="M267" s="195">
        <f t="shared" si="690"/>
        <v>4000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4000</v>
      </c>
      <c r="AM267" s="195">
        <f>SUM(AM268:AM311)</f>
        <v>0</v>
      </c>
      <c r="AN267" s="195">
        <f>SUM(AN268:AN311)</f>
        <v>0</v>
      </c>
      <c r="AO267" s="195">
        <f t="shared" si="602"/>
        <v>4000</v>
      </c>
      <c r="AP267" s="195">
        <f t="shared" si="603"/>
        <v>4000</v>
      </c>
    </row>
    <row r="268" spans="2:42">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c r="B269" s="184" t="s">
        <v>333</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c r="B276" s="184" t="s">
        <v>334</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4000</v>
      </c>
      <c r="G277" s="186"/>
      <c r="H277" s="186">
        <f t="shared" si="695"/>
        <v>4000</v>
      </c>
      <c r="I277" s="186"/>
      <c r="J277" s="186">
        <f t="shared" si="696"/>
        <v>4000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4000</v>
      </c>
      <c r="AP277" s="186">
        <f t="shared" si="701"/>
        <v>4000</v>
      </c>
    </row>
    <row r="278" spans="2:42">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c r="B285" s="184" t="s">
        <v>335</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336</v>
      </c>
      <c r="C312" s="194" t="s">
        <v>209</v>
      </c>
      <c r="D312" s="195">
        <f>SUM(D313:D326)</f>
        <v>7250</v>
      </c>
      <c r="E312" s="195">
        <f>SUM(E313:E326)</f>
        <v>483.33333333333337</v>
      </c>
      <c r="F312" s="195">
        <f t="shared" si="594"/>
        <v>7733.333333333333</v>
      </c>
      <c r="G312" s="195">
        <f>SUM(G313:G326)</f>
        <v>0</v>
      </c>
      <c r="H312" s="195">
        <f t="shared" si="595"/>
        <v>7733.333333333333</v>
      </c>
      <c r="I312" s="195">
        <f>SUM(I313:I326)</f>
        <v>0</v>
      </c>
      <c r="J312" s="195">
        <f t="shared" si="596"/>
        <v>7733.333333333333</v>
      </c>
      <c r="K312" s="195">
        <f t="shared" ref="K312:AB312" si="710">SUM(K313:K326)</f>
        <v>0</v>
      </c>
      <c r="L312" s="195">
        <f t="shared" si="710"/>
        <v>0</v>
      </c>
      <c r="M312" s="195">
        <f t="shared" si="710"/>
        <v>4833.333333333333</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2900</v>
      </c>
      <c r="X312" s="195">
        <f t="shared" si="710"/>
        <v>0</v>
      </c>
      <c r="Y312" s="195">
        <f t="shared" si="710"/>
        <v>0</v>
      </c>
      <c r="Z312" s="195">
        <f t="shared" si="710"/>
        <v>0</v>
      </c>
      <c r="AA312" s="195">
        <f t="shared" si="710"/>
        <v>7733.333333333333</v>
      </c>
      <c r="AB312" s="195">
        <f t="shared" si="710"/>
        <v>0</v>
      </c>
      <c r="AC312" s="195">
        <f t="shared" si="599"/>
        <v>7733.333333333333</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7733.333333333333</v>
      </c>
    </row>
    <row r="313" spans="2:42">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c r="B314" s="184" t="s">
        <v>337</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7250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483.33333333333337</v>
      </c>
      <c r="F315" s="186">
        <f t="shared" si="594"/>
        <v>7733.333333333333</v>
      </c>
      <c r="G315" s="186"/>
      <c r="H315" s="186">
        <f t="shared" si="595"/>
        <v>7733.333333333333</v>
      </c>
      <c r="I315" s="186"/>
      <c r="J315" s="186">
        <f t="shared" si="596"/>
        <v>7733.333333333333</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4833.333333333333</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2900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7733.333333333333</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7733.333333333333</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7733.333333333333</v>
      </c>
    </row>
    <row r="316" spans="2:42">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c r="B319" s="184" t="s">
        <v>338</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340</v>
      </c>
      <c r="C327" s="182" t="s">
        <v>211</v>
      </c>
      <c r="D327" s="183">
        <f>D328+D345+D383+D389</f>
        <v>0</v>
      </c>
      <c r="E327" s="183">
        <f>E328+E345+E383+E389</f>
        <v>0</v>
      </c>
      <c r="F327" s="183">
        <f t="shared" si="594"/>
        <v>0</v>
      </c>
      <c r="G327" s="183">
        <f>G328+G345+G383+G389</f>
        <v>0</v>
      </c>
      <c r="H327" s="183">
        <f t="shared" si="595"/>
        <v>0</v>
      </c>
      <c r="I327" s="183">
        <f>I328+I345+I383+I389</f>
        <v>0</v>
      </c>
      <c r="J327" s="183">
        <f t="shared" si="596"/>
        <v>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0</v>
      </c>
      <c r="V327" s="183">
        <f t="shared" si="746"/>
        <v>0</v>
      </c>
      <c r="W327" s="183">
        <f t="shared" si="746"/>
        <v>0</v>
      </c>
      <c r="X327" s="183">
        <f t="shared" si="746"/>
        <v>0</v>
      </c>
      <c r="Y327" s="183">
        <f t="shared" si="746"/>
        <v>0</v>
      </c>
      <c r="Z327" s="183">
        <f t="shared" si="746"/>
        <v>0</v>
      </c>
      <c r="AA327" s="183">
        <f t="shared" si="746"/>
        <v>0</v>
      </c>
      <c r="AB327" s="183">
        <f t="shared" si="746"/>
        <v>0</v>
      </c>
      <c r="AC327" s="183">
        <f t="shared" si="599"/>
        <v>0</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0</v>
      </c>
      <c r="AO327" s="183">
        <f t="shared" si="602"/>
        <v>0</v>
      </c>
      <c r="AP327" s="183">
        <f t="shared" si="603"/>
        <v>0</v>
      </c>
    </row>
    <row r="328" spans="2:42">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344</v>
      </c>
      <c r="C345" s="194" t="s">
        <v>215</v>
      </c>
      <c r="D345" s="195">
        <f>SUM(D346:D382)</f>
        <v>0</v>
      </c>
      <c r="E345" s="195">
        <f>SUM(E346:E382)</f>
        <v>0</v>
      </c>
      <c r="F345" s="195">
        <f t="shared" si="594"/>
        <v>0</v>
      </c>
      <c r="G345" s="195">
        <f>SUM(G346:G382)</f>
        <v>0</v>
      </c>
      <c r="H345" s="195">
        <f t="shared" si="595"/>
        <v>0</v>
      </c>
      <c r="I345" s="195">
        <f>SUM(I346:I382)</f>
        <v>0</v>
      </c>
      <c r="J345" s="195">
        <f t="shared" si="596"/>
        <v>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0</v>
      </c>
      <c r="V345" s="195">
        <f t="shared" si="782"/>
        <v>0</v>
      </c>
      <c r="W345" s="195">
        <f t="shared" si="782"/>
        <v>0</v>
      </c>
      <c r="X345" s="195">
        <f t="shared" si="782"/>
        <v>0</v>
      </c>
      <c r="Y345" s="195">
        <f t="shared" si="782"/>
        <v>0</v>
      </c>
      <c r="Z345" s="195">
        <f t="shared" si="782"/>
        <v>0</v>
      </c>
      <c r="AA345" s="195">
        <f t="shared" si="782"/>
        <v>0</v>
      </c>
      <c r="AB345" s="195">
        <f t="shared" si="782"/>
        <v>0</v>
      </c>
      <c r="AC345" s="195">
        <f t="shared" si="599"/>
        <v>0</v>
      </c>
      <c r="AD345" s="195">
        <f>SUM(AD346:AD382)</f>
        <v>0</v>
      </c>
      <c r="AE345" s="195">
        <f>SUM(AE346:AE382)</f>
        <v>0</v>
      </c>
      <c r="AF345" s="195">
        <f>SUM(AF346:AF382)</f>
        <v>0</v>
      </c>
      <c r="AG345" s="195">
        <f t="shared" si="600"/>
        <v>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0</v>
      </c>
    </row>
    <row r="346" spans="2:42">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c r="B356" s="184" t="s">
        <v>346</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347</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348</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784"/>
        <v>0</v>
      </c>
      <c r="G366" s="186"/>
      <c r="H366" s="186">
        <f t="shared" si="785"/>
        <v>0</v>
      </c>
      <c r="I366" s="186"/>
      <c r="J366" s="186">
        <f t="shared" si="786"/>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0</v>
      </c>
    </row>
    <row r="367" spans="2:42">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349</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350</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375</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255</v>
      </c>
      <c r="D566" s="189">
        <f>D12+D106+D222+D327+D397+D499+D526+D560</f>
        <v>1260937.5</v>
      </c>
      <c r="E566" s="189">
        <f>E12+E106+E222+E327+E397+E499+E526+E560</f>
        <v>10695.833333333334</v>
      </c>
      <c r="F566" s="189">
        <f t="shared" si="1004"/>
        <v>1271633.3333333333</v>
      </c>
      <c r="G566" s="189">
        <f>G12+G106+G222+G327+G397+G499+G526+G560</f>
        <v>0</v>
      </c>
      <c r="H566" s="189">
        <f t="shared" si="1006"/>
        <v>1271633.3333333333</v>
      </c>
      <c r="I566" s="189">
        <f>I12+I106+I222+I327+I397+I499+I526+I560</f>
        <v>0</v>
      </c>
      <c r="J566" s="189">
        <f t="shared" si="1007"/>
        <v>1271633.3333333333</v>
      </c>
      <c r="K566" s="189">
        <f t="shared" ref="K566:AB566" si="1154">K12+K106+K222+K327+K397+K499+K526+K560</f>
        <v>0</v>
      </c>
      <c r="L566" s="189">
        <f t="shared" si="1154"/>
        <v>300000</v>
      </c>
      <c r="M566" s="189">
        <f t="shared" si="1154"/>
        <v>170958.33333333331</v>
      </c>
      <c r="N566" s="189">
        <f t="shared" si="1154"/>
        <v>0</v>
      </c>
      <c r="O566" s="189">
        <f t="shared" si="1154"/>
        <v>0</v>
      </c>
      <c r="P566" s="189">
        <f t="shared" ref="P566:Q566" si="1155">P12+P106+P222+P327+P397+P499+P526+P560</f>
        <v>0</v>
      </c>
      <c r="Q566" s="189">
        <f t="shared" si="1155"/>
        <v>116000</v>
      </c>
      <c r="R566" s="189">
        <f t="shared" si="1154"/>
        <v>0</v>
      </c>
      <c r="S566" s="189">
        <f t="shared" si="1154"/>
        <v>0</v>
      </c>
      <c r="T566" s="189">
        <f t="shared" ref="T566" si="1156">T12+T106+T222+T327+T397+T499+T526+T560</f>
        <v>52500</v>
      </c>
      <c r="U566" s="189">
        <f t="shared" si="1154"/>
        <v>420000</v>
      </c>
      <c r="V566" s="189">
        <f t="shared" si="1154"/>
        <v>0</v>
      </c>
      <c r="W566" s="189">
        <f t="shared" ref="W566" si="1157">W12+W106+W222+W327+W397+W499+W526+W560</f>
        <v>360175</v>
      </c>
      <c r="X566" s="189">
        <f t="shared" si="1154"/>
        <v>0</v>
      </c>
      <c r="Y566" s="189">
        <f t="shared" si="1154"/>
        <v>0</v>
      </c>
      <c r="Z566" s="189">
        <f t="shared" si="1154"/>
        <v>455000</v>
      </c>
      <c r="AA566" s="189">
        <f t="shared" si="1154"/>
        <v>324633.33333333331</v>
      </c>
      <c r="AB566" s="189">
        <f t="shared" si="1154"/>
        <v>0</v>
      </c>
      <c r="AC566" s="189">
        <f t="shared" si="1012"/>
        <v>779633.33333333326</v>
      </c>
      <c r="AD566" s="189">
        <f t="shared" ref="AD566:AF566" si="1158">AD12+AD106+AD222+AD327+AD397+AD499+AD526+AD560</f>
        <v>320000</v>
      </c>
      <c r="AE566" s="189">
        <f t="shared" si="1158"/>
        <v>22500</v>
      </c>
      <c r="AF566" s="189">
        <f t="shared" si="1158"/>
        <v>0</v>
      </c>
      <c r="AG566" s="189">
        <f t="shared" si="1013"/>
        <v>342500</v>
      </c>
      <c r="AH566" s="189">
        <f t="shared" ref="AH566:AJ566" si="1159">AH12+AH106+AH222+AH327+AH397+AH499+AH526+AH560</f>
        <v>17500</v>
      </c>
      <c r="AI566" s="189">
        <f t="shared" si="1159"/>
        <v>0</v>
      </c>
      <c r="AJ566" s="189">
        <f t="shared" si="1159"/>
        <v>0</v>
      </c>
      <c r="AK566" s="189">
        <f t="shared" si="1014"/>
        <v>17500</v>
      </c>
      <c r="AL566" s="189">
        <f t="shared" ref="AL566:AN566" si="1160">AL12+AL106+AL222+AL327+AL397+AL499+AL526+AL560</f>
        <v>180000</v>
      </c>
      <c r="AM566" s="189">
        <f t="shared" si="1160"/>
        <v>100000</v>
      </c>
      <c r="AN566" s="189">
        <f t="shared" si="1160"/>
        <v>0</v>
      </c>
      <c r="AO566" s="189">
        <f t="shared" si="1015"/>
        <v>280000</v>
      </c>
      <c r="AP566" s="189">
        <f t="shared" si="1016"/>
        <v>1419633.3333333333</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8"/>
  <sheetViews>
    <sheetView showGridLines="0" topLeftCell="A73" zoomScale="90" zoomScaleNormal="90" workbookViewId="0">
      <selection activeCell="I86" sqref="I86"/>
    </sheetView>
  </sheetViews>
  <sheetFormatPr baseColWidth="10" defaultColWidth="11.5703125" defaultRowHeight="1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7" t="s">
        <v>1370</v>
      </c>
      <c r="B2" s="127" t="s">
        <v>1372</v>
      </c>
      <c r="C2" s="127" t="s">
        <v>483</v>
      </c>
      <c r="D2" s="127" t="s">
        <v>1371</v>
      </c>
      <c r="E2" s="127" t="s">
        <v>1373</v>
      </c>
      <c r="F2" s="127" t="s">
        <v>484</v>
      </c>
      <c r="G2" s="127" t="s">
        <v>1374</v>
      </c>
      <c r="H2" s="127" t="s">
        <v>1375</v>
      </c>
      <c r="I2" s="127" t="s">
        <v>1376</v>
      </c>
      <c r="J2" s="127" t="s">
        <v>1472</v>
      </c>
      <c r="K2" s="127" t="s">
        <v>1377</v>
      </c>
      <c r="L2" s="127" t="s">
        <v>1378</v>
      </c>
      <c r="M2" s="127" t="s">
        <v>1379</v>
      </c>
      <c r="N2" s="127" t="s">
        <v>1380</v>
      </c>
      <c r="O2" s="127" t="s">
        <v>1381</v>
      </c>
      <c r="S2" s="124" t="s">
        <v>138</v>
      </c>
      <c r="T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2" t="s">
        <v>432</v>
      </c>
      <c r="AI2" s="222" t="s">
        <v>433</v>
      </c>
      <c r="AJ2" s="222" t="s">
        <v>434</v>
      </c>
      <c r="AK2" s="222" t="s">
        <v>435</v>
      </c>
      <c r="AL2" s="222" t="s">
        <v>436</v>
      </c>
      <c r="AM2" s="222" t="s">
        <v>439</v>
      </c>
      <c r="AN2" s="222" t="s">
        <v>437</v>
      </c>
      <c r="AO2" s="222" t="s">
        <v>438</v>
      </c>
      <c r="AP2" s="222" t="s">
        <v>440</v>
      </c>
      <c r="AQ2" s="222" t="s">
        <v>441</v>
      </c>
      <c r="AR2" s="222" t="s">
        <v>442</v>
      </c>
      <c r="AS2" s="222" t="s">
        <v>443</v>
      </c>
      <c r="AT2" s="222" t="s">
        <v>444</v>
      </c>
      <c r="AU2" s="222" t="s">
        <v>445</v>
      </c>
      <c r="AV2" s="222" t="s">
        <v>446</v>
      </c>
      <c r="AW2" s="222" t="s">
        <v>447</v>
      </c>
      <c r="AX2" s="222" t="s">
        <v>448</v>
      </c>
      <c r="AY2" s="222" t="s">
        <v>449</v>
      </c>
      <c r="AZ2" s="222" t="s">
        <v>450</v>
      </c>
      <c r="BA2" s="222" t="s">
        <v>451</v>
      </c>
      <c r="BB2" s="222" t="s">
        <v>452</v>
      </c>
      <c r="BC2" s="222" t="s">
        <v>453</v>
      </c>
      <c r="BD2" s="222" t="s">
        <v>454</v>
      </c>
      <c r="BE2" s="222" t="s">
        <v>455</v>
      </c>
      <c r="BF2" s="222" t="s">
        <v>456</v>
      </c>
      <c r="BG2" s="222" t="s">
        <v>457</v>
      </c>
      <c r="BH2" s="222" t="s">
        <v>458</v>
      </c>
      <c r="BI2" s="222" t="s">
        <v>459</v>
      </c>
      <c r="BJ2" s="222" t="s">
        <v>460</v>
      </c>
      <c r="BK2" s="222" t="s">
        <v>461</v>
      </c>
      <c r="BL2" s="222" t="s">
        <v>462</v>
      </c>
      <c r="BM2" s="222" t="s">
        <v>463</v>
      </c>
      <c r="BN2" s="222" t="s">
        <v>464</v>
      </c>
      <c r="BO2" s="222" t="s">
        <v>465</v>
      </c>
      <c r="BP2" s="222" t="s">
        <v>466</v>
      </c>
      <c r="BQ2" s="222" t="s">
        <v>467</v>
      </c>
      <c r="BR2" s="222" t="s">
        <v>468</v>
      </c>
      <c r="BS2" s="222" t="s">
        <v>469</v>
      </c>
      <c r="BT2" s="222" t="s">
        <v>470</v>
      </c>
      <c r="BU2" s="222" t="s">
        <v>471</v>
      </c>
    </row>
    <row r="3" spans="1:555" s="124" customFormat="1" hidden="1">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c r="C5" s="198" t="s">
        <v>259</v>
      </c>
      <c r="D5" s="171">
        <f>SUMIF(C:C,$C$10,D:D)</f>
        <v>319133.33333333331</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80"/>
      <c r="D9" s="180"/>
      <c r="E9" s="180"/>
      <c r="F9" s="180"/>
      <c r="G9" s="180"/>
      <c r="H9" s="79"/>
      <c r="I9" s="180"/>
      <c r="J9" s="180"/>
      <c r="K9" s="114"/>
    </row>
    <row r="10" spans="1:555" ht="15.75" thickBot="1">
      <c r="B10" s="95"/>
      <c r="C10" s="29" t="s">
        <v>43</v>
      </c>
      <c r="D10" s="30">
        <f>SUM(G17:G26)</f>
        <v>96262.5</v>
      </c>
      <c r="E10" s="95"/>
      <c r="F10" s="95"/>
      <c r="G10" s="95"/>
      <c r="H10" s="76"/>
      <c r="I10" s="76"/>
      <c r="J10" s="76"/>
      <c r="K10" s="114"/>
    </row>
    <row r="11" spans="1:555">
      <c r="B11" s="95"/>
      <c r="C11" s="70"/>
      <c r="D11" s="31"/>
      <c r="E11" s="95"/>
      <c r="F11" s="95"/>
      <c r="G11" s="95"/>
      <c r="H11" s="76"/>
      <c r="I11" s="76"/>
      <c r="J11" s="76"/>
      <c r="K11" s="114"/>
    </row>
    <row r="12" spans="1:555">
      <c r="B12" s="95"/>
      <c r="C12" s="70"/>
      <c r="D12" s="31"/>
      <c r="E12" s="95"/>
      <c r="F12" s="95"/>
      <c r="G12" s="95"/>
      <c r="H12" s="76"/>
      <c r="I12" s="76"/>
      <c r="J12" s="76"/>
      <c r="K12" s="114"/>
      <c r="N12" s="155"/>
    </row>
    <row r="13" spans="1:555" ht="15.75">
      <c r="B13" s="95"/>
      <c r="C13" s="207" t="s">
        <v>402</v>
      </c>
      <c r="D13" s="424" t="str">
        <f>'Vinculación Univ. Sociedad'!E23</f>
        <v>3.1.3.1</v>
      </c>
      <c r="E13" s="95"/>
      <c r="F13" s="95"/>
      <c r="G13" s="95"/>
      <c r="H13" s="76"/>
      <c r="I13" s="76"/>
      <c r="J13" s="76"/>
      <c r="K13" s="114"/>
      <c r="N13" s="155"/>
    </row>
    <row r="14" spans="1:555" ht="18.7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1.Desarrollo de Programa de capacitación a Jóvenes Voluntarios por la Paz, realizado con los mismos participantes</v>
      </c>
      <c r="D14" s="31"/>
      <c r="E14" s="95"/>
      <c r="F14" s="95"/>
      <c r="G14" s="95"/>
      <c r="H14" s="76"/>
      <c r="I14" s="76"/>
      <c r="J14" s="76"/>
      <c r="K14" s="114"/>
      <c r="N14" s="155"/>
    </row>
    <row r="15" spans="1:555" ht="15.75" thickBot="1">
      <c r="B15" s="95"/>
      <c r="C15" s="70"/>
      <c r="D15" s="31"/>
      <c r="E15" s="95"/>
      <c r="F15" s="95"/>
      <c r="G15" s="95"/>
      <c r="H15" s="76"/>
      <c r="I15" s="76"/>
      <c r="J15" s="76"/>
      <c r="K15" s="114"/>
      <c r="N15" s="155"/>
    </row>
    <row r="16" spans="1:555" ht="32.25" customHeight="1" thickBot="1">
      <c r="B16" s="95"/>
      <c r="C16" s="128" t="s">
        <v>44</v>
      </c>
      <c r="D16" s="131" t="s">
        <v>45</v>
      </c>
      <c r="E16" s="130" t="s">
        <v>55</v>
      </c>
      <c r="F16" s="130" t="s">
        <v>57</v>
      </c>
      <c r="G16" s="129" t="s">
        <v>27</v>
      </c>
      <c r="H16" s="135" t="s">
        <v>140</v>
      </c>
      <c r="I16" s="130" t="s">
        <v>46</v>
      </c>
      <c r="J16" s="130" t="s">
        <v>141</v>
      </c>
      <c r="K16" s="130" t="s">
        <v>420</v>
      </c>
      <c r="L16" s="130" t="s">
        <v>421</v>
      </c>
      <c r="N16" s="155"/>
    </row>
    <row r="17" spans="2:14">
      <c r="B17" s="95"/>
      <c r="C17" s="351" t="s">
        <v>47</v>
      </c>
      <c r="D17" s="466">
        <v>450</v>
      </c>
      <c r="E17" s="352"/>
      <c r="F17" s="117">
        <v>30000</v>
      </c>
      <c r="G17" s="353">
        <f t="shared" ref="G17:G25" si="0">E17*F17</f>
        <v>0</v>
      </c>
      <c r="H17" s="354" t="s">
        <v>138</v>
      </c>
      <c r="I17" s="118" t="s">
        <v>712</v>
      </c>
      <c r="J17" s="118" t="str">
        <f>VLOOKUP(I17,Presupuesto!$B$11:$C$566,2,0)</f>
        <v>SERVICIOS DE CAPACITACION.</v>
      </c>
      <c r="K17" s="355" t="s">
        <v>483</v>
      </c>
      <c r="L17" s="118" t="s">
        <v>406</v>
      </c>
      <c r="N17" s="155"/>
    </row>
    <row r="18" spans="2:14">
      <c r="B18" s="95"/>
      <c r="C18" s="101" t="s">
        <v>48</v>
      </c>
      <c r="D18" s="467"/>
      <c r="E18" s="203">
        <f>D17</f>
        <v>450</v>
      </c>
      <c r="F18" s="102">
        <v>50</v>
      </c>
      <c r="G18" s="99">
        <f t="shared" si="0"/>
        <v>22500</v>
      </c>
      <c r="H18" s="163" t="s">
        <v>138</v>
      </c>
      <c r="I18" s="100" t="s">
        <v>730</v>
      </c>
      <c r="J18" s="100" t="str">
        <f>VLOOKUP(I18,Presupuesto!$B$11:$C$566,2,0)</f>
        <v>SERVICIOS DE IMPRENTA PUBLIC.Y REPRODUCCION</v>
      </c>
      <c r="K18" s="100" t="str">
        <f t="shared" ref="K18:K26" si="1">$K$17</f>
        <v>Vinculación Universidad-Sociedad</v>
      </c>
      <c r="L18" s="100" t="s">
        <v>407</v>
      </c>
      <c r="N18" s="155"/>
    </row>
    <row r="19" spans="2:14">
      <c r="B19" s="95"/>
      <c r="C19" s="101" t="s">
        <v>49</v>
      </c>
      <c r="D19" s="467"/>
      <c r="E19" s="203">
        <f>D17</f>
        <v>450</v>
      </c>
      <c r="F19" s="102">
        <v>150</v>
      </c>
      <c r="G19" s="99">
        <f t="shared" si="0"/>
        <v>67500</v>
      </c>
      <c r="H19" s="163" t="s">
        <v>138</v>
      </c>
      <c r="I19" s="100" t="s">
        <v>805</v>
      </c>
      <c r="J19" s="100" t="str">
        <f>VLOOKUP(I19,Presupuesto!$B$11:$C$566,2,0)</f>
        <v>ALIMENTOS B EBIDAS PARA PERSONAS</v>
      </c>
      <c r="K19" s="100" t="str">
        <f t="shared" si="1"/>
        <v>Vinculación Universidad-Sociedad</v>
      </c>
      <c r="L19" s="100" t="s">
        <v>406</v>
      </c>
      <c r="N19" s="155"/>
    </row>
    <row r="20" spans="2:14">
      <c r="B20" s="95"/>
      <c r="C20" s="101" t="s">
        <v>50</v>
      </c>
      <c r="D20" s="467"/>
      <c r="E20" s="153">
        <v>0</v>
      </c>
      <c r="F20" s="120">
        <v>10000</v>
      </c>
      <c r="G20" s="99">
        <f t="shared" si="0"/>
        <v>0</v>
      </c>
      <c r="H20" s="163" t="s">
        <v>138</v>
      </c>
      <c r="I20" s="343" t="s">
        <v>310</v>
      </c>
      <c r="J20" s="100" t="str">
        <f>VLOOKUP(I20,Presupuesto!$B$11:$C$566,2,0)</f>
        <v>PASAJES (26100-00)</v>
      </c>
      <c r="K20" s="100" t="str">
        <f t="shared" si="1"/>
        <v>Vinculación Universidad-Sociedad</v>
      </c>
      <c r="L20" s="100" t="s">
        <v>422</v>
      </c>
      <c r="N20" s="155"/>
    </row>
    <row r="21" spans="2:14">
      <c r="B21" s="95"/>
      <c r="C21" s="101" t="s">
        <v>429</v>
      </c>
      <c r="D21" s="467"/>
      <c r="E21" s="153">
        <v>0</v>
      </c>
      <c r="F21" s="120">
        <v>250</v>
      </c>
      <c r="G21" s="99">
        <f t="shared" si="0"/>
        <v>0</v>
      </c>
      <c r="H21" s="163"/>
      <c r="I21" s="100" t="s">
        <v>834</v>
      </c>
      <c r="J21" s="100" t="str">
        <f>VLOOKUP(I21,Presupuesto!$B$11:$C$566,2,0)</f>
        <v>PRODUCTOS PAPEL Y CARTON</v>
      </c>
      <c r="K21" s="100" t="str">
        <f t="shared" si="1"/>
        <v>Vinculación Universidad-Sociedad</v>
      </c>
      <c r="L21" s="100" t="s">
        <v>422</v>
      </c>
      <c r="N21" s="155"/>
    </row>
    <row r="22" spans="2:14">
      <c r="B22" s="95"/>
      <c r="C22" s="101" t="s">
        <v>51</v>
      </c>
      <c r="D22" s="467"/>
      <c r="E22" s="203">
        <f>(D17*25)/500</f>
        <v>22.5</v>
      </c>
      <c r="F22" s="102">
        <v>85</v>
      </c>
      <c r="G22" s="99">
        <f t="shared" si="0"/>
        <v>1912.5</v>
      </c>
      <c r="H22" s="163" t="s">
        <v>138</v>
      </c>
      <c r="I22" s="100" t="s">
        <v>834</v>
      </c>
      <c r="J22" s="100" t="str">
        <f>VLOOKUP(I22,Presupuesto!$B$11:$C$566,2,0)</f>
        <v>PRODUCTOS PAPEL Y CARTON</v>
      </c>
      <c r="K22" s="100" t="str">
        <f t="shared" si="1"/>
        <v>Vinculación Universidad-Sociedad</v>
      </c>
      <c r="L22" s="100" t="s">
        <v>422</v>
      </c>
      <c r="N22" s="155"/>
    </row>
    <row r="23" spans="2:14">
      <c r="B23" s="95"/>
      <c r="C23" s="101" t="s">
        <v>132</v>
      </c>
      <c r="D23" s="467"/>
      <c r="E23" s="203">
        <f>D17/12</f>
        <v>37.5</v>
      </c>
      <c r="F23" s="102">
        <v>36</v>
      </c>
      <c r="G23" s="99">
        <f t="shared" si="0"/>
        <v>1350</v>
      </c>
      <c r="H23" s="163" t="s">
        <v>138</v>
      </c>
      <c r="I23" s="100" t="s">
        <v>955</v>
      </c>
      <c r="J23" s="100" t="str">
        <f>VLOOKUP(I23,Presupuesto!$B$11:$C$566,2,0)</f>
        <v>UTILES DE ESCRITORIO, OFICINA Y ENSE¥ANZA</v>
      </c>
      <c r="K23" s="100" t="str">
        <f t="shared" si="1"/>
        <v>Vinculación Universidad-Sociedad</v>
      </c>
      <c r="L23" s="100" t="s">
        <v>422</v>
      </c>
      <c r="N23" s="155"/>
    </row>
    <row r="24" spans="2:14">
      <c r="B24" s="95"/>
      <c r="C24" s="101" t="s">
        <v>34</v>
      </c>
      <c r="D24" s="467"/>
      <c r="E24" s="203">
        <f>D17/12</f>
        <v>37.5</v>
      </c>
      <c r="F24" s="102">
        <v>80</v>
      </c>
      <c r="G24" s="99">
        <f t="shared" si="0"/>
        <v>3000</v>
      </c>
      <c r="H24" s="163" t="s">
        <v>138</v>
      </c>
      <c r="I24" s="100" t="s">
        <v>955</v>
      </c>
      <c r="J24" s="100" t="str">
        <f>VLOOKUP(I24,Presupuesto!$B$11:$C$566,2,0)</f>
        <v>UTILES DE ESCRITORIO, OFICINA Y ENSE¥ANZA</v>
      </c>
      <c r="K24" s="100" t="str">
        <f t="shared" si="1"/>
        <v>Vinculación Universidad-Sociedad</v>
      </c>
      <c r="L24" s="100" t="s">
        <v>422</v>
      </c>
      <c r="N24" s="155"/>
    </row>
    <row r="25" spans="2:14">
      <c r="B25" s="95"/>
      <c r="C25" s="111" t="s">
        <v>52</v>
      </c>
      <c r="D25" s="467"/>
      <c r="E25" s="221">
        <v>0</v>
      </c>
      <c r="F25" s="121">
        <v>25</v>
      </c>
      <c r="G25" s="99">
        <f t="shared" si="0"/>
        <v>0</v>
      </c>
      <c r="H25" s="163"/>
      <c r="I25" s="100" t="s">
        <v>955</v>
      </c>
      <c r="J25" s="100" t="str">
        <f>VLOOKUP(I25,Presupuesto!$B$11:$C$566,2,0)</f>
        <v>UTILES DE ESCRITORIO, OFICINA Y ENSE¥ANZA</v>
      </c>
      <c r="K25" s="100" t="str">
        <f t="shared" si="1"/>
        <v>Vinculación Universidad-Sociedad</v>
      </c>
      <c r="L25" s="100" t="s">
        <v>422</v>
      </c>
      <c r="N25" s="155"/>
    </row>
    <row r="26" spans="2:14" ht="15.75" thickBot="1">
      <c r="B26" s="95"/>
      <c r="C26" s="225" t="s">
        <v>442</v>
      </c>
      <c r="D26" s="446">
        <v>0</v>
      </c>
      <c r="E26" s="356">
        <v>0</v>
      </c>
      <c r="F26" s="106">
        <f>HLOOKUP(C26,$AH$2:$BU$3,2,0)</f>
        <v>1150</v>
      </c>
      <c r="G26" s="107">
        <f>D26*E26*F26</f>
        <v>0</v>
      </c>
      <c r="H26" s="357"/>
      <c r="I26" s="358" t="s">
        <v>311</v>
      </c>
      <c r="J26" s="108" t="str">
        <f>VLOOKUP(I26,Presupuesto!$B$11:$C$566,2,0)</f>
        <v>VIATICOS (26200-00)</v>
      </c>
      <c r="K26" s="359" t="str">
        <f t="shared" si="1"/>
        <v>Vinculación Universidad-Sociedad</v>
      </c>
      <c r="L26" s="359" t="s">
        <v>422</v>
      </c>
    </row>
    <row r="27" spans="2:14">
      <c r="B27" s="95"/>
      <c r="C27" s="95"/>
      <c r="E27" s="114"/>
      <c r="F27" s="114"/>
      <c r="G27" s="114"/>
      <c r="H27" s="177"/>
      <c r="I27" s="114"/>
      <c r="J27" s="114"/>
      <c r="K27" s="114"/>
    </row>
    <row r="28" spans="2:14" ht="15.75" thickBot="1"/>
    <row r="29" spans="2:14" ht="15.75" thickBot="1">
      <c r="C29" s="29" t="s">
        <v>43</v>
      </c>
      <c r="D29" s="30">
        <f>SUM(G36:G45)</f>
        <v>0</v>
      </c>
      <c r="E29" s="95"/>
      <c r="F29" s="95"/>
      <c r="G29" s="95"/>
      <c r="H29" s="76"/>
      <c r="I29" s="76"/>
      <c r="J29" s="76"/>
      <c r="K29" s="114"/>
    </row>
    <row r="30" spans="2:14">
      <c r="C30" s="70"/>
      <c r="D30" s="31"/>
      <c r="E30" s="95"/>
      <c r="F30" s="95"/>
      <c r="G30" s="95"/>
      <c r="H30" s="76"/>
      <c r="I30" s="76"/>
      <c r="J30" s="76"/>
      <c r="K30" s="114"/>
    </row>
    <row r="31" spans="2:14">
      <c r="C31" s="70"/>
      <c r="D31" s="31"/>
      <c r="E31" s="95"/>
      <c r="F31" s="95"/>
      <c r="G31" s="95"/>
      <c r="H31" s="76"/>
      <c r="I31" s="76"/>
      <c r="J31" s="76"/>
      <c r="K31" s="114"/>
    </row>
    <row r="32" spans="2:14" ht="15.75">
      <c r="C32" s="207" t="s">
        <v>402</v>
      </c>
      <c r="D32" s="424"/>
      <c r="E32" s="95"/>
      <c r="F32" s="95"/>
      <c r="G32" s="95"/>
      <c r="H32" s="76"/>
      <c r="I32" s="76"/>
      <c r="J32" s="76"/>
      <c r="K32" s="114"/>
    </row>
    <row r="33" spans="3:12" ht="18.75">
      <c r="C33" s="217"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2" ht="15.75" thickBot="1">
      <c r="C34" s="70"/>
      <c r="D34" s="31"/>
      <c r="E34" s="95"/>
      <c r="F34" s="95"/>
      <c r="G34" s="95"/>
      <c r="H34" s="76"/>
      <c r="I34" s="76"/>
      <c r="J34" s="76"/>
      <c r="K34" s="114"/>
    </row>
    <row r="35" spans="3:12" ht="30.75" thickBot="1">
      <c r="C35" s="128" t="s">
        <v>44</v>
      </c>
      <c r="D35" s="131" t="s">
        <v>45</v>
      </c>
      <c r="E35" s="130" t="s">
        <v>55</v>
      </c>
      <c r="F35" s="130" t="s">
        <v>57</v>
      </c>
      <c r="G35" s="129" t="s">
        <v>27</v>
      </c>
      <c r="H35" s="135" t="s">
        <v>140</v>
      </c>
      <c r="I35" s="130" t="s">
        <v>46</v>
      </c>
      <c r="J35" s="130" t="s">
        <v>141</v>
      </c>
      <c r="K35" s="130" t="s">
        <v>420</v>
      </c>
      <c r="L35" s="130" t="s">
        <v>421</v>
      </c>
    </row>
    <row r="36" spans="3:12">
      <c r="C36" s="351" t="s">
        <v>47</v>
      </c>
      <c r="D36" s="464"/>
      <c r="E36" s="352"/>
      <c r="F36" s="117">
        <v>30000</v>
      </c>
      <c r="G36" s="353">
        <f t="shared" ref="G36:G44" si="2">E36*F36</f>
        <v>0</v>
      </c>
      <c r="H36" s="354" t="s">
        <v>138</v>
      </c>
      <c r="I36" s="118" t="s">
        <v>712</v>
      </c>
      <c r="J36" s="118" t="str">
        <f>VLOOKUP(I36,Presupuesto!$B$11:$C$566,2,0)</f>
        <v>SERVICIOS DE CAPACITACION.</v>
      </c>
      <c r="K36" s="355" t="s">
        <v>1377</v>
      </c>
      <c r="L36" s="118" t="s">
        <v>404</v>
      </c>
    </row>
    <row r="37" spans="3:12">
      <c r="C37" s="101" t="s">
        <v>48</v>
      </c>
      <c r="D37" s="465"/>
      <c r="E37" s="203">
        <f>D36</f>
        <v>0</v>
      </c>
      <c r="F37" s="102">
        <v>50</v>
      </c>
      <c r="G37" s="99">
        <f t="shared" si="2"/>
        <v>0</v>
      </c>
      <c r="H37" s="163"/>
      <c r="I37" s="100" t="s">
        <v>730</v>
      </c>
      <c r="J37" s="100" t="str">
        <f>VLOOKUP(I37,Presupuesto!$B$11:$C$566,2,0)</f>
        <v>SERVICIOS DE IMPRENTA PUBLIC.Y REPRODUCCION</v>
      </c>
      <c r="K37" s="100" t="str">
        <f>$K$36</f>
        <v>Gestión Administrativa y  financiera en apoyo al Desarrollo Académico</v>
      </c>
      <c r="L37" s="100" t="s">
        <v>422</v>
      </c>
    </row>
    <row r="38" spans="3:12">
      <c r="C38" s="101" t="s">
        <v>49</v>
      </c>
      <c r="D38" s="465"/>
      <c r="E38" s="203">
        <f>D36</f>
        <v>0</v>
      </c>
      <c r="F38" s="102">
        <v>150</v>
      </c>
      <c r="G38" s="99">
        <f t="shared" si="2"/>
        <v>0</v>
      </c>
      <c r="H38" s="163"/>
      <c r="I38" s="100" t="s">
        <v>805</v>
      </c>
      <c r="J38" s="100" t="str">
        <f>VLOOKUP(I38,Presupuesto!$B$11:$C$566,2,0)</f>
        <v>ALIMENTOS B EBIDAS PARA PERSONAS</v>
      </c>
      <c r="K38" s="100" t="str">
        <f t="shared" ref="K38:K45" si="3">$K$36</f>
        <v>Gestión Administrativa y  financiera en apoyo al Desarrollo Académico</v>
      </c>
      <c r="L38" s="100" t="s">
        <v>406</v>
      </c>
    </row>
    <row r="39" spans="3:12">
      <c r="C39" s="101" t="s">
        <v>50</v>
      </c>
      <c r="D39" s="465"/>
      <c r="E39" s="153">
        <v>0</v>
      </c>
      <c r="F39" s="120">
        <v>10000</v>
      </c>
      <c r="G39" s="99">
        <f t="shared" si="2"/>
        <v>0</v>
      </c>
      <c r="H39" s="163"/>
      <c r="I39" s="343" t="s">
        <v>310</v>
      </c>
      <c r="J39" s="100" t="str">
        <f>VLOOKUP(I39,Presupuesto!$B$11:$C$566,2,0)</f>
        <v>PASAJES (26100-00)</v>
      </c>
      <c r="K39" s="100" t="str">
        <f t="shared" si="3"/>
        <v>Gestión Administrativa y  financiera en apoyo al Desarrollo Académico</v>
      </c>
      <c r="L39" s="100" t="s">
        <v>422</v>
      </c>
    </row>
    <row r="40" spans="3:12">
      <c r="C40" s="101" t="s">
        <v>429</v>
      </c>
      <c r="D40" s="465"/>
      <c r="E40" s="153">
        <v>0</v>
      </c>
      <c r="F40" s="120">
        <v>250</v>
      </c>
      <c r="G40" s="99">
        <f t="shared" si="2"/>
        <v>0</v>
      </c>
      <c r="H40" s="163"/>
      <c r="I40" s="100" t="s">
        <v>834</v>
      </c>
      <c r="J40" s="100" t="str">
        <f>VLOOKUP(I40,Presupuesto!$B$11:$C$566,2,0)</f>
        <v>PRODUCTOS PAPEL Y CARTON</v>
      </c>
      <c r="K40" s="100" t="str">
        <f t="shared" si="3"/>
        <v>Gestión Administrativa y  financiera en apoyo al Desarrollo Académico</v>
      </c>
      <c r="L40" s="100" t="s">
        <v>422</v>
      </c>
    </row>
    <row r="41" spans="3:12">
      <c r="C41" s="101" t="s">
        <v>51</v>
      </c>
      <c r="D41" s="465"/>
      <c r="E41" s="203">
        <f>(D36*25)/500</f>
        <v>0</v>
      </c>
      <c r="F41" s="102">
        <v>85</v>
      </c>
      <c r="G41" s="99">
        <f t="shared" si="2"/>
        <v>0</v>
      </c>
      <c r="H41" s="163"/>
      <c r="I41" s="100" t="s">
        <v>834</v>
      </c>
      <c r="J41" s="100" t="str">
        <f>VLOOKUP(I41,Presupuesto!$B$11:$C$566,2,0)</f>
        <v>PRODUCTOS PAPEL Y CARTON</v>
      </c>
      <c r="K41" s="100" t="str">
        <f t="shared" si="3"/>
        <v>Gestión Administrativa y  financiera en apoyo al Desarrollo Académico</v>
      </c>
      <c r="L41" s="100" t="s">
        <v>422</v>
      </c>
    </row>
    <row r="42" spans="3:12">
      <c r="C42" s="101" t="s">
        <v>132</v>
      </c>
      <c r="D42" s="465"/>
      <c r="E42" s="203">
        <f>D36/12</f>
        <v>0</v>
      </c>
      <c r="F42" s="102">
        <v>36</v>
      </c>
      <c r="G42" s="99">
        <f t="shared" si="2"/>
        <v>0</v>
      </c>
      <c r="H42" s="163"/>
      <c r="I42" s="100" t="s">
        <v>955</v>
      </c>
      <c r="J42" s="100" t="str">
        <f>VLOOKUP(I42,Presupuesto!$B$11:$C$566,2,0)</f>
        <v>UTILES DE ESCRITORIO, OFICINA Y ENSE¥ANZA</v>
      </c>
      <c r="K42" s="100" t="str">
        <f t="shared" si="3"/>
        <v>Gestión Administrativa y  financiera en apoyo al Desarrollo Académico</v>
      </c>
      <c r="L42" s="100" t="s">
        <v>422</v>
      </c>
    </row>
    <row r="43" spans="3:12">
      <c r="C43" s="101" t="s">
        <v>34</v>
      </c>
      <c r="D43" s="465"/>
      <c r="E43" s="203">
        <f>D36/12</f>
        <v>0</v>
      </c>
      <c r="F43" s="102">
        <v>80</v>
      </c>
      <c r="G43" s="99">
        <f t="shared" si="2"/>
        <v>0</v>
      </c>
      <c r="H43" s="163"/>
      <c r="I43" s="100" t="s">
        <v>955</v>
      </c>
      <c r="J43" s="100" t="str">
        <f>VLOOKUP(I43,Presupuesto!$B$11:$C$566,2,0)</f>
        <v>UTILES DE ESCRITORIO, OFICINA Y ENSE¥ANZA</v>
      </c>
      <c r="K43" s="100" t="str">
        <f t="shared" si="3"/>
        <v>Gestión Administrativa y  financiera en apoyo al Desarrollo Académico</v>
      </c>
      <c r="L43" s="100" t="s">
        <v>422</v>
      </c>
    </row>
    <row r="44" spans="3:12">
      <c r="C44" s="111" t="s">
        <v>52</v>
      </c>
      <c r="D44" s="465"/>
      <c r="E44" s="221">
        <v>0</v>
      </c>
      <c r="F44" s="121">
        <v>25</v>
      </c>
      <c r="G44" s="99">
        <f t="shared" si="2"/>
        <v>0</v>
      </c>
      <c r="H44" s="163"/>
      <c r="I44" s="100" t="s">
        <v>955</v>
      </c>
      <c r="J44" s="100" t="str">
        <f>VLOOKUP(I44,Presupuesto!$B$11:$C$566,2,0)</f>
        <v>UTILES DE ESCRITORIO, OFICINA Y ENSE¥ANZA</v>
      </c>
      <c r="K44" s="100" t="str">
        <f t="shared" si="3"/>
        <v>Gestión Administrativa y  financiera en apoyo al Desarrollo Académico</v>
      </c>
      <c r="L44" s="100" t="s">
        <v>422</v>
      </c>
    </row>
    <row r="45" spans="3:12" ht="15.75" thickBot="1">
      <c r="C45" s="225" t="s">
        <v>442</v>
      </c>
      <c r="D45" s="226">
        <v>0</v>
      </c>
      <c r="E45" s="356">
        <v>0</v>
      </c>
      <c r="F45" s="106">
        <f>HLOOKUP(C45,$AH$2:$BU$3,2,0)</f>
        <v>1150</v>
      </c>
      <c r="G45" s="107">
        <f>D45*E45*F45</f>
        <v>0</v>
      </c>
      <c r="H45" s="357"/>
      <c r="I45" s="358" t="s">
        <v>311</v>
      </c>
      <c r="J45" s="108" t="str">
        <f>VLOOKUP(I45,Presupuesto!$B$11:$C$566,2,0)</f>
        <v>VIATICOS (26200-00)</v>
      </c>
      <c r="K45" s="359" t="str">
        <f t="shared" si="3"/>
        <v>Gestión Administrativa y  financiera en apoyo al Desarrollo Académico</v>
      </c>
      <c r="L45" s="359" t="s">
        <v>422</v>
      </c>
    </row>
    <row r="47" spans="3:12" ht="15.75" thickBot="1"/>
    <row r="48" spans="3:12" ht="15.75" thickBot="1">
      <c r="C48" s="29" t="s">
        <v>43</v>
      </c>
      <c r="D48" s="30">
        <f>SUM(G55:G64)</f>
        <v>10695.833333333334</v>
      </c>
      <c r="E48" s="95"/>
      <c r="F48" s="95"/>
      <c r="G48" s="95"/>
      <c r="H48" s="76"/>
      <c r="I48" s="76"/>
      <c r="J48" s="76"/>
      <c r="K48" s="114"/>
    </row>
    <row r="49" spans="3:12">
      <c r="C49" s="70"/>
      <c r="D49" s="31"/>
      <c r="E49" s="95"/>
      <c r="F49" s="95"/>
      <c r="G49" s="95"/>
      <c r="H49" s="76"/>
      <c r="I49" s="76"/>
      <c r="J49" s="76"/>
      <c r="K49" s="114"/>
    </row>
    <row r="50" spans="3:12">
      <c r="C50" s="70"/>
      <c r="D50" s="31"/>
      <c r="E50" s="95"/>
      <c r="F50" s="95"/>
      <c r="G50" s="95"/>
      <c r="H50" s="76"/>
      <c r="I50" s="76"/>
      <c r="J50" s="76"/>
      <c r="K50" s="114"/>
    </row>
    <row r="51" spans="3:12" ht="15.75">
      <c r="C51" s="207" t="s">
        <v>402</v>
      </c>
      <c r="D51" s="424" t="str">
        <f>'Vinculación Univ. Sociedad'!E24</f>
        <v>3.1.3.2</v>
      </c>
      <c r="E51" s="95"/>
      <c r="F51" s="95"/>
      <c r="G51" s="95"/>
      <c r="H51" s="76"/>
      <c r="I51" s="76"/>
      <c r="J51" s="76"/>
      <c r="K51" s="114"/>
    </row>
    <row r="52" spans="3:12" ht="18.75">
      <c r="C52" s="217"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2. Campamento de Clausura Programa de Jòvenes Voluntarios por la Paz</v>
      </c>
      <c r="D52" s="31"/>
      <c r="E52" s="95"/>
      <c r="F52" s="95"/>
      <c r="G52" s="95"/>
      <c r="H52" s="76"/>
      <c r="I52" s="76"/>
      <c r="J52" s="76"/>
      <c r="K52" s="114"/>
    </row>
    <row r="53" spans="3:12" ht="15.75" thickBot="1">
      <c r="C53" s="70"/>
      <c r="D53" s="31"/>
      <c r="E53" s="95"/>
      <c r="F53" s="95"/>
      <c r="G53" s="95"/>
      <c r="H53" s="76"/>
      <c r="I53" s="76"/>
      <c r="J53" s="76"/>
      <c r="K53" s="114"/>
    </row>
    <row r="54" spans="3:12" ht="30.75" thickBot="1">
      <c r="C54" s="128" t="s">
        <v>44</v>
      </c>
      <c r="D54" s="131" t="s">
        <v>45</v>
      </c>
      <c r="E54" s="130" t="s">
        <v>55</v>
      </c>
      <c r="F54" s="130" t="s">
        <v>57</v>
      </c>
      <c r="G54" s="129" t="s">
        <v>27</v>
      </c>
      <c r="H54" s="135" t="s">
        <v>140</v>
      </c>
      <c r="I54" s="130" t="s">
        <v>46</v>
      </c>
      <c r="J54" s="130" t="s">
        <v>141</v>
      </c>
      <c r="K54" s="130" t="s">
        <v>420</v>
      </c>
      <c r="L54" s="130" t="s">
        <v>421</v>
      </c>
    </row>
    <row r="55" spans="3:12">
      <c r="C55" s="351" t="s">
        <v>47</v>
      </c>
      <c r="D55" s="464">
        <v>50</v>
      </c>
      <c r="E55" s="352"/>
      <c r="F55" s="117">
        <v>30000</v>
      </c>
      <c r="G55" s="353">
        <f t="shared" ref="G55:G63" si="4">E55*F55</f>
        <v>0</v>
      </c>
      <c r="H55" s="354" t="s">
        <v>1460</v>
      </c>
      <c r="I55" s="118" t="s">
        <v>712</v>
      </c>
      <c r="J55" s="118" t="str">
        <f>VLOOKUP(I55,Presupuesto!$B$11:$C$566,2,0)</f>
        <v>SERVICIOS DE CAPACITACION.</v>
      </c>
      <c r="K55" s="355" t="s">
        <v>483</v>
      </c>
      <c r="L55" s="118" t="s">
        <v>412</v>
      </c>
    </row>
    <row r="56" spans="3:12">
      <c r="C56" s="101" t="s">
        <v>48</v>
      </c>
      <c r="D56" s="465"/>
      <c r="E56" s="203">
        <f>D55</f>
        <v>50</v>
      </c>
      <c r="F56" s="102">
        <v>50</v>
      </c>
      <c r="G56" s="99">
        <f t="shared" si="4"/>
        <v>2500</v>
      </c>
      <c r="H56" s="163" t="s">
        <v>1460</v>
      </c>
      <c r="I56" s="100" t="s">
        <v>730</v>
      </c>
      <c r="J56" s="100" t="str">
        <f>VLOOKUP(I56,Presupuesto!$B$11:$C$566,2,0)</f>
        <v>SERVICIOS DE IMPRENTA PUBLIC.Y REPRODUCCION</v>
      </c>
      <c r="K56" s="100" t="str">
        <f t="shared" ref="K56:K57" si="5">$K$55</f>
        <v>Vinculación Universidad-Sociedad</v>
      </c>
      <c r="L56" s="100" t="s">
        <v>422</v>
      </c>
    </row>
    <row r="57" spans="3:12">
      <c r="C57" s="101" t="s">
        <v>49</v>
      </c>
      <c r="D57" s="465"/>
      <c r="E57" s="203">
        <f>D55</f>
        <v>50</v>
      </c>
      <c r="F57" s="102">
        <v>150</v>
      </c>
      <c r="G57" s="99">
        <f t="shared" si="4"/>
        <v>7500</v>
      </c>
      <c r="H57" s="163" t="s">
        <v>1460</v>
      </c>
      <c r="I57" s="100" t="s">
        <v>805</v>
      </c>
      <c r="J57" s="100" t="str">
        <f>VLOOKUP(I57,Presupuesto!$B$11:$C$566,2,0)</f>
        <v>ALIMENTOS B EBIDAS PARA PERSONAS</v>
      </c>
      <c r="K57" s="100" t="str">
        <f t="shared" si="5"/>
        <v>Vinculación Universidad-Sociedad</v>
      </c>
      <c r="L57" s="100" t="s">
        <v>406</v>
      </c>
    </row>
    <row r="58" spans="3:12">
      <c r="C58" s="101" t="s">
        <v>50</v>
      </c>
      <c r="D58" s="465"/>
      <c r="E58" s="153">
        <v>0</v>
      </c>
      <c r="F58" s="120">
        <v>10000</v>
      </c>
      <c r="G58" s="99">
        <f t="shared" si="4"/>
        <v>0</v>
      </c>
      <c r="H58" s="163"/>
      <c r="I58" s="343" t="s">
        <v>310</v>
      </c>
      <c r="J58" s="100" t="str">
        <f>VLOOKUP(I58,Presupuesto!$B$11:$C$566,2,0)</f>
        <v>PASAJES (26100-00)</v>
      </c>
      <c r="K58" s="100" t="str">
        <f>$K$55</f>
        <v>Vinculación Universidad-Sociedad</v>
      </c>
      <c r="L58" s="100" t="s">
        <v>422</v>
      </c>
    </row>
    <row r="59" spans="3:12">
      <c r="C59" s="101" t="s">
        <v>429</v>
      </c>
      <c r="D59" s="465"/>
      <c r="E59" s="153">
        <v>0</v>
      </c>
      <c r="F59" s="120">
        <v>250</v>
      </c>
      <c r="G59" s="99">
        <f t="shared" si="4"/>
        <v>0</v>
      </c>
      <c r="H59" s="163"/>
      <c r="I59" s="100" t="s">
        <v>834</v>
      </c>
      <c r="J59" s="100" t="str">
        <f>VLOOKUP(I59,Presupuesto!$B$11:$C$566,2,0)</f>
        <v>PRODUCTOS PAPEL Y CARTON</v>
      </c>
      <c r="K59" s="100" t="str">
        <f t="shared" ref="K59:K64" si="6">$K$55</f>
        <v>Vinculación Universidad-Sociedad</v>
      </c>
      <c r="L59" s="100" t="s">
        <v>422</v>
      </c>
    </row>
    <row r="60" spans="3:12">
      <c r="C60" s="101" t="s">
        <v>51</v>
      </c>
      <c r="D60" s="465"/>
      <c r="E60" s="203">
        <f>(D55*25)/500</f>
        <v>2.5</v>
      </c>
      <c r="F60" s="102">
        <v>85</v>
      </c>
      <c r="G60" s="99">
        <f t="shared" si="4"/>
        <v>212.5</v>
      </c>
      <c r="H60" s="163" t="s">
        <v>1460</v>
      </c>
      <c r="I60" s="100" t="s">
        <v>834</v>
      </c>
      <c r="J60" s="100" t="str">
        <f>VLOOKUP(I60,Presupuesto!$B$11:$C$566,2,0)</f>
        <v>PRODUCTOS PAPEL Y CARTON</v>
      </c>
      <c r="K60" s="100" t="str">
        <f t="shared" si="6"/>
        <v>Vinculación Universidad-Sociedad</v>
      </c>
      <c r="L60" s="100" t="s">
        <v>422</v>
      </c>
    </row>
    <row r="61" spans="3:12">
      <c r="C61" s="101" t="s">
        <v>132</v>
      </c>
      <c r="D61" s="465"/>
      <c r="E61" s="203">
        <f>D55/12</f>
        <v>4.166666666666667</v>
      </c>
      <c r="F61" s="102">
        <v>36</v>
      </c>
      <c r="G61" s="99">
        <f t="shared" si="4"/>
        <v>150</v>
      </c>
      <c r="H61" s="163" t="s">
        <v>1460</v>
      </c>
      <c r="I61" s="100" t="s">
        <v>955</v>
      </c>
      <c r="J61" s="100" t="str">
        <f>VLOOKUP(I61,Presupuesto!$B$11:$C$566,2,0)</f>
        <v>UTILES DE ESCRITORIO, OFICINA Y ENSE¥ANZA</v>
      </c>
      <c r="K61" s="100" t="str">
        <f t="shared" si="6"/>
        <v>Vinculación Universidad-Sociedad</v>
      </c>
      <c r="L61" s="100" t="s">
        <v>422</v>
      </c>
    </row>
    <row r="62" spans="3:12">
      <c r="C62" s="101" t="s">
        <v>34</v>
      </c>
      <c r="D62" s="465"/>
      <c r="E62" s="203">
        <f>D55/12</f>
        <v>4.166666666666667</v>
      </c>
      <c r="F62" s="102">
        <v>80</v>
      </c>
      <c r="G62" s="99">
        <f t="shared" si="4"/>
        <v>333.33333333333337</v>
      </c>
      <c r="H62" s="163" t="s">
        <v>1460</v>
      </c>
      <c r="I62" s="100" t="s">
        <v>955</v>
      </c>
      <c r="J62" s="100" t="str">
        <f>VLOOKUP(I62,Presupuesto!$B$11:$C$566,2,0)</f>
        <v>UTILES DE ESCRITORIO, OFICINA Y ENSE¥ANZA</v>
      </c>
      <c r="K62" s="100" t="str">
        <f t="shared" si="6"/>
        <v>Vinculación Universidad-Sociedad</v>
      </c>
      <c r="L62" s="100" t="s">
        <v>422</v>
      </c>
    </row>
    <row r="63" spans="3:12">
      <c r="C63" s="111" t="s">
        <v>52</v>
      </c>
      <c r="D63" s="465"/>
      <c r="E63" s="221">
        <v>0</v>
      </c>
      <c r="F63" s="121">
        <v>25</v>
      </c>
      <c r="G63" s="99">
        <f t="shared" si="4"/>
        <v>0</v>
      </c>
      <c r="H63" s="163"/>
      <c r="I63" s="100" t="s">
        <v>955</v>
      </c>
      <c r="J63" s="100" t="str">
        <f>VLOOKUP(I63,Presupuesto!$B$11:$C$566,2,0)</f>
        <v>UTILES DE ESCRITORIO, OFICINA Y ENSE¥ANZA</v>
      </c>
      <c r="K63" s="100" t="str">
        <f t="shared" si="6"/>
        <v>Vinculación Universidad-Sociedad</v>
      </c>
      <c r="L63" s="100" t="s">
        <v>422</v>
      </c>
    </row>
    <row r="64" spans="3:12" ht="15.75" thickBot="1">
      <c r="C64" s="225" t="s">
        <v>442</v>
      </c>
      <c r="D64" s="226">
        <v>0</v>
      </c>
      <c r="E64" s="356">
        <v>0</v>
      </c>
      <c r="F64" s="106">
        <f>HLOOKUP(C64,$AH$2:$BU$3,2,0)</f>
        <v>1150</v>
      </c>
      <c r="G64" s="107">
        <f>D64*E64*F64</f>
        <v>0</v>
      </c>
      <c r="H64" s="357"/>
      <c r="I64" s="358" t="s">
        <v>311</v>
      </c>
      <c r="J64" s="108" t="str">
        <f>VLOOKUP(I64,Presupuesto!$B$11:$C$566,2,0)</f>
        <v>VIATICOS (26200-00)</v>
      </c>
      <c r="K64" s="359" t="str">
        <f t="shared" si="6"/>
        <v>Vinculación Universidad-Sociedad</v>
      </c>
      <c r="L64" s="359" t="s">
        <v>422</v>
      </c>
    </row>
    <row r="65" spans="3:12">
      <c r="C65" s="95"/>
      <c r="E65" s="114"/>
      <c r="F65" s="114"/>
      <c r="G65" s="114"/>
      <c r="H65" s="177"/>
      <c r="I65" s="114"/>
      <c r="J65" s="114"/>
      <c r="K65" s="114"/>
    </row>
    <row r="66" spans="3:12" ht="15.75" thickBot="1"/>
    <row r="67" spans="3:12" ht="15.75" thickBot="1">
      <c r="C67" s="29" t="s">
        <v>43</v>
      </c>
      <c r="D67" s="30">
        <f>SUM(G74:G86)</f>
        <v>212175</v>
      </c>
      <c r="E67" s="95"/>
      <c r="F67" s="95"/>
      <c r="G67" s="95"/>
      <c r="H67" s="76"/>
      <c r="I67" s="76"/>
      <c r="J67" s="76"/>
      <c r="K67" s="114"/>
    </row>
    <row r="68" spans="3:12">
      <c r="C68" s="70"/>
      <c r="D68" s="31"/>
      <c r="E68" s="95"/>
      <c r="F68" s="95"/>
      <c r="G68" s="95"/>
      <c r="H68" s="76"/>
      <c r="I68" s="76"/>
      <c r="J68" s="76"/>
      <c r="K68" s="114"/>
    </row>
    <row r="69" spans="3:12">
      <c r="C69" s="70"/>
      <c r="D69" s="31"/>
      <c r="E69" s="95"/>
      <c r="F69" s="95"/>
      <c r="G69" s="95"/>
      <c r="H69" s="76"/>
      <c r="I69" s="76"/>
      <c r="J69" s="76"/>
      <c r="K69" s="114"/>
    </row>
    <row r="70" spans="3:12" ht="15.75">
      <c r="C70" s="207" t="s">
        <v>402</v>
      </c>
      <c r="D70" s="424" t="str">
        <f>'Gestión del Conocimiento'!E7</f>
        <v>6.1.a.1</v>
      </c>
      <c r="E70" s="95"/>
      <c r="F70" s="95"/>
      <c r="G70" s="95"/>
      <c r="H70" s="76"/>
      <c r="I70" s="76"/>
      <c r="J70" s="76"/>
      <c r="K70" s="114"/>
    </row>
    <row r="71" spans="3:12" ht="18.75">
      <c r="C71" s="217"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 xml:space="preserve">Apoyo en el funcionamiento y creación de los Observatorios Locales  de la Violencia </v>
      </c>
      <c r="D71" s="31"/>
      <c r="E71" s="95"/>
      <c r="F71" s="95"/>
      <c r="G71" s="95"/>
      <c r="H71" s="76"/>
      <c r="I71" s="76"/>
      <c r="J71" s="76"/>
      <c r="K71" s="114"/>
    </row>
    <row r="72" spans="3:12" ht="15.75" thickBot="1">
      <c r="C72" s="70"/>
      <c r="D72" s="31"/>
      <c r="E72" s="95"/>
      <c r="F72" s="95"/>
      <c r="G72" s="95"/>
      <c r="H72" s="76"/>
      <c r="I72" s="76"/>
      <c r="J72" s="76"/>
      <c r="K72" s="114"/>
    </row>
    <row r="73" spans="3:12" ht="30.75" thickBot="1">
      <c r="C73" s="128" t="s">
        <v>44</v>
      </c>
      <c r="D73" s="131" t="s">
        <v>45</v>
      </c>
      <c r="E73" s="130" t="s">
        <v>55</v>
      </c>
      <c r="F73" s="130" t="s">
        <v>57</v>
      </c>
      <c r="G73" s="129" t="s">
        <v>27</v>
      </c>
      <c r="H73" s="135" t="s">
        <v>140</v>
      </c>
      <c r="I73" s="130" t="s">
        <v>46</v>
      </c>
      <c r="J73" s="130" t="s">
        <v>141</v>
      </c>
      <c r="K73" s="130" t="s">
        <v>420</v>
      </c>
      <c r="L73" s="130" t="s">
        <v>421</v>
      </c>
    </row>
    <row r="74" spans="3:12">
      <c r="C74" s="351" t="s">
        <v>47</v>
      </c>
      <c r="D74" s="464">
        <v>300</v>
      </c>
      <c r="E74" s="352"/>
      <c r="F74" s="117">
        <v>30000</v>
      </c>
      <c r="G74" s="353">
        <f t="shared" ref="G74:G82" si="7">E74*F74</f>
        <v>0</v>
      </c>
      <c r="H74" s="354" t="s">
        <v>138</v>
      </c>
      <c r="I74" s="118" t="s">
        <v>712</v>
      </c>
      <c r="J74" s="118" t="str">
        <f>VLOOKUP(I74,Presupuesto!$B$11:$C$566,2,0)</f>
        <v>SERVICIOS DE CAPACITACION.</v>
      </c>
      <c r="K74" s="355" t="s">
        <v>1379</v>
      </c>
      <c r="L74" s="118" t="s">
        <v>404</v>
      </c>
    </row>
    <row r="75" spans="3:12">
      <c r="C75" s="101" t="s">
        <v>48</v>
      </c>
      <c r="D75" s="465"/>
      <c r="E75" s="203">
        <f>D74</f>
        <v>300</v>
      </c>
      <c r="F75" s="102">
        <v>50</v>
      </c>
      <c r="G75" s="99">
        <f t="shared" si="7"/>
        <v>15000</v>
      </c>
      <c r="H75" s="163" t="s">
        <v>138</v>
      </c>
      <c r="I75" s="100" t="s">
        <v>730</v>
      </c>
      <c r="J75" s="100" t="str">
        <f>VLOOKUP(I75,Presupuesto!$B$11:$C$566,2,0)</f>
        <v>SERVICIOS DE IMPRENTA PUBLIC.Y REPRODUCCION</v>
      </c>
      <c r="K75" s="100" t="str">
        <f>$K$74</f>
        <v>Gestión Académica</v>
      </c>
      <c r="L75" s="100" t="s">
        <v>422</v>
      </c>
    </row>
    <row r="76" spans="3:12">
      <c r="C76" s="101" t="s">
        <v>49</v>
      </c>
      <c r="D76" s="465"/>
      <c r="E76" s="203">
        <f>D74</f>
        <v>300</v>
      </c>
      <c r="F76" s="102">
        <v>150</v>
      </c>
      <c r="G76" s="99">
        <f t="shared" si="7"/>
        <v>45000</v>
      </c>
      <c r="H76" s="163" t="s">
        <v>138</v>
      </c>
      <c r="I76" s="100" t="s">
        <v>805</v>
      </c>
      <c r="J76" s="100" t="str">
        <f>VLOOKUP(I76,Presupuesto!$B$11:$C$566,2,0)</f>
        <v>ALIMENTOS B EBIDAS PARA PERSONAS</v>
      </c>
      <c r="K76" s="100" t="str">
        <f t="shared" ref="K76:K86" si="8">$K$74</f>
        <v>Gestión Académica</v>
      </c>
      <c r="L76" s="100" t="s">
        <v>406</v>
      </c>
    </row>
    <row r="77" spans="3:12">
      <c r="C77" s="101" t="s">
        <v>50</v>
      </c>
      <c r="D77" s="465"/>
      <c r="E77" s="153">
        <v>0</v>
      </c>
      <c r="F77" s="120">
        <v>10000</v>
      </c>
      <c r="G77" s="99">
        <f t="shared" si="7"/>
        <v>0</v>
      </c>
      <c r="H77" s="163"/>
      <c r="I77" s="343" t="s">
        <v>310</v>
      </c>
      <c r="J77" s="100" t="str">
        <f>VLOOKUP(I77,Presupuesto!$B$11:$C$566,2,0)</f>
        <v>PASAJES (26100-00)</v>
      </c>
      <c r="K77" s="100" t="str">
        <f t="shared" si="8"/>
        <v>Gestión Académica</v>
      </c>
      <c r="L77" s="100" t="s">
        <v>422</v>
      </c>
    </row>
    <row r="78" spans="3:12">
      <c r="C78" s="101" t="s">
        <v>429</v>
      </c>
      <c r="D78" s="465"/>
      <c r="E78" s="153">
        <v>0</v>
      </c>
      <c r="F78" s="120">
        <v>250</v>
      </c>
      <c r="G78" s="99">
        <f t="shared" si="7"/>
        <v>0</v>
      </c>
      <c r="H78" s="163"/>
      <c r="I78" s="100" t="s">
        <v>834</v>
      </c>
      <c r="J78" s="100" t="str">
        <f>VLOOKUP(I78,Presupuesto!$B$11:$C$566,2,0)</f>
        <v>PRODUCTOS PAPEL Y CARTON</v>
      </c>
      <c r="K78" s="100" t="str">
        <f t="shared" si="8"/>
        <v>Gestión Académica</v>
      </c>
      <c r="L78" s="100" t="s">
        <v>422</v>
      </c>
    </row>
    <row r="79" spans="3:12">
      <c r="C79" s="101" t="s">
        <v>51</v>
      </c>
      <c r="D79" s="465"/>
      <c r="E79" s="203">
        <f>(D74*25)/500</f>
        <v>15</v>
      </c>
      <c r="F79" s="102">
        <v>85</v>
      </c>
      <c r="G79" s="99">
        <f t="shared" si="7"/>
        <v>1275</v>
      </c>
      <c r="H79" s="163" t="s">
        <v>138</v>
      </c>
      <c r="I79" s="100" t="s">
        <v>834</v>
      </c>
      <c r="J79" s="100" t="str">
        <f>VLOOKUP(I79,Presupuesto!$B$11:$C$566,2,0)</f>
        <v>PRODUCTOS PAPEL Y CARTON</v>
      </c>
      <c r="K79" s="100" t="str">
        <f t="shared" si="8"/>
        <v>Gestión Académica</v>
      </c>
      <c r="L79" s="100" t="s">
        <v>422</v>
      </c>
    </row>
    <row r="80" spans="3:12">
      <c r="C80" s="101" t="s">
        <v>132</v>
      </c>
      <c r="D80" s="465"/>
      <c r="E80" s="203">
        <f>D74/12</f>
        <v>25</v>
      </c>
      <c r="F80" s="102">
        <v>36</v>
      </c>
      <c r="G80" s="99">
        <f t="shared" si="7"/>
        <v>900</v>
      </c>
      <c r="H80" s="163" t="s">
        <v>138</v>
      </c>
      <c r="I80" s="100" t="s">
        <v>955</v>
      </c>
      <c r="J80" s="100" t="str">
        <f>VLOOKUP(I80,Presupuesto!$B$11:$C$566,2,0)</f>
        <v>UTILES DE ESCRITORIO, OFICINA Y ENSE¥ANZA</v>
      </c>
      <c r="K80" s="100" t="str">
        <f t="shared" si="8"/>
        <v>Gestión Académica</v>
      </c>
      <c r="L80" s="100" t="s">
        <v>422</v>
      </c>
    </row>
    <row r="81" spans="3:12">
      <c r="C81" s="101" t="s">
        <v>34</v>
      </c>
      <c r="D81" s="465"/>
      <c r="E81" s="203">
        <f>D74/12</f>
        <v>25</v>
      </c>
      <c r="F81" s="102">
        <v>80</v>
      </c>
      <c r="G81" s="99">
        <f t="shared" si="7"/>
        <v>2000</v>
      </c>
      <c r="H81" s="163" t="s">
        <v>138</v>
      </c>
      <c r="I81" s="100" t="s">
        <v>955</v>
      </c>
      <c r="J81" s="100" t="str">
        <f>VLOOKUP(I81,Presupuesto!$B$11:$C$566,2,0)</f>
        <v>UTILES DE ESCRITORIO, OFICINA Y ENSE¥ANZA</v>
      </c>
      <c r="K81" s="100" t="str">
        <f t="shared" si="8"/>
        <v>Gestión Académica</v>
      </c>
      <c r="L81" s="100" t="s">
        <v>422</v>
      </c>
    </row>
    <row r="82" spans="3:12">
      <c r="C82" s="111" t="s">
        <v>52</v>
      </c>
      <c r="D82" s="465"/>
      <c r="E82" s="221">
        <v>0</v>
      </c>
      <c r="F82" s="121">
        <v>25</v>
      </c>
      <c r="G82" s="99">
        <f t="shared" si="7"/>
        <v>0</v>
      </c>
      <c r="H82" s="163"/>
      <c r="I82" s="100" t="s">
        <v>955</v>
      </c>
      <c r="J82" s="100" t="str">
        <f>VLOOKUP(I82,Presupuesto!$B$11:$C$566,2,0)</f>
        <v>UTILES DE ESCRITORIO, OFICINA Y ENSE¥ANZA</v>
      </c>
      <c r="K82" s="100" t="str">
        <f t="shared" si="8"/>
        <v>Gestión Académica</v>
      </c>
      <c r="L82" s="100" t="s">
        <v>422</v>
      </c>
    </row>
    <row r="83" spans="3:12" ht="15.75" thickBot="1">
      <c r="C83" s="225" t="s">
        <v>436</v>
      </c>
      <c r="D83" s="226">
        <v>1</v>
      </c>
      <c r="E83" s="356">
        <v>10</v>
      </c>
      <c r="F83" s="106">
        <f>HLOOKUP(C83,$AH$2:$BU$3,2,0)</f>
        <v>2250</v>
      </c>
      <c r="G83" s="107">
        <f>D83*E83*F83</f>
        <v>22500</v>
      </c>
      <c r="H83" s="357" t="s">
        <v>138</v>
      </c>
      <c r="I83" s="358" t="s">
        <v>317</v>
      </c>
      <c r="J83" s="108" t="str">
        <f>VLOOKUP(I83,Presupuesto!$B$11:$C$566,2,0)</f>
        <v>VIATICOS NACIONALES Y OTROS GASTOS DE VIAJE PROYECTO FORTALECIMIENTO ORG. ESTUDI (26200-72)</v>
      </c>
      <c r="K83" s="359" t="str">
        <f t="shared" si="8"/>
        <v>Gestión Académica</v>
      </c>
      <c r="L83" s="359" t="s">
        <v>422</v>
      </c>
    </row>
    <row r="84" spans="3:12" ht="15.75" thickBot="1">
      <c r="C84" s="225" t="s">
        <v>440</v>
      </c>
      <c r="D84" s="226">
        <v>1</v>
      </c>
      <c r="E84" s="356">
        <v>10</v>
      </c>
      <c r="F84" s="106">
        <f>HLOOKUP(C84,$AH$2:$BU$3,2,0)</f>
        <v>2000</v>
      </c>
      <c r="G84" s="107">
        <f>D84*E84*F84</f>
        <v>20000</v>
      </c>
      <c r="H84" s="357" t="s">
        <v>138</v>
      </c>
      <c r="I84" s="358" t="s">
        <v>317</v>
      </c>
      <c r="J84" s="108" t="str">
        <f>VLOOKUP(I84,Presupuesto!$B$11:$C$566,2,0)</f>
        <v>VIATICOS NACIONALES Y OTROS GASTOS DE VIAJE PROYECTO FORTALECIMIENTO ORG. ESTUDI (26200-72)</v>
      </c>
      <c r="K84" s="359" t="str">
        <f t="shared" si="8"/>
        <v>Gestión Académica</v>
      </c>
      <c r="L84" s="359" t="s">
        <v>422</v>
      </c>
    </row>
    <row r="85" spans="3:12" ht="15.75" thickBot="1">
      <c r="C85" s="225" t="s">
        <v>444</v>
      </c>
      <c r="D85" s="226">
        <v>5</v>
      </c>
      <c r="E85" s="356">
        <v>10</v>
      </c>
      <c r="F85" s="106">
        <f>HLOOKUP(C85,$AH$2:$BU$3,2,0)</f>
        <v>1750</v>
      </c>
      <c r="G85" s="107">
        <f>D85*E85*F85</f>
        <v>87500</v>
      </c>
      <c r="H85" s="357" t="s">
        <v>138</v>
      </c>
      <c r="I85" s="358" t="s">
        <v>317</v>
      </c>
      <c r="J85" s="108" t="str">
        <f>VLOOKUP(I85,Presupuesto!$B$11:$C$566,2,0)</f>
        <v>VIATICOS NACIONALES Y OTROS GASTOS DE VIAJE PROYECTO FORTALECIMIENTO ORG. ESTUDI (26200-72)</v>
      </c>
      <c r="K85" s="359" t="str">
        <f t="shared" si="8"/>
        <v>Gestión Académica</v>
      </c>
      <c r="L85" s="359" t="s">
        <v>422</v>
      </c>
    </row>
    <row r="86" spans="3:12" ht="15.75" thickBot="1">
      <c r="C86" s="225" t="s">
        <v>448</v>
      </c>
      <c r="D86" s="226">
        <v>1</v>
      </c>
      <c r="E86" s="356">
        <v>15</v>
      </c>
      <c r="F86" s="106">
        <f>HLOOKUP(C86,$AH$2:$BU$3,2,0)</f>
        <v>1200</v>
      </c>
      <c r="G86" s="107">
        <f>D86*E86*F86</f>
        <v>18000</v>
      </c>
      <c r="H86" s="357" t="s">
        <v>138</v>
      </c>
      <c r="I86" s="358" t="s">
        <v>317</v>
      </c>
      <c r="J86" s="108" t="str">
        <f>VLOOKUP(I86,Presupuesto!$B$11:$C$566,2,0)</f>
        <v>VIATICOS NACIONALES Y OTROS GASTOS DE VIAJE PROYECTO FORTALECIMIENTO ORG. ESTUDI (26200-72)</v>
      </c>
      <c r="K86" s="359" t="str">
        <f t="shared" si="8"/>
        <v>Gestión Académica</v>
      </c>
      <c r="L86" s="359" t="s">
        <v>422</v>
      </c>
    </row>
    <row r="88" spans="3:12" ht="15.75" thickBot="1"/>
    <row r="89" spans="3:12" ht="15.75" thickBot="1">
      <c r="C89" s="29" t="s">
        <v>43</v>
      </c>
      <c r="D89" s="30">
        <f>SUM(G96:G105)</f>
        <v>0</v>
      </c>
      <c r="E89" s="95"/>
      <c r="F89" s="95"/>
      <c r="G89" s="95"/>
      <c r="H89" s="76"/>
      <c r="I89" s="76"/>
      <c r="J89" s="76"/>
      <c r="K89" s="114"/>
    </row>
    <row r="90" spans="3:12">
      <c r="C90" s="70"/>
      <c r="D90" s="31"/>
      <c r="E90" s="95"/>
      <c r="F90" s="95"/>
      <c r="G90" s="95"/>
      <c r="H90" s="76"/>
      <c r="I90" s="76"/>
      <c r="J90" s="76"/>
      <c r="K90" s="114"/>
    </row>
    <row r="91" spans="3:12">
      <c r="C91" s="70"/>
      <c r="D91" s="31"/>
      <c r="E91" s="95"/>
      <c r="F91" s="95"/>
      <c r="G91" s="95"/>
      <c r="H91" s="76"/>
      <c r="I91" s="76"/>
      <c r="J91" s="76"/>
      <c r="K91" s="114"/>
    </row>
    <row r="92" spans="3:12" ht="15.75">
      <c r="C92" s="207" t="s">
        <v>402</v>
      </c>
      <c r="D92" s="424"/>
      <c r="E92" s="95"/>
      <c r="F92" s="95"/>
      <c r="G92" s="95"/>
      <c r="H92" s="76"/>
      <c r="I92" s="76"/>
      <c r="J92" s="76"/>
      <c r="K92" s="114"/>
    </row>
    <row r="93" spans="3:12" ht="18.75">
      <c r="C93" s="217" t="e">
        <f>IFERROR(VLOOKUP(D92,'Desarrollo e Innov. Curricular'!$E:$F,2,FALSE),IFERROR(VLOOKUP(D92,'Investigación Científica'!$E:$F,2,FALSE),IFERROR(VLOOKUP(D92,'Vinculación Univ. Sociedad'!$E:$F,2,FALSE),IFERROR(VLOOKUP(D92,'Docencia y Profesorado Universi'!$E:$F,2,FALSE),IFERROR(VLOOKUP(D92,'Estudiantes y Graduados'!$E:$F,2,FALSE),IFERROR(VLOOKUP(D92,'Gestion Administrativa'!$E:$F,2,FALSE),IFERROR(VLOOKUP(D92,'Gestión Académica'!$E:$F,2,FALSE),IFERROR(VLOOKUP(D92,'Aseguramiento de la Calidad y M'!$E:$F,2,FALSE),IFERROR(VLOOKUP(D92,'Gestión del Conocimiento'!$E:$F,2,FALSE),IFERROR(VLOOKUP(D92,'Gobernabilidad y Procesos...'!$E:$F,2,FALSE),IFERROR(VLOOKUP(D92,'Gestión del Talento Humano'!$E:$F,2,FALSE),IFERROR(VLOOKUP(D92,'Internacionalización de la E.S.'!$E:$F,2,FALSE),IFERROR(VLOOKUP(D92,Posgrado!$E:$F,2,FALSE),IFERROR(VLOOKUP(D92,'Cultura de Innovación Insti...'!$E:$F,2,FALSE),VLOOKUP(D92,'Lo Esencial de la Reforma Univ.'!$E:$F,2,0)))))))))))))))</f>
        <v>#N/A</v>
      </c>
      <c r="D93" s="31"/>
      <c r="E93" s="95"/>
      <c r="F93" s="95"/>
      <c r="G93" s="95"/>
      <c r="H93" s="76"/>
      <c r="I93" s="76"/>
      <c r="J93" s="76"/>
      <c r="K93" s="114"/>
    </row>
    <row r="94" spans="3:12" ht="15.75" thickBot="1">
      <c r="C94" s="70"/>
      <c r="D94" s="31"/>
      <c r="E94" s="95"/>
      <c r="F94" s="95"/>
      <c r="G94" s="95"/>
      <c r="H94" s="76"/>
      <c r="I94" s="76"/>
      <c r="J94" s="76"/>
      <c r="K94" s="114"/>
    </row>
    <row r="95" spans="3:12" ht="30.75" thickBot="1">
      <c r="C95" s="128" t="s">
        <v>44</v>
      </c>
      <c r="D95" s="131" t="s">
        <v>45</v>
      </c>
      <c r="E95" s="130" t="s">
        <v>55</v>
      </c>
      <c r="F95" s="130" t="s">
        <v>57</v>
      </c>
      <c r="G95" s="129" t="s">
        <v>27</v>
      </c>
      <c r="H95" s="135" t="s">
        <v>140</v>
      </c>
      <c r="I95" s="130" t="s">
        <v>46</v>
      </c>
      <c r="J95" s="130" t="s">
        <v>141</v>
      </c>
      <c r="K95" s="130" t="s">
        <v>420</v>
      </c>
      <c r="L95" s="130" t="s">
        <v>421</v>
      </c>
    </row>
    <row r="96" spans="3:12">
      <c r="C96" s="351" t="s">
        <v>47</v>
      </c>
      <c r="D96" s="464"/>
      <c r="E96" s="352"/>
      <c r="F96" s="117">
        <v>30000</v>
      </c>
      <c r="G96" s="353">
        <f t="shared" ref="G96:G104" si="9">E96*F96</f>
        <v>0</v>
      </c>
      <c r="H96" s="354" t="s">
        <v>138</v>
      </c>
      <c r="I96" s="118" t="s">
        <v>712</v>
      </c>
      <c r="J96" s="118" t="str">
        <f>VLOOKUP(I96,Presupuesto!$B$11:$C$566,2,0)</f>
        <v>SERVICIOS DE CAPACITACION.</v>
      </c>
      <c r="K96" s="355" t="s">
        <v>1472</v>
      </c>
      <c r="L96" s="118" t="s">
        <v>404</v>
      </c>
    </row>
    <row r="97" spans="3:12">
      <c r="C97" s="101" t="s">
        <v>48</v>
      </c>
      <c r="D97" s="465"/>
      <c r="E97" s="203">
        <f>D96</f>
        <v>0</v>
      </c>
      <c r="F97" s="102">
        <v>50</v>
      </c>
      <c r="G97" s="99">
        <f t="shared" si="9"/>
        <v>0</v>
      </c>
      <c r="H97" s="163"/>
      <c r="I97" s="100" t="s">
        <v>730</v>
      </c>
      <c r="J97" s="100" t="str">
        <f>VLOOKUP(I97,Presupuesto!$B$11:$C$566,2,0)</f>
        <v>SERVICIOS DE IMPRENTA PUBLIC.Y REPRODUCCION</v>
      </c>
      <c r="K97" s="100" t="str">
        <f>$K$96</f>
        <v>Posgrado</v>
      </c>
      <c r="L97" s="100" t="s">
        <v>422</v>
      </c>
    </row>
    <row r="98" spans="3:12">
      <c r="C98" s="101" t="s">
        <v>49</v>
      </c>
      <c r="D98" s="465"/>
      <c r="E98" s="203">
        <f>D96</f>
        <v>0</v>
      </c>
      <c r="F98" s="102">
        <v>150</v>
      </c>
      <c r="G98" s="99">
        <f t="shared" si="9"/>
        <v>0</v>
      </c>
      <c r="H98" s="163"/>
      <c r="I98" s="100" t="s">
        <v>805</v>
      </c>
      <c r="J98" s="100" t="str">
        <f>VLOOKUP(I98,Presupuesto!$B$11:$C$566,2,0)</f>
        <v>ALIMENTOS B EBIDAS PARA PERSONAS</v>
      </c>
      <c r="K98" s="100" t="str">
        <f t="shared" ref="K98:K105" si="10">$K$96</f>
        <v>Posgrado</v>
      </c>
      <c r="L98" s="100" t="s">
        <v>406</v>
      </c>
    </row>
    <row r="99" spans="3:12">
      <c r="C99" s="101" t="s">
        <v>50</v>
      </c>
      <c r="D99" s="465"/>
      <c r="E99" s="153">
        <v>0</v>
      </c>
      <c r="F99" s="120">
        <v>10000</v>
      </c>
      <c r="G99" s="99">
        <f t="shared" si="9"/>
        <v>0</v>
      </c>
      <c r="H99" s="163"/>
      <c r="I99" s="343" t="s">
        <v>310</v>
      </c>
      <c r="J99" s="100" t="str">
        <f>VLOOKUP(I99,Presupuesto!$B$11:$C$566,2,0)</f>
        <v>PASAJES (26100-00)</v>
      </c>
      <c r="K99" s="100" t="str">
        <f t="shared" si="10"/>
        <v>Posgrado</v>
      </c>
      <c r="L99" s="100" t="s">
        <v>422</v>
      </c>
    </row>
    <row r="100" spans="3:12">
      <c r="C100" s="101" t="s">
        <v>429</v>
      </c>
      <c r="D100" s="465"/>
      <c r="E100" s="153">
        <v>0</v>
      </c>
      <c r="F100" s="120">
        <v>250</v>
      </c>
      <c r="G100" s="99">
        <f t="shared" si="9"/>
        <v>0</v>
      </c>
      <c r="H100" s="163"/>
      <c r="I100" s="100" t="s">
        <v>834</v>
      </c>
      <c r="J100" s="100" t="str">
        <f>VLOOKUP(I100,Presupuesto!$B$11:$C$566,2,0)</f>
        <v>PRODUCTOS PAPEL Y CARTON</v>
      </c>
      <c r="K100" s="100" t="str">
        <f t="shared" si="10"/>
        <v>Posgrado</v>
      </c>
      <c r="L100" s="100" t="s">
        <v>422</v>
      </c>
    </row>
    <row r="101" spans="3:12">
      <c r="C101" s="101" t="s">
        <v>51</v>
      </c>
      <c r="D101" s="465"/>
      <c r="E101" s="203">
        <f>(D96*25)/500</f>
        <v>0</v>
      </c>
      <c r="F101" s="102">
        <v>85</v>
      </c>
      <c r="G101" s="99">
        <f t="shared" si="9"/>
        <v>0</v>
      </c>
      <c r="H101" s="163"/>
      <c r="I101" s="100" t="s">
        <v>834</v>
      </c>
      <c r="J101" s="100" t="str">
        <f>VLOOKUP(I101,Presupuesto!$B$11:$C$566,2,0)</f>
        <v>PRODUCTOS PAPEL Y CARTON</v>
      </c>
      <c r="K101" s="100" t="str">
        <f t="shared" si="10"/>
        <v>Posgrado</v>
      </c>
      <c r="L101" s="100" t="s">
        <v>422</v>
      </c>
    </row>
    <row r="102" spans="3:12">
      <c r="C102" s="101" t="s">
        <v>132</v>
      </c>
      <c r="D102" s="465"/>
      <c r="E102" s="203">
        <f>D96/12</f>
        <v>0</v>
      </c>
      <c r="F102" s="102">
        <v>36</v>
      </c>
      <c r="G102" s="99">
        <f t="shared" si="9"/>
        <v>0</v>
      </c>
      <c r="H102" s="163"/>
      <c r="I102" s="100" t="s">
        <v>955</v>
      </c>
      <c r="J102" s="100" t="str">
        <f>VLOOKUP(I102,Presupuesto!$B$11:$C$566,2,0)</f>
        <v>UTILES DE ESCRITORIO, OFICINA Y ENSE¥ANZA</v>
      </c>
      <c r="K102" s="100" t="str">
        <f t="shared" si="10"/>
        <v>Posgrado</v>
      </c>
      <c r="L102" s="100" t="s">
        <v>422</v>
      </c>
    </row>
    <row r="103" spans="3:12">
      <c r="C103" s="101" t="s">
        <v>34</v>
      </c>
      <c r="D103" s="465"/>
      <c r="E103" s="203">
        <f>D96/12</f>
        <v>0</v>
      </c>
      <c r="F103" s="102">
        <v>80</v>
      </c>
      <c r="G103" s="99">
        <f t="shared" si="9"/>
        <v>0</v>
      </c>
      <c r="H103" s="163"/>
      <c r="I103" s="100" t="s">
        <v>955</v>
      </c>
      <c r="J103" s="100" t="str">
        <f>VLOOKUP(I103,Presupuesto!$B$11:$C$566,2,0)</f>
        <v>UTILES DE ESCRITORIO, OFICINA Y ENSE¥ANZA</v>
      </c>
      <c r="K103" s="100" t="str">
        <f t="shared" si="10"/>
        <v>Posgrado</v>
      </c>
      <c r="L103" s="100" t="s">
        <v>422</v>
      </c>
    </row>
    <row r="104" spans="3:12">
      <c r="C104" s="111" t="s">
        <v>52</v>
      </c>
      <c r="D104" s="465"/>
      <c r="E104" s="221">
        <v>0</v>
      </c>
      <c r="F104" s="121">
        <v>25</v>
      </c>
      <c r="G104" s="99">
        <f t="shared" si="9"/>
        <v>0</v>
      </c>
      <c r="H104" s="163"/>
      <c r="I104" s="100" t="s">
        <v>955</v>
      </c>
      <c r="J104" s="100" t="str">
        <f>VLOOKUP(I104,Presupuesto!$B$11:$C$566,2,0)</f>
        <v>UTILES DE ESCRITORIO, OFICINA Y ENSE¥ANZA</v>
      </c>
      <c r="K104" s="100" t="str">
        <f t="shared" si="10"/>
        <v>Posgrado</v>
      </c>
      <c r="L104" s="100" t="s">
        <v>422</v>
      </c>
    </row>
    <row r="105" spans="3:12" ht="15.75" thickBot="1">
      <c r="C105" s="225" t="s">
        <v>442</v>
      </c>
      <c r="D105" s="226">
        <v>0</v>
      </c>
      <c r="E105" s="356">
        <v>0</v>
      </c>
      <c r="F105" s="106">
        <f>HLOOKUP(C105,$AH$2:$BU$3,2,0)</f>
        <v>1150</v>
      </c>
      <c r="G105" s="107">
        <f>D105*E105*F105</f>
        <v>0</v>
      </c>
      <c r="H105" s="357"/>
      <c r="I105" s="358" t="s">
        <v>311</v>
      </c>
      <c r="J105" s="108" t="str">
        <f>VLOOKUP(I105,Presupuesto!$B$11:$C$566,2,0)</f>
        <v>VIATICOS (26200-00)</v>
      </c>
      <c r="K105" s="359" t="str">
        <f t="shared" si="10"/>
        <v>Posgrado</v>
      </c>
      <c r="L105" s="359" t="s">
        <v>422</v>
      </c>
    </row>
    <row r="106" spans="3:12">
      <c r="C106" s="95"/>
      <c r="E106" s="114"/>
      <c r="F106" s="114"/>
      <c r="G106" s="114"/>
      <c r="H106" s="177"/>
      <c r="I106" s="114"/>
      <c r="J106" s="114"/>
      <c r="K106" s="114"/>
    </row>
    <row r="107" spans="3:12" ht="15.75" thickBot="1"/>
    <row r="108" spans="3:12" ht="15.75" thickBot="1">
      <c r="C108" s="29" t="s">
        <v>43</v>
      </c>
      <c r="D108" s="30">
        <f>SUM(G115:G124)</f>
        <v>0</v>
      </c>
      <c r="E108" s="95"/>
      <c r="F108" s="95"/>
      <c r="G108" s="95"/>
      <c r="H108" s="76"/>
      <c r="I108" s="76"/>
      <c r="J108" s="76"/>
      <c r="K108" s="114"/>
    </row>
    <row r="109" spans="3:12">
      <c r="C109" s="70"/>
      <c r="D109" s="31"/>
      <c r="E109" s="95"/>
      <c r="F109" s="95"/>
      <c r="G109" s="95"/>
      <c r="H109" s="76"/>
      <c r="I109" s="76"/>
      <c r="J109" s="76"/>
      <c r="K109" s="114"/>
    </row>
    <row r="110" spans="3:12">
      <c r="C110" s="70"/>
      <c r="D110" s="31"/>
      <c r="E110" s="95"/>
      <c r="F110" s="95"/>
      <c r="G110" s="95"/>
      <c r="H110" s="76"/>
      <c r="I110" s="76"/>
      <c r="J110" s="76"/>
      <c r="K110" s="114"/>
    </row>
    <row r="111" spans="3:12" ht="15.75">
      <c r="C111" s="207" t="s">
        <v>402</v>
      </c>
      <c r="D111" s="424"/>
      <c r="E111" s="95"/>
      <c r="F111" s="95"/>
      <c r="G111" s="95"/>
      <c r="H111" s="76"/>
      <c r="I111" s="76"/>
      <c r="J111" s="76"/>
      <c r="K111" s="114"/>
    </row>
    <row r="112" spans="3:12" ht="18.75">
      <c r="C112" s="217" t="e">
        <f>IFERROR(VLOOKUP(D111,'Desarrollo e Innov. Curricular'!$E:$F,2,FALSE),IFERROR(VLOOKUP(D111,'Investigación Científica'!$E:$F,2,FALSE),IFERROR(VLOOKUP(D111,'Vinculación Univ. Sociedad'!$E:$F,2,FALSE),IFERROR(VLOOKUP(D111,'Docencia y Profesorado Universi'!$E:$F,2,FALSE),IFERROR(VLOOKUP(D111,'Estudiantes y Graduados'!$E:$F,2,FALSE),IFERROR(VLOOKUP(D111,'Gestion Administrativa'!$E:$F,2,FALSE),IFERROR(VLOOKUP(D111,'Gestión Académica'!$E:$F,2,FALSE),IFERROR(VLOOKUP(D111,'Aseguramiento de la Calidad y M'!$E:$F,2,FALSE),IFERROR(VLOOKUP(D111,'Gestión del Conocimiento'!$E:$F,2,FALSE),IFERROR(VLOOKUP(D111,'Gobernabilidad y Procesos...'!$E:$F,2,FALSE),IFERROR(VLOOKUP(D111,'Gestión del Talento Humano'!$E:$F,2,FALSE),IFERROR(VLOOKUP(D111,'Internacionalización de la E.S.'!$E:$F,2,FALSE),IFERROR(VLOOKUP(D111,Posgrado!$E:$F,2,FALSE),IFERROR(VLOOKUP(D111,'Cultura de Innovación Insti...'!$E:$F,2,FALSE),VLOOKUP(D111,'Lo Esencial de la Reforma Univ.'!$E:$F,2,0)))))))))))))))</f>
        <v>#N/A</v>
      </c>
      <c r="D112" s="31"/>
      <c r="E112" s="95"/>
      <c r="F112" s="95"/>
      <c r="G112" s="95"/>
      <c r="H112" s="76"/>
      <c r="I112" s="76"/>
      <c r="J112" s="76"/>
      <c r="K112" s="114"/>
    </row>
    <row r="113" spans="3:12" ht="15.75" thickBot="1">
      <c r="C113" s="70"/>
      <c r="D113" s="31"/>
      <c r="E113" s="95"/>
      <c r="F113" s="95"/>
      <c r="G113" s="95"/>
      <c r="H113" s="76"/>
      <c r="I113" s="76"/>
      <c r="J113" s="76"/>
      <c r="K113" s="114"/>
    </row>
    <row r="114" spans="3:12" ht="30.75" thickBot="1">
      <c r="C114" s="128" t="s">
        <v>44</v>
      </c>
      <c r="D114" s="131" t="s">
        <v>45</v>
      </c>
      <c r="E114" s="130" t="s">
        <v>55</v>
      </c>
      <c r="F114" s="130" t="s">
        <v>57</v>
      </c>
      <c r="G114" s="129" t="s">
        <v>27</v>
      </c>
      <c r="H114" s="135" t="s">
        <v>140</v>
      </c>
      <c r="I114" s="130" t="s">
        <v>46</v>
      </c>
      <c r="J114" s="130" t="s">
        <v>141</v>
      </c>
      <c r="K114" s="130" t="s">
        <v>420</v>
      </c>
      <c r="L114" s="130" t="s">
        <v>421</v>
      </c>
    </row>
    <row r="115" spans="3:12">
      <c r="C115" s="351" t="s">
        <v>47</v>
      </c>
      <c r="D115" s="464"/>
      <c r="E115" s="352"/>
      <c r="F115" s="117">
        <v>30000</v>
      </c>
      <c r="G115" s="353">
        <f t="shared" ref="G115:G123" si="11">E115*F115</f>
        <v>0</v>
      </c>
      <c r="H115" s="354" t="s">
        <v>138</v>
      </c>
      <c r="I115" s="118" t="s">
        <v>712</v>
      </c>
      <c r="J115" s="118" t="str">
        <f>VLOOKUP(I115,Presupuesto!$B$11:$C$566,2,0)</f>
        <v>SERVICIOS DE CAPACITACION.</v>
      </c>
      <c r="K115" s="355" t="s">
        <v>1373</v>
      </c>
      <c r="L115" s="118" t="s">
        <v>404</v>
      </c>
    </row>
    <row r="116" spans="3:12">
      <c r="C116" s="101" t="s">
        <v>48</v>
      </c>
      <c r="D116" s="465"/>
      <c r="E116" s="203">
        <f>D115</f>
        <v>0</v>
      </c>
      <c r="F116" s="102">
        <v>50</v>
      </c>
      <c r="G116" s="99">
        <f t="shared" si="11"/>
        <v>0</v>
      </c>
      <c r="H116" s="163"/>
      <c r="I116" s="100" t="s">
        <v>730</v>
      </c>
      <c r="J116" s="100" t="str">
        <f>VLOOKUP(I116,Presupuesto!$B$11:$C$566,2,0)</f>
        <v>SERVICIOS DE IMPRENTA PUBLIC.Y REPRODUCCION</v>
      </c>
      <c r="K116" s="100" t="str">
        <f>$K$115</f>
        <v>Estudiantes y Graduados</v>
      </c>
      <c r="L116" s="100" t="s">
        <v>422</v>
      </c>
    </row>
    <row r="117" spans="3:12">
      <c r="C117" s="101" t="s">
        <v>49</v>
      </c>
      <c r="D117" s="465"/>
      <c r="E117" s="203">
        <f>D115</f>
        <v>0</v>
      </c>
      <c r="F117" s="102">
        <v>150</v>
      </c>
      <c r="G117" s="99">
        <f t="shared" si="11"/>
        <v>0</v>
      </c>
      <c r="H117" s="163"/>
      <c r="I117" s="100" t="s">
        <v>805</v>
      </c>
      <c r="J117" s="100" t="str">
        <f>VLOOKUP(I117,Presupuesto!$B$11:$C$566,2,0)</f>
        <v>ALIMENTOS B EBIDAS PARA PERSONAS</v>
      </c>
      <c r="K117" s="100" t="str">
        <f t="shared" ref="K117:K124" si="12">$K$115</f>
        <v>Estudiantes y Graduados</v>
      </c>
      <c r="L117" s="100" t="s">
        <v>406</v>
      </c>
    </row>
    <row r="118" spans="3:12">
      <c r="C118" s="101" t="s">
        <v>50</v>
      </c>
      <c r="D118" s="465"/>
      <c r="E118" s="153">
        <v>0</v>
      </c>
      <c r="F118" s="120">
        <v>10000</v>
      </c>
      <c r="G118" s="99">
        <f t="shared" si="11"/>
        <v>0</v>
      </c>
      <c r="H118" s="163"/>
      <c r="I118" s="343" t="s">
        <v>310</v>
      </c>
      <c r="J118" s="100" t="str">
        <f>VLOOKUP(I118,Presupuesto!$B$11:$C$566,2,0)</f>
        <v>PASAJES (26100-00)</v>
      </c>
      <c r="K118" s="100" t="str">
        <f t="shared" si="12"/>
        <v>Estudiantes y Graduados</v>
      </c>
      <c r="L118" s="100" t="s">
        <v>422</v>
      </c>
    </row>
    <row r="119" spans="3:12">
      <c r="C119" s="101" t="s">
        <v>429</v>
      </c>
      <c r="D119" s="465"/>
      <c r="E119" s="153">
        <v>0</v>
      </c>
      <c r="F119" s="120">
        <v>250</v>
      </c>
      <c r="G119" s="99">
        <f t="shared" si="11"/>
        <v>0</v>
      </c>
      <c r="H119" s="163"/>
      <c r="I119" s="100" t="s">
        <v>834</v>
      </c>
      <c r="J119" s="100" t="str">
        <f>VLOOKUP(I119,Presupuesto!$B$11:$C$566,2,0)</f>
        <v>PRODUCTOS PAPEL Y CARTON</v>
      </c>
      <c r="K119" s="100" t="str">
        <f t="shared" si="12"/>
        <v>Estudiantes y Graduados</v>
      </c>
      <c r="L119" s="100" t="s">
        <v>422</v>
      </c>
    </row>
    <row r="120" spans="3:12">
      <c r="C120" s="101" t="s">
        <v>51</v>
      </c>
      <c r="D120" s="465"/>
      <c r="E120" s="203">
        <f>(D115*25)/500</f>
        <v>0</v>
      </c>
      <c r="F120" s="102">
        <v>85</v>
      </c>
      <c r="G120" s="99">
        <f t="shared" si="11"/>
        <v>0</v>
      </c>
      <c r="H120" s="163"/>
      <c r="I120" s="100" t="s">
        <v>834</v>
      </c>
      <c r="J120" s="100" t="str">
        <f>VLOOKUP(I120,Presupuesto!$B$11:$C$566,2,0)</f>
        <v>PRODUCTOS PAPEL Y CARTON</v>
      </c>
      <c r="K120" s="100" t="str">
        <f t="shared" si="12"/>
        <v>Estudiantes y Graduados</v>
      </c>
      <c r="L120" s="100" t="s">
        <v>422</v>
      </c>
    </row>
    <row r="121" spans="3:12">
      <c r="C121" s="101" t="s">
        <v>132</v>
      </c>
      <c r="D121" s="465"/>
      <c r="E121" s="203">
        <f>D115/12</f>
        <v>0</v>
      </c>
      <c r="F121" s="102">
        <v>36</v>
      </c>
      <c r="G121" s="99">
        <f t="shared" si="11"/>
        <v>0</v>
      </c>
      <c r="H121" s="163"/>
      <c r="I121" s="100" t="s">
        <v>955</v>
      </c>
      <c r="J121" s="100" t="str">
        <f>VLOOKUP(I121,Presupuesto!$B$11:$C$566,2,0)</f>
        <v>UTILES DE ESCRITORIO, OFICINA Y ENSE¥ANZA</v>
      </c>
      <c r="K121" s="100" t="str">
        <f t="shared" si="12"/>
        <v>Estudiantes y Graduados</v>
      </c>
      <c r="L121" s="100" t="s">
        <v>422</v>
      </c>
    </row>
    <row r="122" spans="3:12">
      <c r="C122" s="101" t="s">
        <v>34</v>
      </c>
      <c r="D122" s="465"/>
      <c r="E122" s="203">
        <f>D115/12</f>
        <v>0</v>
      </c>
      <c r="F122" s="102">
        <v>80</v>
      </c>
      <c r="G122" s="99">
        <f t="shared" si="11"/>
        <v>0</v>
      </c>
      <c r="H122" s="163"/>
      <c r="I122" s="100" t="s">
        <v>955</v>
      </c>
      <c r="J122" s="100" t="str">
        <f>VLOOKUP(I122,Presupuesto!$B$11:$C$566,2,0)</f>
        <v>UTILES DE ESCRITORIO, OFICINA Y ENSE¥ANZA</v>
      </c>
      <c r="K122" s="100" t="str">
        <f t="shared" si="12"/>
        <v>Estudiantes y Graduados</v>
      </c>
      <c r="L122" s="100" t="s">
        <v>422</v>
      </c>
    </row>
    <row r="123" spans="3:12">
      <c r="C123" s="111" t="s">
        <v>52</v>
      </c>
      <c r="D123" s="465"/>
      <c r="E123" s="221">
        <v>0</v>
      </c>
      <c r="F123" s="121">
        <v>25</v>
      </c>
      <c r="G123" s="99">
        <f t="shared" si="11"/>
        <v>0</v>
      </c>
      <c r="H123" s="163"/>
      <c r="I123" s="100" t="s">
        <v>955</v>
      </c>
      <c r="J123" s="100" t="str">
        <f>VLOOKUP(I123,Presupuesto!$B$11:$C$566,2,0)</f>
        <v>UTILES DE ESCRITORIO, OFICINA Y ENSE¥ANZA</v>
      </c>
      <c r="K123" s="100" t="str">
        <f t="shared" si="12"/>
        <v>Estudiantes y Graduados</v>
      </c>
      <c r="L123" s="100" t="s">
        <v>422</v>
      </c>
    </row>
    <row r="124" spans="3:12" ht="15.75" thickBot="1">
      <c r="C124" s="225" t="s">
        <v>442</v>
      </c>
      <c r="D124" s="226">
        <v>0</v>
      </c>
      <c r="E124" s="356">
        <v>0</v>
      </c>
      <c r="F124" s="106">
        <f>HLOOKUP(C124,$AH$2:$BU$3,2,0)</f>
        <v>1150</v>
      </c>
      <c r="G124" s="107">
        <f>D124*E124*F124</f>
        <v>0</v>
      </c>
      <c r="H124" s="357"/>
      <c r="I124" s="358" t="s">
        <v>311</v>
      </c>
      <c r="J124" s="108" t="str">
        <f>VLOOKUP(I124,Presupuesto!$B$11:$C$566,2,0)</f>
        <v>VIATICOS (26200-00)</v>
      </c>
      <c r="K124" s="359" t="str">
        <f t="shared" si="12"/>
        <v>Estudiantes y Graduados</v>
      </c>
      <c r="L124" s="359" t="s">
        <v>422</v>
      </c>
    </row>
    <row r="126" spans="3:12" ht="15.75" thickBot="1"/>
    <row r="127" spans="3:12" ht="15.75" thickBot="1">
      <c r="C127" s="29" t="s">
        <v>43</v>
      </c>
      <c r="D127" s="30">
        <f>SUM(G134:G143)</f>
        <v>0</v>
      </c>
      <c r="E127" s="95"/>
      <c r="F127" s="95"/>
      <c r="G127" s="95"/>
      <c r="H127" s="76"/>
      <c r="I127" s="76"/>
      <c r="J127" s="76"/>
      <c r="K127" s="114"/>
    </row>
    <row r="128" spans="3:12">
      <c r="C128" s="70"/>
      <c r="D128" s="31"/>
      <c r="E128" s="95"/>
      <c r="F128" s="95"/>
      <c r="G128" s="95"/>
      <c r="H128" s="76"/>
      <c r="I128" s="76"/>
      <c r="J128" s="76"/>
      <c r="K128" s="114"/>
    </row>
    <row r="129" spans="3:12">
      <c r="C129" s="70"/>
      <c r="D129" s="31"/>
      <c r="E129" s="95"/>
      <c r="F129" s="95"/>
      <c r="G129" s="95"/>
      <c r="H129" s="76"/>
      <c r="I129" s="76"/>
      <c r="J129" s="76"/>
      <c r="K129" s="114"/>
    </row>
    <row r="130" spans="3:12" ht="15.75">
      <c r="C130" s="207" t="s">
        <v>402</v>
      </c>
      <c r="D130" s="424"/>
      <c r="E130" s="95"/>
      <c r="F130" s="95"/>
      <c r="G130" s="95"/>
      <c r="H130" s="76"/>
      <c r="I130" s="76"/>
      <c r="J130" s="76"/>
      <c r="K130" s="114"/>
    </row>
    <row r="131" spans="3:12" ht="18.75">
      <c r="C131" s="217" t="e">
        <f>IFERROR(VLOOKUP(D130,'Desarrollo e Innov. Curricular'!$E:$F,2,FALSE),IFERROR(VLOOKUP(D130,'Investigación Científica'!$E:$F,2,FALSE),IFERROR(VLOOKUP(D130,'Vinculación Univ. Sociedad'!$E:$F,2,FALSE),IFERROR(VLOOKUP(D130,'Docencia y Profesorado Universi'!$E:$F,2,FALSE),IFERROR(VLOOKUP(D130,'Estudiantes y Graduados'!$E:$F,2,FALSE),IFERROR(VLOOKUP(D130,'Gestion Administrativa'!$E:$F,2,FALSE),IFERROR(VLOOKUP(D130,'Gestión Académica'!$E:$F,2,FALSE),IFERROR(VLOOKUP(D130,'Aseguramiento de la Calidad y M'!$E:$F,2,FALSE),IFERROR(VLOOKUP(D130,'Gestión del Conocimiento'!$E:$F,2,FALSE),IFERROR(VLOOKUP(D130,'Gobernabilidad y Procesos...'!$E:$F,2,FALSE),IFERROR(VLOOKUP(D130,'Gestión del Talento Humano'!$E:$F,2,FALSE),IFERROR(VLOOKUP(D130,'Internacionalización de la E.S.'!$E:$F,2,FALSE),IFERROR(VLOOKUP(D130,Posgrado!$E:$F,2,FALSE),IFERROR(VLOOKUP(D130,'Cultura de Innovación Insti...'!$E:$F,2,FALSE),VLOOKUP(D130,'Lo Esencial de la Reforma Univ.'!$E:$F,2,0)))))))))))))))</f>
        <v>#N/A</v>
      </c>
      <c r="D131" s="31"/>
      <c r="E131" s="95"/>
      <c r="F131" s="95"/>
      <c r="G131" s="95"/>
      <c r="H131" s="76"/>
      <c r="I131" s="76"/>
      <c r="J131" s="76"/>
      <c r="K131" s="114"/>
    </row>
    <row r="132" spans="3:12" ht="15.75" thickBot="1">
      <c r="C132" s="70"/>
      <c r="D132" s="31"/>
      <c r="E132" s="95"/>
      <c r="F132" s="95"/>
      <c r="G132" s="95"/>
      <c r="H132" s="76"/>
      <c r="I132" s="76"/>
      <c r="J132" s="76"/>
      <c r="K132" s="114"/>
    </row>
    <row r="133" spans="3:12" ht="30.75" thickBot="1">
      <c r="C133" s="128" t="s">
        <v>44</v>
      </c>
      <c r="D133" s="131" t="s">
        <v>45</v>
      </c>
      <c r="E133" s="130" t="s">
        <v>55</v>
      </c>
      <c r="F133" s="130" t="s">
        <v>57</v>
      </c>
      <c r="G133" s="129" t="s">
        <v>27</v>
      </c>
      <c r="H133" s="135" t="s">
        <v>140</v>
      </c>
      <c r="I133" s="130" t="s">
        <v>46</v>
      </c>
      <c r="J133" s="130" t="s">
        <v>141</v>
      </c>
      <c r="K133" s="130" t="s">
        <v>420</v>
      </c>
      <c r="L133" s="130" t="s">
        <v>421</v>
      </c>
    </row>
    <row r="134" spans="3:12">
      <c r="C134" s="351" t="s">
        <v>47</v>
      </c>
      <c r="D134" s="464"/>
      <c r="E134" s="352"/>
      <c r="F134" s="117">
        <v>30000</v>
      </c>
      <c r="G134" s="353">
        <f t="shared" ref="G134:G142" si="13">E134*F134</f>
        <v>0</v>
      </c>
      <c r="H134" s="354" t="s">
        <v>138</v>
      </c>
      <c r="I134" s="118" t="s">
        <v>712</v>
      </c>
      <c r="J134" s="118" t="str">
        <f>VLOOKUP(I134,Presupuesto!$B$11:$C$566,2,0)</f>
        <v>SERVICIOS DE CAPACITACION.</v>
      </c>
      <c r="K134" s="355" t="s">
        <v>484</v>
      </c>
      <c r="L134" s="118" t="s">
        <v>404</v>
      </c>
    </row>
    <row r="135" spans="3:12">
      <c r="C135" s="101" t="s">
        <v>48</v>
      </c>
      <c r="D135" s="465"/>
      <c r="E135" s="203">
        <f>D134</f>
        <v>0</v>
      </c>
      <c r="F135" s="102">
        <v>50</v>
      </c>
      <c r="G135" s="99">
        <f t="shared" si="13"/>
        <v>0</v>
      </c>
      <c r="H135" s="163"/>
      <c r="I135" s="100" t="s">
        <v>730</v>
      </c>
      <c r="J135" s="100" t="str">
        <f>VLOOKUP(I135,Presupuesto!$B$11:$C$566,2,0)</f>
        <v>SERVICIOS DE IMPRENTA PUBLIC.Y REPRODUCCION</v>
      </c>
      <c r="K135" s="100" t="str">
        <f>$K$134</f>
        <v>Gestión del Conocimiento</v>
      </c>
      <c r="L135" s="100" t="s">
        <v>422</v>
      </c>
    </row>
    <row r="136" spans="3:12">
      <c r="C136" s="101" t="s">
        <v>49</v>
      </c>
      <c r="D136" s="465"/>
      <c r="E136" s="203">
        <f>D134</f>
        <v>0</v>
      </c>
      <c r="F136" s="102">
        <v>150</v>
      </c>
      <c r="G136" s="99">
        <f t="shared" si="13"/>
        <v>0</v>
      </c>
      <c r="H136" s="163"/>
      <c r="I136" s="100" t="s">
        <v>805</v>
      </c>
      <c r="J136" s="100" t="str">
        <f>VLOOKUP(I136,Presupuesto!$B$11:$C$566,2,0)</f>
        <v>ALIMENTOS B EBIDAS PARA PERSONAS</v>
      </c>
      <c r="K136" s="100" t="str">
        <f t="shared" ref="K136:K143" si="14">$K$134</f>
        <v>Gestión del Conocimiento</v>
      </c>
      <c r="L136" s="100" t="s">
        <v>406</v>
      </c>
    </row>
    <row r="137" spans="3:12">
      <c r="C137" s="101" t="s">
        <v>50</v>
      </c>
      <c r="D137" s="465"/>
      <c r="E137" s="153">
        <v>0</v>
      </c>
      <c r="F137" s="120">
        <v>10000</v>
      </c>
      <c r="G137" s="99">
        <f t="shared" si="13"/>
        <v>0</v>
      </c>
      <c r="H137" s="163"/>
      <c r="I137" s="343" t="s">
        <v>310</v>
      </c>
      <c r="J137" s="100" t="str">
        <f>VLOOKUP(I137,Presupuesto!$B$11:$C$566,2,0)</f>
        <v>PASAJES (26100-00)</v>
      </c>
      <c r="K137" s="100" t="str">
        <f t="shared" si="14"/>
        <v>Gestión del Conocimiento</v>
      </c>
      <c r="L137" s="100" t="s">
        <v>422</v>
      </c>
    </row>
    <row r="138" spans="3:12">
      <c r="C138" s="101" t="s">
        <v>429</v>
      </c>
      <c r="D138" s="465"/>
      <c r="E138" s="153">
        <v>0</v>
      </c>
      <c r="F138" s="120">
        <v>250</v>
      </c>
      <c r="G138" s="99">
        <f t="shared" si="13"/>
        <v>0</v>
      </c>
      <c r="H138" s="163"/>
      <c r="I138" s="100" t="s">
        <v>834</v>
      </c>
      <c r="J138" s="100" t="str">
        <f>VLOOKUP(I138,Presupuesto!$B$11:$C$566,2,0)</f>
        <v>PRODUCTOS PAPEL Y CARTON</v>
      </c>
      <c r="K138" s="100" t="str">
        <f t="shared" si="14"/>
        <v>Gestión del Conocimiento</v>
      </c>
      <c r="L138" s="100" t="s">
        <v>422</v>
      </c>
    </row>
    <row r="139" spans="3:12">
      <c r="C139" s="101" t="s">
        <v>51</v>
      </c>
      <c r="D139" s="465"/>
      <c r="E139" s="203">
        <f>(D134*25)/500</f>
        <v>0</v>
      </c>
      <c r="F139" s="102">
        <v>85</v>
      </c>
      <c r="G139" s="99">
        <f t="shared" si="13"/>
        <v>0</v>
      </c>
      <c r="H139" s="163"/>
      <c r="I139" s="100" t="s">
        <v>834</v>
      </c>
      <c r="J139" s="100" t="str">
        <f>VLOOKUP(I139,Presupuesto!$B$11:$C$566,2,0)</f>
        <v>PRODUCTOS PAPEL Y CARTON</v>
      </c>
      <c r="K139" s="100" t="str">
        <f t="shared" si="14"/>
        <v>Gestión del Conocimiento</v>
      </c>
      <c r="L139" s="100" t="s">
        <v>422</v>
      </c>
    </row>
    <row r="140" spans="3:12">
      <c r="C140" s="101" t="s">
        <v>132</v>
      </c>
      <c r="D140" s="465"/>
      <c r="E140" s="203">
        <f>D134/12</f>
        <v>0</v>
      </c>
      <c r="F140" s="102">
        <v>36</v>
      </c>
      <c r="G140" s="99">
        <f t="shared" si="13"/>
        <v>0</v>
      </c>
      <c r="H140" s="163"/>
      <c r="I140" s="100" t="s">
        <v>955</v>
      </c>
      <c r="J140" s="100" t="str">
        <f>VLOOKUP(I140,Presupuesto!$B$11:$C$566,2,0)</f>
        <v>UTILES DE ESCRITORIO, OFICINA Y ENSE¥ANZA</v>
      </c>
      <c r="K140" s="100" t="str">
        <f t="shared" si="14"/>
        <v>Gestión del Conocimiento</v>
      </c>
      <c r="L140" s="100" t="s">
        <v>422</v>
      </c>
    </row>
    <row r="141" spans="3:12">
      <c r="C141" s="101" t="s">
        <v>34</v>
      </c>
      <c r="D141" s="465"/>
      <c r="E141" s="203">
        <f>D134/12</f>
        <v>0</v>
      </c>
      <c r="F141" s="102">
        <v>80</v>
      </c>
      <c r="G141" s="99">
        <f t="shared" si="13"/>
        <v>0</v>
      </c>
      <c r="H141" s="163"/>
      <c r="I141" s="100" t="s">
        <v>955</v>
      </c>
      <c r="J141" s="100" t="str">
        <f>VLOOKUP(I141,Presupuesto!$B$11:$C$566,2,0)</f>
        <v>UTILES DE ESCRITORIO, OFICINA Y ENSE¥ANZA</v>
      </c>
      <c r="K141" s="100" t="str">
        <f t="shared" si="14"/>
        <v>Gestión del Conocimiento</v>
      </c>
      <c r="L141" s="100" t="s">
        <v>422</v>
      </c>
    </row>
    <row r="142" spans="3:12">
      <c r="C142" s="111" t="s">
        <v>52</v>
      </c>
      <c r="D142" s="465"/>
      <c r="E142" s="221">
        <v>0</v>
      </c>
      <c r="F142" s="121">
        <v>25</v>
      </c>
      <c r="G142" s="99">
        <f t="shared" si="13"/>
        <v>0</v>
      </c>
      <c r="H142" s="163"/>
      <c r="I142" s="100" t="s">
        <v>955</v>
      </c>
      <c r="J142" s="100" t="str">
        <f>VLOOKUP(I142,Presupuesto!$B$11:$C$566,2,0)</f>
        <v>UTILES DE ESCRITORIO, OFICINA Y ENSE¥ANZA</v>
      </c>
      <c r="K142" s="100" t="str">
        <f t="shared" si="14"/>
        <v>Gestión del Conocimiento</v>
      </c>
      <c r="L142" s="100" t="s">
        <v>422</v>
      </c>
    </row>
    <row r="143" spans="3:12" ht="15.75" thickBot="1">
      <c r="C143" s="225" t="s">
        <v>442</v>
      </c>
      <c r="D143" s="226">
        <v>0</v>
      </c>
      <c r="E143" s="356">
        <v>0</v>
      </c>
      <c r="F143" s="106">
        <f>HLOOKUP(C143,$AH$2:$BU$3,2,0)</f>
        <v>1150</v>
      </c>
      <c r="G143" s="107">
        <f>D143*E143*F143</f>
        <v>0</v>
      </c>
      <c r="H143" s="357"/>
      <c r="I143" s="358" t="s">
        <v>311</v>
      </c>
      <c r="J143" s="108" t="str">
        <f>VLOOKUP(I143,Presupuesto!$B$11:$C$566,2,0)</f>
        <v>VIATICOS (26200-00)</v>
      </c>
      <c r="K143" s="359" t="str">
        <f t="shared" si="14"/>
        <v>Gestión del Conocimiento</v>
      </c>
      <c r="L143" s="359" t="s">
        <v>422</v>
      </c>
    </row>
    <row r="144" spans="3:12">
      <c r="C144" s="95"/>
      <c r="E144" s="114"/>
      <c r="F144" s="114"/>
      <c r="G144" s="114"/>
      <c r="H144" s="177"/>
      <c r="I144" s="114"/>
      <c r="J144" s="114"/>
      <c r="K144" s="114"/>
    </row>
    <row r="145" spans="3:12" ht="15.75" thickBot="1"/>
    <row r="146" spans="3:12" ht="15.75" thickBot="1">
      <c r="C146" s="29" t="s">
        <v>43</v>
      </c>
      <c r="D146" s="30">
        <f>SUM(G153:G162)</f>
        <v>0</v>
      </c>
      <c r="E146" s="95"/>
      <c r="F146" s="95"/>
      <c r="G146" s="95"/>
      <c r="H146" s="76"/>
      <c r="I146" s="76"/>
      <c r="J146" s="76"/>
      <c r="K146" s="114"/>
    </row>
    <row r="147" spans="3:12">
      <c r="C147" s="70"/>
      <c r="D147" s="31"/>
      <c r="E147" s="95"/>
      <c r="F147" s="95"/>
      <c r="G147" s="95"/>
      <c r="H147" s="76"/>
      <c r="I147" s="76"/>
      <c r="J147" s="76"/>
      <c r="K147" s="114"/>
    </row>
    <row r="148" spans="3:12">
      <c r="C148" s="70"/>
      <c r="D148" s="31"/>
      <c r="E148" s="95"/>
      <c r="F148" s="95"/>
      <c r="G148" s="95"/>
      <c r="H148" s="76"/>
      <c r="I148" s="76"/>
      <c r="J148" s="76"/>
      <c r="K148" s="114"/>
    </row>
    <row r="149" spans="3:12" ht="15.75">
      <c r="C149" s="207" t="s">
        <v>402</v>
      </c>
      <c r="D149" s="424"/>
      <c r="E149" s="95"/>
      <c r="F149" s="95"/>
      <c r="G149" s="95"/>
      <c r="H149" s="76"/>
      <c r="I149" s="76"/>
      <c r="J149" s="76"/>
      <c r="K149" s="114"/>
    </row>
    <row r="150" spans="3:12" ht="18.75">
      <c r="C150" s="217" t="e">
        <f>IFERROR(VLOOKUP(D149,'Desarrollo e Innov. Curricular'!$E:$F,2,FALSE),IFERROR(VLOOKUP(D149,'Investigación Científica'!$E:$F,2,FALSE),IFERROR(VLOOKUP(D149,'Vinculación Univ. Sociedad'!$E:$F,2,FALSE),IFERROR(VLOOKUP(D149,'Docencia y Profesorado Universi'!$E:$F,2,FALSE),IFERROR(VLOOKUP(D149,'Estudiantes y Graduados'!$E:$F,2,FALSE),IFERROR(VLOOKUP(D149,'Gestion Administrativa'!$E:$F,2,FALSE),IFERROR(VLOOKUP(D149,'Gestión Académica'!$E:$F,2,FALSE),IFERROR(VLOOKUP(D149,'Aseguramiento de la Calidad y M'!$E:$F,2,FALSE),IFERROR(VLOOKUP(D149,'Gestión del Conocimiento'!$E:$F,2,FALSE),IFERROR(VLOOKUP(D149,'Gobernabilidad y Procesos...'!$E:$F,2,FALSE),IFERROR(VLOOKUP(D149,'Gestión del Talento Humano'!$E:$F,2,FALSE),IFERROR(VLOOKUP(D149,'Internacionalización de la E.S.'!$E:$F,2,FALSE),IFERROR(VLOOKUP(D149,Posgrado!$E:$F,2,FALSE),IFERROR(VLOOKUP(D149,'Cultura de Innovación Insti...'!$E:$F,2,FALSE),VLOOKUP(D149,'Lo Esencial de la Reforma Univ.'!$E:$F,2,0)))))))))))))))</f>
        <v>#N/A</v>
      </c>
      <c r="D150" s="31"/>
      <c r="E150" s="95"/>
      <c r="F150" s="95"/>
      <c r="G150" s="95"/>
      <c r="H150" s="76"/>
      <c r="I150" s="76"/>
      <c r="J150" s="76"/>
      <c r="K150" s="114"/>
    </row>
    <row r="151" spans="3:12" ht="15.75" thickBot="1">
      <c r="C151" s="70"/>
      <c r="D151" s="31"/>
      <c r="E151" s="95"/>
      <c r="F151" s="95"/>
      <c r="G151" s="95"/>
      <c r="H151" s="76"/>
      <c r="I151" s="76"/>
      <c r="J151" s="76"/>
      <c r="K151" s="114"/>
    </row>
    <row r="152" spans="3:12" ht="30.75" thickBot="1">
      <c r="C152" s="128" t="s">
        <v>44</v>
      </c>
      <c r="D152" s="131" t="s">
        <v>45</v>
      </c>
      <c r="E152" s="130" t="s">
        <v>55</v>
      </c>
      <c r="F152" s="130" t="s">
        <v>57</v>
      </c>
      <c r="G152" s="129" t="s">
        <v>27</v>
      </c>
      <c r="H152" s="135" t="s">
        <v>140</v>
      </c>
      <c r="I152" s="130" t="s">
        <v>46</v>
      </c>
      <c r="J152" s="130" t="s">
        <v>141</v>
      </c>
      <c r="K152" s="130" t="s">
        <v>420</v>
      </c>
      <c r="L152" s="130" t="s">
        <v>421</v>
      </c>
    </row>
    <row r="153" spans="3:12">
      <c r="C153" s="351" t="s">
        <v>47</v>
      </c>
      <c r="D153" s="464"/>
      <c r="E153" s="352"/>
      <c r="F153" s="117">
        <v>30000</v>
      </c>
      <c r="G153" s="353">
        <f t="shared" ref="G153:G161" si="15">E153*F153</f>
        <v>0</v>
      </c>
      <c r="H153" s="354" t="s">
        <v>138</v>
      </c>
      <c r="I153" s="118" t="s">
        <v>712</v>
      </c>
      <c r="J153" s="118" t="str">
        <f>VLOOKUP(I153,Presupuesto!$B$11:$C$566,2,0)</f>
        <v>SERVICIOS DE CAPACITACION.</v>
      </c>
      <c r="K153" s="355" t="s">
        <v>1379</v>
      </c>
      <c r="L153" s="118" t="s">
        <v>404</v>
      </c>
    </row>
    <row r="154" spans="3:12">
      <c r="C154" s="101" t="s">
        <v>48</v>
      </c>
      <c r="D154" s="465"/>
      <c r="E154" s="203">
        <f>D153</f>
        <v>0</v>
      </c>
      <c r="F154" s="102">
        <v>50</v>
      </c>
      <c r="G154" s="99">
        <f t="shared" si="15"/>
        <v>0</v>
      </c>
      <c r="H154" s="163"/>
      <c r="I154" s="100" t="s">
        <v>730</v>
      </c>
      <c r="J154" s="100" t="str">
        <f>VLOOKUP(I154,Presupuesto!$B$11:$C$566,2,0)</f>
        <v>SERVICIOS DE IMPRENTA PUBLIC.Y REPRODUCCION</v>
      </c>
      <c r="K154" s="100" t="str">
        <f>$K$153</f>
        <v>Gestión Académica</v>
      </c>
      <c r="L154" s="100" t="s">
        <v>422</v>
      </c>
    </row>
    <row r="155" spans="3:12">
      <c r="C155" s="101" t="s">
        <v>49</v>
      </c>
      <c r="D155" s="465"/>
      <c r="E155" s="203">
        <f>D153</f>
        <v>0</v>
      </c>
      <c r="F155" s="102">
        <v>150</v>
      </c>
      <c r="G155" s="99">
        <f t="shared" si="15"/>
        <v>0</v>
      </c>
      <c r="H155" s="163"/>
      <c r="I155" s="100" t="s">
        <v>805</v>
      </c>
      <c r="J155" s="100" t="str">
        <f>VLOOKUP(I155,Presupuesto!$B$11:$C$566,2,0)</f>
        <v>ALIMENTOS B EBIDAS PARA PERSONAS</v>
      </c>
      <c r="K155" s="100" t="str">
        <f t="shared" ref="K155:K162" si="16">$K$153</f>
        <v>Gestión Académica</v>
      </c>
      <c r="L155" s="100" t="s">
        <v>406</v>
      </c>
    </row>
    <row r="156" spans="3:12">
      <c r="C156" s="101" t="s">
        <v>50</v>
      </c>
      <c r="D156" s="465"/>
      <c r="E156" s="153">
        <v>0</v>
      </c>
      <c r="F156" s="120">
        <v>10000</v>
      </c>
      <c r="G156" s="99">
        <f t="shared" si="15"/>
        <v>0</v>
      </c>
      <c r="H156" s="163"/>
      <c r="I156" s="343" t="s">
        <v>310</v>
      </c>
      <c r="J156" s="100" t="str">
        <f>VLOOKUP(I156,Presupuesto!$B$11:$C$566,2,0)</f>
        <v>PASAJES (26100-00)</v>
      </c>
      <c r="K156" s="100" t="str">
        <f t="shared" si="16"/>
        <v>Gestión Académica</v>
      </c>
      <c r="L156" s="100" t="s">
        <v>422</v>
      </c>
    </row>
    <row r="157" spans="3:12">
      <c r="C157" s="101" t="s">
        <v>429</v>
      </c>
      <c r="D157" s="465"/>
      <c r="E157" s="153">
        <v>0</v>
      </c>
      <c r="F157" s="120">
        <v>250</v>
      </c>
      <c r="G157" s="99">
        <f t="shared" si="15"/>
        <v>0</v>
      </c>
      <c r="H157" s="163"/>
      <c r="I157" s="100" t="s">
        <v>834</v>
      </c>
      <c r="J157" s="100" t="str">
        <f>VLOOKUP(I157,Presupuesto!$B$11:$C$566,2,0)</f>
        <v>PRODUCTOS PAPEL Y CARTON</v>
      </c>
      <c r="K157" s="100" t="str">
        <f t="shared" si="16"/>
        <v>Gestión Académica</v>
      </c>
      <c r="L157" s="100" t="s">
        <v>422</v>
      </c>
    </row>
    <row r="158" spans="3:12">
      <c r="C158" s="101" t="s">
        <v>51</v>
      </c>
      <c r="D158" s="465"/>
      <c r="E158" s="203">
        <f>(D153*25)/500</f>
        <v>0</v>
      </c>
      <c r="F158" s="102">
        <v>85</v>
      </c>
      <c r="G158" s="99">
        <f t="shared" si="15"/>
        <v>0</v>
      </c>
      <c r="H158" s="163"/>
      <c r="I158" s="100" t="s">
        <v>834</v>
      </c>
      <c r="J158" s="100" t="str">
        <f>VLOOKUP(I158,Presupuesto!$B$11:$C$566,2,0)</f>
        <v>PRODUCTOS PAPEL Y CARTON</v>
      </c>
      <c r="K158" s="100" t="str">
        <f t="shared" si="16"/>
        <v>Gestión Académica</v>
      </c>
      <c r="L158" s="100" t="s">
        <v>422</v>
      </c>
    </row>
    <row r="159" spans="3:12">
      <c r="C159" s="101" t="s">
        <v>132</v>
      </c>
      <c r="D159" s="465"/>
      <c r="E159" s="203">
        <f>D153/12</f>
        <v>0</v>
      </c>
      <c r="F159" s="102">
        <v>36</v>
      </c>
      <c r="G159" s="99">
        <f t="shared" si="15"/>
        <v>0</v>
      </c>
      <c r="H159" s="163"/>
      <c r="I159" s="100" t="s">
        <v>955</v>
      </c>
      <c r="J159" s="100" t="str">
        <f>VLOOKUP(I159,Presupuesto!$B$11:$C$566,2,0)</f>
        <v>UTILES DE ESCRITORIO, OFICINA Y ENSE¥ANZA</v>
      </c>
      <c r="K159" s="100" t="str">
        <f t="shared" si="16"/>
        <v>Gestión Académica</v>
      </c>
      <c r="L159" s="100" t="s">
        <v>422</v>
      </c>
    </row>
    <row r="160" spans="3:12">
      <c r="C160" s="101" t="s">
        <v>34</v>
      </c>
      <c r="D160" s="465"/>
      <c r="E160" s="203">
        <f>D153/12</f>
        <v>0</v>
      </c>
      <c r="F160" s="102">
        <v>80</v>
      </c>
      <c r="G160" s="99">
        <f t="shared" si="15"/>
        <v>0</v>
      </c>
      <c r="H160" s="163"/>
      <c r="I160" s="100" t="s">
        <v>955</v>
      </c>
      <c r="J160" s="100" t="str">
        <f>VLOOKUP(I160,Presupuesto!$B$11:$C$566,2,0)</f>
        <v>UTILES DE ESCRITORIO, OFICINA Y ENSE¥ANZA</v>
      </c>
      <c r="K160" s="100" t="str">
        <f t="shared" si="16"/>
        <v>Gestión Académica</v>
      </c>
      <c r="L160" s="100" t="s">
        <v>422</v>
      </c>
    </row>
    <row r="161" spans="3:12">
      <c r="C161" s="111" t="s">
        <v>52</v>
      </c>
      <c r="D161" s="465"/>
      <c r="E161" s="221">
        <v>0</v>
      </c>
      <c r="F161" s="121">
        <v>25</v>
      </c>
      <c r="G161" s="99">
        <f t="shared" si="15"/>
        <v>0</v>
      </c>
      <c r="H161" s="163"/>
      <c r="I161" s="100" t="s">
        <v>955</v>
      </c>
      <c r="J161" s="100" t="str">
        <f>VLOOKUP(I161,Presupuesto!$B$11:$C$566,2,0)</f>
        <v>UTILES DE ESCRITORIO, OFICINA Y ENSE¥ANZA</v>
      </c>
      <c r="K161" s="100" t="str">
        <f t="shared" si="16"/>
        <v>Gestión Académica</v>
      </c>
      <c r="L161" s="100" t="s">
        <v>422</v>
      </c>
    </row>
    <row r="162" spans="3:12" ht="15.75" thickBot="1">
      <c r="C162" s="225" t="s">
        <v>442</v>
      </c>
      <c r="D162" s="226">
        <v>0</v>
      </c>
      <c r="E162" s="356">
        <v>0</v>
      </c>
      <c r="F162" s="106">
        <f>HLOOKUP(C162,$AH$2:$BU$3,2,0)</f>
        <v>1150</v>
      </c>
      <c r="G162" s="107">
        <f>D162*E162*F162</f>
        <v>0</v>
      </c>
      <c r="H162" s="357"/>
      <c r="I162" s="358" t="s">
        <v>311</v>
      </c>
      <c r="J162" s="108" t="str">
        <f>VLOOKUP(I162,Presupuesto!$B$11:$C$566,2,0)</f>
        <v>VIATICOS (26200-00)</v>
      </c>
      <c r="K162" s="359" t="str">
        <f t="shared" si="16"/>
        <v>Gestión Académica</v>
      </c>
      <c r="L162" s="359" t="s">
        <v>422</v>
      </c>
    </row>
    <row r="164" spans="3:12" ht="15.75" thickBot="1"/>
    <row r="165" spans="3:12" ht="15.75" thickBot="1">
      <c r="C165" s="29" t="s">
        <v>43</v>
      </c>
      <c r="D165" s="30">
        <f>SUM(G172:G181)</f>
        <v>0</v>
      </c>
      <c r="E165" s="95"/>
      <c r="F165" s="95"/>
      <c r="G165" s="95"/>
      <c r="H165" s="76"/>
      <c r="I165" s="76"/>
      <c r="J165" s="76"/>
      <c r="K165" s="114"/>
    </row>
    <row r="166" spans="3:12">
      <c r="C166" s="70"/>
      <c r="D166" s="31"/>
      <c r="E166" s="95"/>
      <c r="F166" s="95"/>
      <c r="G166" s="95"/>
      <c r="H166" s="76"/>
      <c r="I166" s="76"/>
      <c r="J166" s="76"/>
      <c r="K166" s="114"/>
    </row>
    <row r="167" spans="3:12">
      <c r="C167" s="70"/>
      <c r="D167" s="31"/>
      <c r="E167" s="95"/>
      <c r="F167" s="95"/>
      <c r="G167" s="95"/>
      <c r="H167" s="76"/>
      <c r="I167" s="76"/>
      <c r="J167" s="76"/>
      <c r="K167" s="114"/>
    </row>
    <row r="168" spans="3:12" ht="15.75">
      <c r="C168" s="207" t="s">
        <v>402</v>
      </c>
      <c r="D168" s="424"/>
      <c r="E168" s="95"/>
      <c r="F168" s="95"/>
      <c r="G168" s="95"/>
      <c r="H168" s="76"/>
      <c r="I168" s="76"/>
      <c r="J168" s="76"/>
      <c r="K168" s="114"/>
    </row>
    <row r="169" spans="3:12" ht="18.75">
      <c r="C169" s="217" t="e">
        <f>IFERROR(VLOOKUP(D168,'Desarrollo e Innov. Curricular'!$E:$F,2,FALSE),IFERROR(VLOOKUP(D168,'Investigación Científica'!$E:$F,2,FALSE),IFERROR(VLOOKUP(D168,'Vinculación Univ. Sociedad'!$E:$F,2,FALSE),IFERROR(VLOOKUP(D168,'Docencia y Profesorado Universi'!$E:$F,2,FALSE),IFERROR(VLOOKUP(D168,'Estudiantes y Graduados'!$E:$F,2,FALSE),IFERROR(VLOOKUP(D168,'Gestion Administrativa'!$E:$F,2,FALSE),IFERROR(VLOOKUP(D168,'Gestión Académica'!$E:$F,2,FALSE),IFERROR(VLOOKUP(D168,'Aseguramiento de la Calidad y M'!$E:$F,2,FALSE),IFERROR(VLOOKUP(D168,'Gestión del Conocimiento'!$E:$F,2,FALSE),IFERROR(VLOOKUP(D168,'Gobernabilidad y Procesos...'!$E:$F,2,FALSE),IFERROR(VLOOKUP(D168,'Gestión del Talento Humano'!$E:$F,2,FALSE),IFERROR(VLOOKUP(D168,'Internacionalización de la E.S.'!$E:$F,2,FALSE),IFERROR(VLOOKUP(D168,Posgrado!$E:$F,2,FALSE),IFERROR(VLOOKUP(D168,'Cultura de Innovación Insti...'!$E:$F,2,FALSE),VLOOKUP(D168,'Lo Esencial de la Reforma Univ.'!$E:$F,2,0)))))))))))))))</f>
        <v>#N/A</v>
      </c>
      <c r="D169" s="31"/>
      <c r="E169" s="95"/>
      <c r="F169" s="95"/>
      <c r="G169" s="95"/>
      <c r="H169" s="76"/>
      <c r="I169" s="76"/>
      <c r="J169" s="76"/>
      <c r="K169" s="114"/>
    </row>
    <row r="170" spans="3:12" ht="15.75" thickBot="1">
      <c r="C170" s="70"/>
      <c r="D170" s="31"/>
      <c r="E170" s="95"/>
      <c r="F170" s="95"/>
      <c r="G170" s="95"/>
      <c r="H170" s="76"/>
      <c r="I170" s="76"/>
      <c r="J170" s="76"/>
      <c r="K170" s="114"/>
    </row>
    <row r="171" spans="3:12" ht="30.75" thickBot="1">
      <c r="C171" s="128" t="s">
        <v>44</v>
      </c>
      <c r="D171" s="131" t="s">
        <v>45</v>
      </c>
      <c r="E171" s="130" t="s">
        <v>55</v>
      </c>
      <c r="F171" s="130" t="s">
        <v>57</v>
      </c>
      <c r="G171" s="129" t="s">
        <v>27</v>
      </c>
      <c r="H171" s="135" t="s">
        <v>140</v>
      </c>
      <c r="I171" s="130" t="s">
        <v>46</v>
      </c>
      <c r="J171" s="130" t="s">
        <v>141</v>
      </c>
      <c r="K171" s="130" t="s">
        <v>420</v>
      </c>
      <c r="L171" s="130" t="s">
        <v>421</v>
      </c>
    </row>
    <row r="172" spans="3:12">
      <c r="C172" s="351" t="s">
        <v>47</v>
      </c>
      <c r="D172" s="464"/>
      <c r="E172" s="352"/>
      <c r="F172" s="117">
        <v>30000</v>
      </c>
      <c r="G172" s="353">
        <f t="shared" ref="G172:G180" si="17">E172*F172</f>
        <v>0</v>
      </c>
      <c r="H172" s="354" t="s">
        <v>138</v>
      </c>
      <c r="I172" s="118" t="s">
        <v>712</v>
      </c>
      <c r="J172" s="118" t="str">
        <f>VLOOKUP(I172,Presupuesto!$B$11:$C$566,2,0)</f>
        <v>SERVICIOS DE CAPACITACION.</v>
      </c>
      <c r="K172" s="355" t="s">
        <v>1375</v>
      </c>
      <c r="L172" s="118" t="s">
        <v>404</v>
      </c>
    </row>
    <row r="173" spans="3:12">
      <c r="C173" s="101" t="s">
        <v>48</v>
      </c>
      <c r="D173" s="465"/>
      <c r="E173" s="203">
        <f>D172</f>
        <v>0</v>
      </c>
      <c r="F173" s="102">
        <v>50</v>
      </c>
      <c r="G173" s="99">
        <f t="shared" si="17"/>
        <v>0</v>
      </c>
      <c r="H173" s="163"/>
      <c r="I173" s="100" t="s">
        <v>730</v>
      </c>
      <c r="J173" s="100" t="str">
        <f>VLOOKUP(I173,Presupuesto!$B$11:$C$566,2,0)</f>
        <v>SERVICIOS DE IMPRENTA PUBLIC.Y REPRODUCCION</v>
      </c>
      <c r="K173" s="100" t="str">
        <f>$K$172</f>
        <v>Aseguramiento de la Calidad</v>
      </c>
      <c r="L173" s="100" t="s">
        <v>422</v>
      </c>
    </row>
    <row r="174" spans="3:12">
      <c r="C174" s="101" t="s">
        <v>49</v>
      </c>
      <c r="D174" s="465"/>
      <c r="E174" s="203">
        <f>D172</f>
        <v>0</v>
      </c>
      <c r="F174" s="102">
        <v>150</v>
      </c>
      <c r="G174" s="99">
        <f t="shared" si="17"/>
        <v>0</v>
      </c>
      <c r="H174" s="163"/>
      <c r="I174" s="100" t="s">
        <v>805</v>
      </c>
      <c r="J174" s="100" t="str">
        <f>VLOOKUP(I174,Presupuesto!$B$11:$C$566,2,0)</f>
        <v>ALIMENTOS B EBIDAS PARA PERSONAS</v>
      </c>
      <c r="K174" s="100" t="str">
        <f t="shared" ref="K174:K181" si="18">$K$172</f>
        <v>Aseguramiento de la Calidad</v>
      </c>
      <c r="L174" s="100" t="s">
        <v>406</v>
      </c>
    </row>
    <row r="175" spans="3:12">
      <c r="C175" s="101" t="s">
        <v>50</v>
      </c>
      <c r="D175" s="465"/>
      <c r="E175" s="153">
        <v>0</v>
      </c>
      <c r="F175" s="120">
        <v>10000</v>
      </c>
      <c r="G175" s="99">
        <f t="shared" si="17"/>
        <v>0</v>
      </c>
      <c r="H175" s="163"/>
      <c r="I175" s="343" t="s">
        <v>310</v>
      </c>
      <c r="J175" s="100" t="str">
        <f>VLOOKUP(I175,Presupuesto!$B$11:$C$566,2,0)</f>
        <v>PASAJES (26100-00)</v>
      </c>
      <c r="K175" s="100" t="str">
        <f t="shared" si="18"/>
        <v>Aseguramiento de la Calidad</v>
      </c>
      <c r="L175" s="100" t="s">
        <v>422</v>
      </c>
    </row>
    <row r="176" spans="3:12">
      <c r="C176" s="101" t="s">
        <v>429</v>
      </c>
      <c r="D176" s="465"/>
      <c r="E176" s="153">
        <v>0</v>
      </c>
      <c r="F176" s="120">
        <v>250</v>
      </c>
      <c r="G176" s="99">
        <f t="shared" si="17"/>
        <v>0</v>
      </c>
      <c r="H176" s="163"/>
      <c r="I176" s="100" t="s">
        <v>834</v>
      </c>
      <c r="J176" s="100" t="str">
        <f>VLOOKUP(I176,Presupuesto!$B$11:$C$566,2,0)</f>
        <v>PRODUCTOS PAPEL Y CARTON</v>
      </c>
      <c r="K176" s="100" t="str">
        <f t="shared" si="18"/>
        <v>Aseguramiento de la Calidad</v>
      </c>
      <c r="L176" s="100" t="s">
        <v>422</v>
      </c>
    </row>
    <row r="177" spans="3:12">
      <c r="C177" s="101" t="s">
        <v>51</v>
      </c>
      <c r="D177" s="465"/>
      <c r="E177" s="203">
        <f>(D172*25)/500</f>
        <v>0</v>
      </c>
      <c r="F177" s="102">
        <v>85</v>
      </c>
      <c r="G177" s="99">
        <f t="shared" si="17"/>
        <v>0</v>
      </c>
      <c r="H177" s="163"/>
      <c r="I177" s="100" t="s">
        <v>834</v>
      </c>
      <c r="J177" s="100" t="str">
        <f>VLOOKUP(I177,Presupuesto!$B$11:$C$566,2,0)</f>
        <v>PRODUCTOS PAPEL Y CARTON</v>
      </c>
      <c r="K177" s="100" t="str">
        <f t="shared" si="18"/>
        <v>Aseguramiento de la Calidad</v>
      </c>
      <c r="L177" s="100" t="s">
        <v>422</v>
      </c>
    </row>
    <row r="178" spans="3:12">
      <c r="C178" s="101" t="s">
        <v>132</v>
      </c>
      <c r="D178" s="465"/>
      <c r="E178" s="203">
        <f>D172/12</f>
        <v>0</v>
      </c>
      <c r="F178" s="102">
        <v>36</v>
      </c>
      <c r="G178" s="99">
        <f t="shared" si="17"/>
        <v>0</v>
      </c>
      <c r="H178" s="163"/>
      <c r="I178" s="100" t="s">
        <v>955</v>
      </c>
      <c r="J178" s="100" t="str">
        <f>VLOOKUP(I178,Presupuesto!$B$11:$C$566,2,0)</f>
        <v>UTILES DE ESCRITORIO, OFICINA Y ENSE¥ANZA</v>
      </c>
      <c r="K178" s="100" t="str">
        <f t="shared" si="18"/>
        <v>Aseguramiento de la Calidad</v>
      </c>
      <c r="L178" s="100" t="s">
        <v>422</v>
      </c>
    </row>
    <row r="179" spans="3:12">
      <c r="C179" s="101" t="s">
        <v>34</v>
      </c>
      <c r="D179" s="465"/>
      <c r="E179" s="203">
        <f>D172/12</f>
        <v>0</v>
      </c>
      <c r="F179" s="102">
        <v>80</v>
      </c>
      <c r="G179" s="99">
        <f t="shared" si="17"/>
        <v>0</v>
      </c>
      <c r="H179" s="163"/>
      <c r="I179" s="100" t="s">
        <v>955</v>
      </c>
      <c r="J179" s="100" t="str">
        <f>VLOOKUP(I179,Presupuesto!$B$11:$C$566,2,0)</f>
        <v>UTILES DE ESCRITORIO, OFICINA Y ENSE¥ANZA</v>
      </c>
      <c r="K179" s="100" t="str">
        <f t="shared" si="18"/>
        <v>Aseguramiento de la Calidad</v>
      </c>
      <c r="L179" s="100" t="s">
        <v>422</v>
      </c>
    </row>
    <row r="180" spans="3:12">
      <c r="C180" s="111" t="s">
        <v>52</v>
      </c>
      <c r="D180" s="465"/>
      <c r="E180" s="221">
        <v>0</v>
      </c>
      <c r="F180" s="121">
        <v>25</v>
      </c>
      <c r="G180" s="99">
        <f t="shared" si="17"/>
        <v>0</v>
      </c>
      <c r="H180" s="163"/>
      <c r="I180" s="100" t="s">
        <v>955</v>
      </c>
      <c r="J180" s="100" t="str">
        <f>VLOOKUP(I180,Presupuesto!$B$11:$C$566,2,0)</f>
        <v>UTILES DE ESCRITORIO, OFICINA Y ENSE¥ANZA</v>
      </c>
      <c r="K180" s="100" t="str">
        <f t="shared" si="18"/>
        <v>Aseguramiento de la Calidad</v>
      </c>
      <c r="L180" s="100" t="s">
        <v>422</v>
      </c>
    </row>
    <row r="181" spans="3:12" ht="15.75" thickBot="1">
      <c r="C181" s="225" t="s">
        <v>442</v>
      </c>
      <c r="D181" s="226">
        <v>0</v>
      </c>
      <c r="E181" s="356">
        <v>0</v>
      </c>
      <c r="F181" s="106">
        <f>HLOOKUP(C181,$AH$2:$BU$3,2,0)</f>
        <v>1150</v>
      </c>
      <c r="G181" s="107">
        <f>D181*E181*F181</f>
        <v>0</v>
      </c>
      <c r="H181" s="357"/>
      <c r="I181" s="358" t="s">
        <v>311</v>
      </c>
      <c r="J181" s="108" t="str">
        <f>VLOOKUP(I181,Presupuesto!$B$11:$C$566,2,0)</f>
        <v>VIATICOS (26200-00)</v>
      </c>
      <c r="K181" s="359" t="str">
        <f t="shared" si="18"/>
        <v>Aseguramiento de la Calidad</v>
      </c>
      <c r="L181" s="359" t="s">
        <v>422</v>
      </c>
    </row>
    <row r="182" spans="3:12">
      <c r="C182" s="95"/>
      <c r="E182" s="114"/>
      <c r="F182" s="114"/>
      <c r="G182" s="114"/>
      <c r="H182" s="177"/>
      <c r="I182" s="114"/>
      <c r="J182" s="114"/>
      <c r="K182" s="114"/>
    </row>
    <row r="183" spans="3:12" ht="15.75" thickBot="1"/>
    <row r="184" spans="3:12" ht="15.75" thickBot="1">
      <c r="C184" s="29" t="s">
        <v>43</v>
      </c>
      <c r="D184" s="30">
        <f>SUM(G191:G200)</f>
        <v>0</v>
      </c>
      <c r="E184" s="95"/>
      <c r="F184" s="95"/>
      <c r="G184" s="95"/>
      <c r="H184" s="76"/>
      <c r="I184" s="76"/>
      <c r="J184" s="76"/>
      <c r="K184" s="114"/>
    </row>
    <row r="185" spans="3:12">
      <c r="C185" s="70"/>
      <c r="D185" s="31"/>
      <c r="E185" s="95"/>
      <c r="F185" s="95"/>
      <c r="G185" s="95"/>
      <c r="H185" s="76"/>
      <c r="I185" s="76"/>
      <c r="J185" s="76"/>
      <c r="K185" s="114"/>
    </row>
    <row r="186" spans="3:12">
      <c r="C186" s="70"/>
      <c r="D186" s="31"/>
      <c r="E186" s="95"/>
      <c r="F186" s="95"/>
      <c r="G186" s="95"/>
      <c r="H186" s="76"/>
      <c r="I186" s="76"/>
      <c r="J186" s="76"/>
      <c r="K186" s="114"/>
    </row>
    <row r="187" spans="3:12" ht="15.75">
      <c r="C187" s="207" t="s">
        <v>402</v>
      </c>
      <c r="D187" s="424"/>
      <c r="E187" s="95"/>
      <c r="F187" s="95"/>
      <c r="G187" s="95"/>
      <c r="H187" s="76"/>
      <c r="I187" s="76"/>
      <c r="J187" s="76"/>
      <c r="K187" s="114"/>
    </row>
    <row r="188" spans="3:12" ht="18.75">
      <c r="C188" s="217" t="e">
        <f>IFERROR(VLOOKUP(D187,'Desarrollo e Innov. Curricular'!$E:$F,2,FALSE),IFERROR(VLOOKUP(D187,'Investigación Científica'!$E:$F,2,FALSE),IFERROR(VLOOKUP(D187,'Vinculación Univ. Sociedad'!$E:$F,2,FALSE),IFERROR(VLOOKUP(D187,'Docencia y Profesorado Universi'!$E:$F,2,FALSE),IFERROR(VLOOKUP(D187,'Estudiantes y Graduados'!$E:$F,2,FALSE),IFERROR(VLOOKUP(D187,'Gestion Administrativa'!$E:$F,2,FALSE),IFERROR(VLOOKUP(D187,'Gestión Académica'!$E:$F,2,FALSE),IFERROR(VLOOKUP(D187,'Aseguramiento de la Calidad y M'!$E:$F,2,FALSE),IFERROR(VLOOKUP(D187,'Gestión del Conocimiento'!$E:$F,2,FALSE),IFERROR(VLOOKUP(D187,'Gobernabilidad y Procesos...'!$E:$F,2,FALSE),IFERROR(VLOOKUP(D187,'Gestión del Talento Humano'!$E:$F,2,FALSE),IFERROR(VLOOKUP(D187,'Internacionalización de la E.S.'!$E:$F,2,FALSE),IFERROR(VLOOKUP(D187,Posgrado!$E:$F,2,FALSE),IFERROR(VLOOKUP(D187,'Cultura de Innovación Insti...'!$E:$F,2,FALSE),VLOOKUP(D187,'Lo Esencial de la Reforma Univ.'!$E:$F,2,0)))))))))))))))</f>
        <v>#N/A</v>
      </c>
      <c r="D188" s="31"/>
      <c r="E188" s="95"/>
      <c r="F188" s="95"/>
      <c r="G188" s="95"/>
      <c r="H188" s="76"/>
      <c r="I188" s="76"/>
      <c r="J188" s="76"/>
      <c r="K188" s="114"/>
    </row>
    <row r="189" spans="3:12" ht="15.75" thickBot="1">
      <c r="C189" s="70"/>
      <c r="D189" s="31"/>
      <c r="E189" s="95"/>
      <c r="F189" s="95"/>
      <c r="G189" s="95"/>
      <c r="H189" s="76"/>
      <c r="I189" s="76"/>
      <c r="J189" s="76"/>
      <c r="K189" s="114"/>
    </row>
    <row r="190" spans="3:12" ht="30.75" thickBot="1">
      <c r="C190" s="128" t="s">
        <v>44</v>
      </c>
      <c r="D190" s="131" t="s">
        <v>45</v>
      </c>
      <c r="E190" s="130" t="s">
        <v>55</v>
      </c>
      <c r="F190" s="130" t="s">
        <v>57</v>
      </c>
      <c r="G190" s="129" t="s">
        <v>27</v>
      </c>
      <c r="H190" s="135" t="s">
        <v>140</v>
      </c>
      <c r="I190" s="130" t="s">
        <v>46</v>
      </c>
      <c r="J190" s="130" t="s">
        <v>141</v>
      </c>
      <c r="K190" s="130" t="s">
        <v>420</v>
      </c>
      <c r="L190" s="130" t="s">
        <v>421</v>
      </c>
    </row>
    <row r="191" spans="3:12">
      <c r="C191" s="351" t="s">
        <v>47</v>
      </c>
      <c r="D191" s="464"/>
      <c r="E191" s="352"/>
      <c r="F191" s="117">
        <v>30000</v>
      </c>
      <c r="G191" s="353">
        <f t="shared" ref="G191:G199" si="19">E191*F191</f>
        <v>0</v>
      </c>
      <c r="H191" s="354" t="s">
        <v>138</v>
      </c>
      <c r="I191" s="118" t="s">
        <v>712</v>
      </c>
      <c r="J191" s="118" t="str">
        <f>VLOOKUP(I191,Presupuesto!$B$11:$C$566,2,0)</f>
        <v>SERVICIOS DE CAPACITACION.</v>
      </c>
      <c r="K191" s="355" t="s">
        <v>1472</v>
      </c>
      <c r="L191" s="118" t="s">
        <v>404</v>
      </c>
    </row>
    <row r="192" spans="3:12">
      <c r="C192" s="101" t="s">
        <v>48</v>
      </c>
      <c r="D192" s="465"/>
      <c r="E192" s="203">
        <f>D191</f>
        <v>0</v>
      </c>
      <c r="F192" s="102">
        <v>50</v>
      </c>
      <c r="G192" s="99">
        <f t="shared" si="19"/>
        <v>0</v>
      </c>
      <c r="H192" s="163"/>
      <c r="I192" s="100" t="s">
        <v>730</v>
      </c>
      <c r="J192" s="100" t="str">
        <f>VLOOKUP(I192,Presupuesto!$B$11:$C$566,2,0)</f>
        <v>SERVICIOS DE IMPRENTA PUBLIC.Y REPRODUCCION</v>
      </c>
      <c r="K192" s="100" t="str">
        <f>$K$191</f>
        <v>Posgrado</v>
      </c>
      <c r="L192" s="100" t="s">
        <v>422</v>
      </c>
    </row>
    <row r="193" spans="3:12">
      <c r="C193" s="101" t="s">
        <v>49</v>
      </c>
      <c r="D193" s="465"/>
      <c r="E193" s="203">
        <f>D191</f>
        <v>0</v>
      </c>
      <c r="F193" s="102">
        <v>150</v>
      </c>
      <c r="G193" s="99">
        <f t="shared" si="19"/>
        <v>0</v>
      </c>
      <c r="H193" s="163"/>
      <c r="I193" s="100" t="s">
        <v>805</v>
      </c>
      <c r="J193" s="100" t="str">
        <f>VLOOKUP(I193,Presupuesto!$B$11:$C$566,2,0)</f>
        <v>ALIMENTOS B EBIDAS PARA PERSONAS</v>
      </c>
      <c r="K193" s="100" t="str">
        <f t="shared" ref="K193:K200" si="20">$K$191</f>
        <v>Posgrado</v>
      </c>
      <c r="L193" s="100" t="s">
        <v>406</v>
      </c>
    </row>
    <row r="194" spans="3:12">
      <c r="C194" s="101" t="s">
        <v>50</v>
      </c>
      <c r="D194" s="465"/>
      <c r="E194" s="153">
        <v>0</v>
      </c>
      <c r="F194" s="120">
        <v>10000</v>
      </c>
      <c r="G194" s="99">
        <f t="shared" si="19"/>
        <v>0</v>
      </c>
      <c r="H194" s="163"/>
      <c r="I194" s="343" t="s">
        <v>310</v>
      </c>
      <c r="J194" s="100" t="str">
        <f>VLOOKUP(I194,Presupuesto!$B$11:$C$566,2,0)</f>
        <v>PASAJES (26100-00)</v>
      </c>
      <c r="K194" s="100" t="str">
        <f t="shared" si="20"/>
        <v>Posgrado</v>
      </c>
      <c r="L194" s="100" t="s">
        <v>422</v>
      </c>
    </row>
    <row r="195" spans="3:12">
      <c r="C195" s="101" t="s">
        <v>429</v>
      </c>
      <c r="D195" s="465"/>
      <c r="E195" s="153">
        <v>0</v>
      </c>
      <c r="F195" s="120">
        <v>250</v>
      </c>
      <c r="G195" s="99">
        <f t="shared" si="19"/>
        <v>0</v>
      </c>
      <c r="H195" s="163"/>
      <c r="I195" s="100" t="s">
        <v>834</v>
      </c>
      <c r="J195" s="100" t="str">
        <f>VLOOKUP(I195,Presupuesto!$B$11:$C$566,2,0)</f>
        <v>PRODUCTOS PAPEL Y CARTON</v>
      </c>
      <c r="K195" s="100" t="str">
        <f t="shared" si="20"/>
        <v>Posgrado</v>
      </c>
      <c r="L195" s="100" t="s">
        <v>422</v>
      </c>
    </row>
    <row r="196" spans="3:12">
      <c r="C196" s="101" t="s">
        <v>51</v>
      </c>
      <c r="D196" s="465"/>
      <c r="E196" s="203">
        <f>(D191*25)/500</f>
        <v>0</v>
      </c>
      <c r="F196" s="102">
        <v>85</v>
      </c>
      <c r="G196" s="99">
        <f t="shared" si="19"/>
        <v>0</v>
      </c>
      <c r="H196" s="163"/>
      <c r="I196" s="100" t="s">
        <v>834</v>
      </c>
      <c r="J196" s="100" t="str">
        <f>VLOOKUP(I196,Presupuesto!$B$11:$C$566,2,0)</f>
        <v>PRODUCTOS PAPEL Y CARTON</v>
      </c>
      <c r="K196" s="100" t="str">
        <f t="shared" si="20"/>
        <v>Posgrado</v>
      </c>
      <c r="L196" s="100" t="s">
        <v>422</v>
      </c>
    </row>
    <row r="197" spans="3:12">
      <c r="C197" s="101" t="s">
        <v>132</v>
      </c>
      <c r="D197" s="465"/>
      <c r="E197" s="203">
        <f>D191/12</f>
        <v>0</v>
      </c>
      <c r="F197" s="102">
        <v>36</v>
      </c>
      <c r="G197" s="99">
        <f t="shared" si="19"/>
        <v>0</v>
      </c>
      <c r="H197" s="163"/>
      <c r="I197" s="100" t="s">
        <v>955</v>
      </c>
      <c r="J197" s="100" t="str">
        <f>VLOOKUP(I197,Presupuesto!$B$11:$C$566,2,0)</f>
        <v>UTILES DE ESCRITORIO, OFICINA Y ENSE¥ANZA</v>
      </c>
      <c r="K197" s="100" t="str">
        <f t="shared" si="20"/>
        <v>Posgrado</v>
      </c>
      <c r="L197" s="100" t="s">
        <v>422</v>
      </c>
    </row>
    <row r="198" spans="3:12">
      <c r="C198" s="101" t="s">
        <v>34</v>
      </c>
      <c r="D198" s="465"/>
      <c r="E198" s="203">
        <f>D191/12</f>
        <v>0</v>
      </c>
      <c r="F198" s="102">
        <v>80</v>
      </c>
      <c r="G198" s="99">
        <f t="shared" si="19"/>
        <v>0</v>
      </c>
      <c r="H198" s="163"/>
      <c r="I198" s="100" t="s">
        <v>955</v>
      </c>
      <c r="J198" s="100" t="str">
        <f>VLOOKUP(I198,Presupuesto!$B$11:$C$566,2,0)</f>
        <v>UTILES DE ESCRITORIO, OFICINA Y ENSE¥ANZA</v>
      </c>
      <c r="K198" s="100" t="str">
        <f t="shared" si="20"/>
        <v>Posgrado</v>
      </c>
      <c r="L198" s="100" t="s">
        <v>422</v>
      </c>
    </row>
    <row r="199" spans="3:12">
      <c r="C199" s="111" t="s">
        <v>52</v>
      </c>
      <c r="D199" s="465"/>
      <c r="E199" s="221">
        <v>0</v>
      </c>
      <c r="F199" s="121">
        <v>25</v>
      </c>
      <c r="G199" s="99">
        <f t="shared" si="19"/>
        <v>0</v>
      </c>
      <c r="H199" s="163"/>
      <c r="I199" s="100" t="s">
        <v>955</v>
      </c>
      <c r="J199" s="100" t="str">
        <f>VLOOKUP(I199,Presupuesto!$B$11:$C$566,2,0)</f>
        <v>UTILES DE ESCRITORIO, OFICINA Y ENSE¥ANZA</v>
      </c>
      <c r="K199" s="100" t="str">
        <f t="shared" si="20"/>
        <v>Posgrado</v>
      </c>
      <c r="L199" s="100" t="s">
        <v>422</v>
      </c>
    </row>
    <row r="200" spans="3:12" ht="15.75" thickBot="1">
      <c r="C200" s="225" t="s">
        <v>442</v>
      </c>
      <c r="D200" s="226">
        <v>0</v>
      </c>
      <c r="E200" s="356">
        <v>0</v>
      </c>
      <c r="F200" s="106">
        <f>HLOOKUP(C200,$AH$2:$BU$3,2,0)</f>
        <v>1150</v>
      </c>
      <c r="G200" s="107">
        <f>D200*E200*F200</f>
        <v>0</v>
      </c>
      <c r="H200" s="357"/>
      <c r="I200" s="358" t="s">
        <v>311</v>
      </c>
      <c r="J200" s="108" t="str">
        <f>VLOOKUP(I200,Presupuesto!$B$11:$C$566,2,0)</f>
        <v>VIATICOS (26200-00)</v>
      </c>
      <c r="K200" s="359" t="str">
        <f t="shared" si="20"/>
        <v>Posgrado</v>
      </c>
      <c r="L200" s="359" t="s">
        <v>422</v>
      </c>
    </row>
    <row r="202" spans="3:12" ht="15.75" thickBot="1"/>
    <row r="203" spans="3:12" ht="15.75" thickBot="1">
      <c r="C203" s="29" t="s">
        <v>43</v>
      </c>
      <c r="D203" s="30">
        <f>SUM(G210:G219)</f>
        <v>0</v>
      </c>
      <c r="E203" s="95"/>
      <c r="F203" s="95"/>
      <c r="G203" s="95"/>
      <c r="H203" s="76"/>
      <c r="I203" s="76"/>
      <c r="J203" s="76"/>
      <c r="K203" s="114"/>
    </row>
    <row r="204" spans="3:12">
      <c r="C204" s="70"/>
      <c r="D204" s="31"/>
      <c r="E204" s="95"/>
      <c r="F204" s="95"/>
      <c r="G204" s="95"/>
      <c r="H204" s="76"/>
      <c r="I204" s="76"/>
      <c r="J204" s="76"/>
      <c r="K204" s="114"/>
    </row>
    <row r="205" spans="3:12">
      <c r="C205" s="70"/>
      <c r="D205" s="31"/>
      <c r="E205" s="95"/>
      <c r="F205" s="95"/>
      <c r="G205" s="95"/>
      <c r="H205" s="76"/>
      <c r="I205" s="76"/>
      <c r="J205" s="76"/>
      <c r="K205" s="114"/>
    </row>
    <row r="206" spans="3:12" ht="15.75">
      <c r="C206" s="207" t="s">
        <v>402</v>
      </c>
      <c r="D206" s="424"/>
      <c r="E206" s="95"/>
      <c r="F206" s="95"/>
      <c r="G206" s="95"/>
      <c r="H206" s="76"/>
      <c r="I206" s="76"/>
      <c r="J206" s="76"/>
      <c r="K206" s="114"/>
    </row>
    <row r="207" spans="3:12" ht="18.75">
      <c r="C207" s="217" t="e">
        <f>IFERROR(VLOOKUP(D206,'Desarrollo e Innov. Curricular'!$E:$F,2,FALSE),IFERROR(VLOOKUP(D206,'Investigación Científica'!$E:$F,2,FALSE),IFERROR(VLOOKUP(D206,'Vinculación Univ. Sociedad'!$E:$F,2,FALSE),IFERROR(VLOOKUP(D206,'Docencia y Profesorado Universi'!$E:$F,2,FALSE),IFERROR(VLOOKUP(D206,'Estudiantes y Graduados'!$E:$F,2,FALSE),IFERROR(VLOOKUP(D206,'Gestion Administrativa'!$E:$F,2,FALSE),IFERROR(VLOOKUP(D206,'Gestión Académica'!$E:$F,2,FALSE),IFERROR(VLOOKUP(D206,'Aseguramiento de la Calidad y M'!$E:$F,2,FALSE),IFERROR(VLOOKUP(D206,'Gestión del Conocimiento'!$E:$F,2,FALSE),IFERROR(VLOOKUP(D206,'Gobernabilidad y Procesos...'!$E:$F,2,FALSE),IFERROR(VLOOKUP(D206,'Gestión del Talento Humano'!$E:$F,2,FALSE),IFERROR(VLOOKUP(D206,'Internacionalización de la E.S.'!$E:$F,2,FALSE),IFERROR(VLOOKUP(D206,Posgrado!$E:$F,2,FALSE),IFERROR(VLOOKUP(D206,'Cultura de Innovación Insti...'!$E:$F,2,FALSE),VLOOKUP(D206,'Lo Esencial de la Reforma Univ.'!$E:$F,2,0)))))))))))))))</f>
        <v>#N/A</v>
      </c>
      <c r="D207" s="31"/>
      <c r="E207" s="95"/>
      <c r="F207" s="95"/>
      <c r="G207" s="95"/>
      <c r="H207" s="76"/>
      <c r="I207" s="76"/>
      <c r="J207" s="76"/>
      <c r="K207" s="114"/>
    </row>
    <row r="208" spans="3:12" ht="15.75" thickBot="1">
      <c r="C208" s="70"/>
      <c r="D208" s="31"/>
      <c r="E208" s="95"/>
      <c r="F208" s="95"/>
      <c r="G208" s="95"/>
      <c r="H208" s="76"/>
      <c r="I208" s="76"/>
      <c r="J208" s="76"/>
      <c r="K208" s="114"/>
    </row>
    <row r="209" spans="3:12" ht="30.75" thickBot="1">
      <c r="C209" s="128" t="s">
        <v>44</v>
      </c>
      <c r="D209" s="131" t="s">
        <v>45</v>
      </c>
      <c r="E209" s="130" t="s">
        <v>55</v>
      </c>
      <c r="F209" s="130" t="s">
        <v>57</v>
      </c>
      <c r="G209" s="129" t="s">
        <v>27</v>
      </c>
      <c r="H209" s="135" t="s">
        <v>140</v>
      </c>
      <c r="I209" s="130" t="s">
        <v>46</v>
      </c>
      <c r="J209" s="130" t="s">
        <v>141</v>
      </c>
      <c r="K209" s="130" t="s">
        <v>420</v>
      </c>
      <c r="L209" s="130" t="s">
        <v>421</v>
      </c>
    </row>
    <row r="210" spans="3:12">
      <c r="C210" s="351" t="s">
        <v>47</v>
      </c>
      <c r="D210" s="464"/>
      <c r="E210" s="352"/>
      <c r="F210" s="117">
        <v>30000</v>
      </c>
      <c r="G210" s="353">
        <f t="shared" ref="G210:G218" si="21">E210*F210</f>
        <v>0</v>
      </c>
      <c r="H210" s="354" t="s">
        <v>138</v>
      </c>
      <c r="I210" s="118" t="s">
        <v>712</v>
      </c>
      <c r="J210" s="118" t="str">
        <f>VLOOKUP(I210,Presupuesto!$B$11:$C$566,2,0)</f>
        <v>SERVICIOS DE CAPACITACION.</v>
      </c>
      <c r="K210" s="355" t="s">
        <v>1472</v>
      </c>
      <c r="L210" s="118" t="s">
        <v>404</v>
      </c>
    </row>
    <row r="211" spans="3:12">
      <c r="C211" s="101" t="s">
        <v>48</v>
      </c>
      <c r="D211" s="465"/>
      <c r="E211" s="203">
        <f>D210</f>
        <v>0</v>
      </c>
      <c r="F211" s="102">
        <v>50</v>
      </c>
      <c r="G211" s="99">
        <f t="shared" si="21"/>
        <v>0</v>
      </c>
      <c r="H211" s="163"/>
      <c r="I211" s="100" t="s">
        <v>730</v>
      </c>
      <c r="J211" s="100" t="str">
        <f>VLOOKUP(I211,Presupuesto!$B$11:$C$566,2,0)</f>
        <v>SERVICIOS DE IMPRENTA PUBLIC.Y REPRODUCCION</v>
      </c>
      <c r="K211" s="100" t="str">
        <f>$K$210</f>
        <v>Posgrado</v>
      </c>
      <c r="L211" s="100" t="s">
        <v>422</v>
      </c>
    </row>
    <row r="212" spans="3:12">
      <c r="C212" s="101" t="s">
        <v>49</v>
      </c>
      <c r="D212" s="465"/>
      <c r="E212" s="203">
        <f>D210</f>
        <v>0</v>
      </c>
      <c r="F212" s="102">
        <v>150</v>
      </c>
      <c r="G212" s="99">
        <f t="shared" si="21"/>
        <v>0</v>
      </c>
      <c r="H212" s="163"/>
      <c r="I212" s="100" t="s">
        <v>805</v>
      </c>
      <c r="J212" s="100" t="str">
        <f>VLOOKUP(I212,Presupuesto!$B$11:$C$566,2,0)</f>
        <v>ALIMENTOS B EBIDAS PARA PERSONAS</v>
      </c>
      <c r="K212" s="100" t="str">
        <f t="shared" ref="K212:K219" si="22">$K$210</f>
        <v>Posgrado</v>
      </c>
      <c r="L212" s="100" t="s">
        <v>406</v>
      </c>
    </row>
    <row r="213" spans="3:12">
      <c r="C213" s="101" t="s">
        <v>50</v>
      </c>
      <c r="D213" s="465"/>
      <c r="E213" s="153">
        <v>0</v>
      </c>
      <c r="F213" s="120">
        <v>10000</v>
      </c>
      <c r="G213" s="99">
        <f t="shared" si="21"/>
        <v>0</v>
      </c>
      <c r="H213" s="163"/>
      <c r="I213" s="343" t="s">
        <v>310</v>
      </c>
      <c r="J213" s="100" t="str">
        <f>VLOOKUP(I213,Presupuesto!$B$11:$C$566,2,0)</f>
        <v>PASAJES (26100-00)</v>
      </c>
      <c r="K213" s="100" t="str">
        <f t="shared" si="22"/>
        <v>Posgrado</v>
      </c>
      <c r="L213" s="100" t="s">
        <v>422</v>
      </c>
    </row>
    <row r="214" spans="3:12">
      <c r="C214" s="101" t="s">
        <v>429</v>
      </c>
      <c r="D214" s="465"/>
      <c r="E214" s="153">
        <v>0</v>
      </c>
      <c r="F214" s="120">
        <v>250</v>
      </c>
      <c r="G214" s="99">
        <f t="shared" si="21"/>
        <v>0</v>
      </c>
      <c r="H214" s="163"/>
      <c r="I214" s="100" t="s">
        <v>834</v>
      </c>
      <c r="J214" s="100" t="str">
        <f>VLOOKUP(I214,Presupuesto!$B$11:$C$566,2,0)</f>
        <v>PRODUCTOS PAPEL Y CARTON</v>
      </c>
      <c r="K214" s="100" t="str">
        <f t="shared" si="22"/>
        <v>Posgrado</v>
      </c>
      <c r="L214" s="100" t="s">
        <v>422</v>
      </c>
    </row>
    <row r="215" spans="3:12">
      <c r="C215" s="101" t="s">
        <v>51</v>
      </c>
      <c r="D215" s="465"/>
      <c r="E215" s="203">
        <f>(D210*25)/500</f>
        <v>0</v>
      </c>
      <c r="F215" s="102">
        <v>85</v>
      </c>
      <c r="G215" s="99">
        <f t="shared" si="21"/>
        <v>0</v>
      </c>
      <c r="H215" s="163"/>
      <c r="I215" s="100" t="s">
        <v>834</v>
      </c>
      <c r="J215" s="100" t="str">
        <f>VLOOKUP(I215,Presupuesto!$B$11:$C$566,2,0)</f>
        <v>PRODUCTOS PAPEL Y CARTON</v>
      </c>
      <c r="K215" s="100" t="str">
        <f t="shared" si="22"/>
        <v>Posgrado</v>
      </c>
      <c r="L215" s="100" t="s">
        <v>422</v>
      </c>
    </row>
    <row r="216" spans="3:12">
      <c r="C216" s="101" t="s">
        <v>132</v>
      </c>
      <c r="D216" s="465"/>
      <c r="E216" s="203">
        <f>D210/12</f>
        <v>0</v>
      </c>
      <c r="F216" s="102">
        <v>36</v>
      </c>
      <c r="G216" s="99">
        <f t="shared" si="21"/>
        <v>0</v>
      </c>
      <c r="H216" s="163"/>
      <c r="I216" s="100" t="s">
        <v>955</v>
      </c>
      <c r="J216" s="100" t="str">
        <f>VLOOKUP(I216,Presupuesto!$B$11:$C$566,2,0)</f>
        <v>UTILES DE ESCRITORIO, OFICINA Y ENSE¥ANZA</v>
      </c>
      <c r="K216" s="100" t="str">
        <f t="shared" si="22"/>
        <v>Posgrado</v>
      </c>
      <c r="L216" s="100" t="s">
        <v>422</v>
      </c>
    </row>
    <row r="217" spans="3:12">
      <c r="C217" s="101" t="s">
        <v>34</v>
      </c>
      <c r="D217" s="465"/>
      <c r="E217" s="203">
        <f>D210/12</f>
        <v>0</v>
      </c>
      <c r="F217" s="102">
        <v>80</v>
      </c>
      <c r="G217" s="99">
        <f t="shared" si="21"/>
        <v>0</v>
      </c>
      <c r="H217" s="163"/>
      <c r="I217" s="100" t="s">
        <v>955</v>
      </c>
      <c r="J217" s="100" t="str">
        <f>VLOOKUP(I217,Presupuesto!$B$11:$C$566,2,0)</f>
        <v>UTILES DE ESCRITORIO, OFICINA Y ENSE¥ANZA</v>
      </c>
      <c r="K217" s="100" t="str">
        <f t="shared" si="22"/>
        <v>Posgrado</v>
      </c>
      <c r="L217" s="100" t="s">
        <v>422</v>
      </c>
    </row>
    <row r="218" spans="3:12">
      <c r="C218" s="111" t="s">
        <v>52</v>
      </c>
      <c r="D218" s="465"/>
      <c r="E218" s="221">
        <v>0</v>
      </c>
      <c r="F218" s="121">
        <v>25</v>
      </c>
      <c r="G218" s="99">
        <f t="shared" si="21"/>
        <v>0</v>
      </c>
      <c r="H218" s="163"/>
      <c r="I218" s="100" t="s">
        <v>955</v>
      </c>
      <c r="J218" s="100" t="str">
        <f>VLOOKUP(I218,Presupuesto!$B$11:$C$566,2,0)</f>
        <v>UTILES DE ESCRITORIO, OFICINA Y ENSE¥ANZA</v>
      </c>
      <c r="K218" s="100" t="str">
        <f t="shared" si="22"/>
        <v>Posgrado</v>
      </c>
      <c r="L218" s="100" t="s">
        <v>422</v>
      </c>
    </row>
    <row r="219" spans="3:12" ht="15.75" thickBot="1">
      <c r="C219" s="225" t="s">
        <v>442</v>
      </c>
      <c r="D219" s="226">
        <v>0</v>
      </c>
      <c r="E219" s="356">
        <v>0</v>
      </c>
      <c r="F219" s="106">
        <f>HLOOKUP(C219,$AH$2:$BU$3,2,0)</f>
        <v>1150</v>
      </c>
      <c r="G219" s="107">
        <f>D219*E219*F219</f>
        <v>0</v>
      </c>
      <c r="H219" s="357"/>
      <c r="I219" s="358" t="s">
        <v>311</v>
      </c>
      <c r="J219" s="108" t="str">
        <f>VLOOKUP(I219,Presupuesto!$B$11:$C$566,2,0)</f>
        <v>VIATICOS (26200-00)</v>
      </c>
      <c r="K219" s="359" t="str">
        <f t="shared" si="22"/>
        <v>Posgrado</v>
      </c>
      <c r="L219" s="359" t="s">
        <v>422</v>
      </c>
    </row>
    <row r="220" spans="3:12">
      <c r="C220" s="95"/>
      <c r="E220" s="114"/>
      <c r="F220" s="114"/>
      <c r="G220" s="114"/>
      <c r="H220" s="177"/>
      <c r="I220" s="114"/>
      <c r="J220" s="114"/>
      <c r="K220" s="114"/>
    </row>
    <row r="221" spans="3:12" ht="15.75" thickBot="1"/>
    <row r="222" spans="3:12" ht="15.75" thickBot="1">
      <c r="C222" s="29" t="s">
        <v>43</v>
      </c>
      <c r="D222" s="30">
        <f>SUM(G229:G238)</f>
        <v>0</v>
      </c>
      <c r="E222" s="95"/>
      <c r="F222" s="95"/>
      <c r="G222" s="95"/>
      <c r="H222" s="76"/>
      <c r="I222" s="76"/>
      <c r="J222" s="76"/>
      <c r="K222" s="114"/>
    </row>
    <row r="223" spans="3:12">
      <c r="C223" s="70"/>
      <c r="D223" s="31"/>
      <c r="E223" s="95"/>
      <c r="F223" s="95"/>
      <c r="G223" s="95"/>
      <c r="H223" s="76"/>
      <c r="I223" s="76"/>
      <c r="J223" s="76"/>
      <c r="K223" s="114"/>
    </row>
    <row r="224" spans="3:12">
      <c r="C224" s="70"/>
      <c r="D224" s="31"/>
      <c r="E224" s="95"/>
      <c r="F224" s="95"/>
      <c r="G224" s="95"/>
      <c r="H224" s="76"/>
      <c r="I224" s="76"/>
      <c r="J224" s="76"/>
      <c r="K224" s="114"/>
    </row>
    <row r="225" spans="3:12" ht="15.75">
      <c r="C225" s="207" t="s">
        <v>402</v>
      </c>
      <c r="D225" s="424"/>
      <c r="E225" s="95"/>
      <c r="F225" s="95"/>
      <c r="G225" s="95"/>
      <c r="H225" s="76"/>
      <c r="I225" s="76"/>
      <c r="J225" s="76"/>
      <c r="K225" s="114"/>
    </row>
    <row r="226" spans="3:12" ht="18.75">
      <c r="C226" s="217" t="e">
        <f>IFERROR(VLOOKUP(D225,'Desarrollo e Innov. Curricular'!$E:$F,2,FALSE),IFERROR(VLOOKUP(D225,'Investigación Científica'!$E:$F,2,FALSE),IFERROR(VLOOKUP(D225,'Vinculación Univ. Sociedad'!$E:$F,2,FALSE),IFERROR(VLOOKUP(D225,'Docencia y Profesorado Universi'!$E:$F,2,FALSE),IFERROR(VLOOKUP(D225,'Estudiantes y Graduados'!$E:$F,2,FALSE),IFERROR(VLOOKUP(D225,'Gestion Administrativa'!$E:$F,2,FALSE),IFERROR(VLOOKUP(D225,'Gestión Académica'!$E:$F,2,FALSE),IFERROR(VLOOKUP(D225,'Aseguramiento de la Calidad y M'!$E:$F,2,FALSE),IFERROR(VLOOKUP(D225,'Gestión del Conocimiento'!$E:$F,2,FALSE),IFERROR(VLOOKUP(D225,'Gobernabilidad y Procesos...'!$E:$F,2,FALSE),IFERROR(VLOOKUP(D225,'Gestión del Talento Humano'!$E:$F,2,FALSE),IFERROR(VLOOKUP(D225,'Internacionalización de la E.S.'!$E:$F,2,FALSE),IFERROR(VLOOKUP(D225,Posgrado!$E:$F,2,FALSE),IFERROR(VLOOKUP(D225,'Cultura de Innovación Insti...'!$E:$F,2,FALSE),VLOOKUP(D225,'Lo Esencial de la Reforma Univ.'!$E:$F,2,0)))))))))))))))</f>
        <v>#N/A</v>
      </c>
      <c r="D226" s="31"/>
      <c r="E226" s="95"/>
      <c r="F226" s="95"/>
      <c r="G226" s="95"/>
      <c r="H226" s="76"/>
      <c r="I226" s="76"/>
      <c r="J226" s="76"/>
      <c r="K226" s="114"/>
    </row>
    <row r="227" spans="3:12" ht="15.75" thickBot="1">
      <c r="C227" s="70"/>
      <c r="D227" s="31"/>
      <c r="E227" s="95"/>
      <c r="F227" s="95"/>
      <c r="G227" s="95"/>
      <c r="H227" s="76"/>
      <c r="I227" s="76"/>
      <c r="J227" s="76"/>
      <c r="K227" s="114"/>
    </row>
    <row r="228" spans="3:12" ht="30.75" thickBot="1">
      <c r="C228" s="128" t="s">
        <v>44</v>
      </c>
      <c r="D228" s="131" t="s">
        <v>45</v>
      </c>
      <c r="E228" s="130" t="s">
        <v>55</v>
      </c>
      <c r="F228" s="130" t="s">
        <v>57</v>
      </c>
      <c r="G228" s="129" t="s">
        <v>27</v>
      </c>
      <c r="H228" s="135" t="s">
        <v>140</v>
      </c>
      <c r="I228" s="130" t="s">
        <v>46</v>
      </c>
      <c r="J228" s="130" t="s">
        <v>141</v>
      </c>
      <c r="K228" s="130" t="s">
        <v>420</v>
      </c>
      <c r="L228" s="130" t="s">
        <v>421</v>
      </c>
    </row>
    <row r="229" spans="3:12">
      <c r="C229" s="351" t="s">
        <v>47</v>
      </c>
      <c r="D229" s="464"/>
      <c r="E229" s="352"/>
      <c r="F229" s="117">
        <v>30000</v>
      </c>
      <c r="G229" s="353">
        <f t="shared" ref="G229:G237" si="23">E229*F229</f>
        <v>0</v>
      </c>
      <c r="H229" s="354" t="s">
        <v>138</v>
      </c>
      <c r="I229" s="118" t="s">
        <v>712</v>
      </c>
      <c r="J229" s="118" t="str">
        <f>VLOOKUP(I229,Presupuesto!$B$11:$C$566,2,0)</f>
        <v>SERVICIOS DE CAPACITACION.</v>
      </c>
      <c r="K229" s="355" t="s">
        <v>1472</v>
      </c>
      <c r="L229" s="118" t="s">
        <v>404</v>
      </c>
    </row>
    <row r="230" spans="3:12">
      <c r="C230" s="101" t="s">
        <v>48</v>
      </c>
      <c r="D230" s="465"/>
      <c r="E230" s="203">
        <f>D229</f>
        <v>0</v>
      </c>
      <c r="F230" s="102">
        <v>50</v>
      </c>
      <c r="G230" s="99">
        <f t="shared" si="23"/>
        <v>0</v>
      </c>
      <c r="H230" s="163"/>
      <c r="I230" s="100" t="s">
        <v>730</v>
      </c>
      <c r="J230" s="100" t="str">
        <f>VLOOKUP(I230,Presupuesto!$B$11:$C$566,2,0)</f>
        <v>SERVICIOS DE IMPRENTA PUBLIC.Y REPRODUCCION</v>
      </c>
      <c r="K230" s="100" t="str">
        <f>$K$229</f>
        <v>Posgrado</v>
      </c>
      <c r="L230" s="100" t="s">
        <v>422</v>
      </c>
    </row>
    <row r="231" spans="3:12">
      <c r="C231" s="101" t="s">
        <v>49</v>
      </c>
      <c r="D231" s="465"/>
      <c r="E231" s="203">
        <f>D229</f>
        <v>0</v>
      </c>
      <c r="F231" s="102">
        <v>150</v>
      </c>
      <c r="G231" s="99">
        <f t="shared" si="23"/>
        <v>0</v>
      </c>
      <c r="H231" s="163"/>
      <c r="I231" s="100" t="s">
        <v>805</v>
      </c>
      <c r="J231" s="100" t="str">
        <f>VLOOKUP(I231,Presupuesto!$B$11:$C$566,2,0)</f>
        <v>ALIMENTOS B EBIDAS PARA PERSONAS</v>
      </c>
      <c r="K231" s="100" t="str">
        <f t="shared" ref="K231:K238" si="24">$K$229</f>
        <v>Posgrado</v>
      </c>
      <c r="L231" s="100" t="s">
        <v>406</v>
      </c>
    </row>
    <row r="232" spans="3:12">
      <c r="C232" s="101" t="s">
        <v>50</v>
      </c>
      <c r="D232" s="465"/>
      <c r="E232" s="153">
        <v>0</v>
      </c>
      <c r="F232" s="120">
        <v>10000</v>
      </c>
      <c r="G232" s="99">
        <f t="shared" si="23"/>
        <v>0</v>
      </c>
      <c r="H232" s="163"/>
      <c r="I232" s="343" t="s">
        <v>310</v>
      </c>
      <c r="J232" s="100" t="str">
        <f>VLOOKUP(I232,Presupuesto!$B$11:$C$566,2,0)</f>
        <v>PASAJES (26100-00)</v>
      </c>
      <c r="K232" s="100" t="str">
        <f t="shared" si="24"/>
        <v>Posgrado</v>
      </c>
      <c r="L232" s="100" t="s">
        <v>422</v>
      </c>
    </row>
    <row r="233" spans="3:12">
      <c r="C233" s="101" t="s">
        <v>429</v>
      </c>
      <c r="D233" s="465"/>
      <c r="E233" s="153">
        <v>0</v>
      </c>
      <c r="F233" s="120">
        <v>250</v>
      </c>
      <c r="G233" s="99">
        <f t="shared" si="23"/>
        <v>0</v>
      </c>
      <c r="H233" s="163"/>
      <c r="I233" s="100" t="s">
        <v>834</v>
      </c>
      <c r="J233" s="100" t="str">
        <f>VLOOKUP(I233,Presupuesto!$B$11:$C$566,2,0)</f>
        <v>PRODUCTOS PAPEL Y CARTON</v>
      </c>
      <c r="K233" s="100" t="str">
        <f t="shared" si="24"/>
        <v>Posgrado</v>
      </c>
      <c r="L233" s="100" t="s">
        <v>422</v>
      </c>
    </row>
    <row r="234" spans="3:12">
      <c r="C234" s="101" t="s">
        <v>51</v>
      </c>
      <c r="D234" s="465"/>
      <c r="E234" s="203">
        <f>(D229*25)/500</f>
        <v>0</v>
      </c>
      <c r="F234" s="102">
        <v>85</v>
      </c>
      <c r="G234" s="99">
        <f t="shared" si="23"/>
        <v>0</v>
      </c>
      <c r="H234" s="163"/>
      <c r="I234" s="100" t="s">
        <v>834</v>
      </c>
      <c r="J234" s="100" t="str">
        <f>VLOOKUP(I234,Presupuesto!$B$11:$C$566,2,0)</f>
        <v>PRODUCTOS PAPEL Y CARTON</v>
      </c>
      <c r="K234" s="100" t="str">
        <f t="shared" si="24"/>
        <v>Posgrado</v>
      </c>
      <c r="L234" s="100" t="s">
        <v>422</v>
      </c>
    </row>
    <row r="235" spans="3:12">
      <c r="C235" s="101" t="s">
        <v>132</v>
      </c>
      <c r="D235" s="465"/>
      <c r="E235" s="203">
        <f>D229/12</f>
        <v>0</v>
      </c>
      <c r="F235" s="102">
        <v>36</v>
      </c>
      <c r="G235" s="99">
        <f t="shared" si="23"/>
        <v>0</v>
      </c>
      <c r="H235" s="163"/>
      <c r="I235" s="100" t="s">
        <v>955</v>
      </c>
      <c r="J235" s="100" t="str">
        <f>VLOOKUP(I235,Presupuesto!$B$11:$C$566,2,0)</f>
        <v>UTILES DE ESCRITORIO, OFICINA Y ENSE¥ANZA</v>
      </c>
      <c r="K235" s="100" t="str">
        <f t="shared" si="24"/>
        <v>Posgrado</v>
      </c>
      <c r="L235" s="100" t="s">
        <v>422</v>
      </c>
    </row>
    <row r="236" spans="3:12">
      <c r="C236" s="101" t="s">
        <v>34</v>
      </c>
      <c r="D236" s="465"/>
      <c r="E236" s="203">
        <f>D229/12</f>
        <v>0</v>
      </c>
      <c r="F236" s="102">
        <v>80</v>
      </c>
      <c r="G236" s="99">
        <f t="shared" si="23"/>
        <v>0</v>
      </c>
      <c r="H236" s="163"/>
      <c r="I236" s="100" t="s">
        <v>955</v>
      </c>
      <c r="J236" s="100" t="str">
        <f>VLOOKUP(I236,Presupuesto!$B$11:$C$566,2,0)</f>
        <v>UTILES DE ESCRITORIO, OFICINA Y ENSE¥ANZA</v>
      </c>
      <c r="K236" s="100" t="str">
        <f t="shared" si="24"/>
        <v>Posgrado</v>
      </c>
      <c r="L236" s="100" t="s">
        <v>422</v>
      </c>
    </row>
    <row r="237" spans="3:12">
      <c r="C237" s="111" t="s">
        <v>52</v>
      </c>
      <c r="D237" s="465"/>
      <c r="E237" s="221">
        <v>0</v>
      </c>
      <c r="F237" s="121">
        <v>25</v>
      </c>
      <c r="G237" s="99">
        <f t="shared" si="23"/>
        <v>0</v>
      </c>
      <c r="H237" s="163"/>
      <c r="I237" s="100" t="s">
        <v>955</v>
      </c>
      <c r="J237" s="100" t="str">
        <f>VLOOKUP(I237,Presupuesto!$B$11:$C$566,2,0)</f>
        <v>UTILES DE ESCRITORIO, OFICINA Y ENSE¥ANZA</v>
      </c>
      <c r="K237" s="100" t="str">
        <f t="shared" si="24"/>
        <v>Posgrado</v>
      </c>
      <c r="L237" s="100" t="s">
        <v>422</v>
      </c>
    </row>
    <row r="238" spans="3:12" ht="15.75" thickBot="1">
      <c r="C238" s="225" t="s">
        <v>442</v>
      </c>
      <c r="D238" s="226">
        <v>0</v>
      </c>
      <c r="E238" s="356">
        <v>0</v>
      </c>
      <c r="F238" s="106">
        <f>HLOOKUP(C238,$AH$2:$BU$3,2,0)</f>
        <v>1150</v>
      </c>
      <c r="G238" s="107">
        <f>D238*E238*F238</f>
        <v>0</v>
      </c>
      <c r="H238" s="357"/>
      <c r="I238" s="358" t="s">
        <v>311</v>
      </c>
      <c r="J238" s="108" t="str">
        <f>VLOOKUP(I238,Presupuesto!$B$11:$C$566,2,0)</f>
        <v>VIATICOS (26200-00)</v>
      </c>
      <c r="K238" s="359" t="str">
        <f t="shared" si="24"/>
        <v>Posgrado</v>
      </c>
      <c r="L238" s="359" t="s">
        <v>422</v>
      </c>
    </row>
  </sheetData>
  <mergeCells count="12">
    <mergeCell ref="D17:D25"/>
    <mergeCell ref="D36:D44"/>
    <mergeCell ref="D55:D63"/>
    <mergeCell ref="D74:D82"/>
    <mergeCell ref="D96:D104"/>
    <mergeCell ref="D210:D218"/>
    <mergeCell ref="D229:D237"/>
    <mergeCell ref="D115:D123"/>
    <mergeCell ref="D134:D142"/>
    <mergeCell ref="D153:D161"/>
    <mergeCell ref="D172:D180"/>
    <mergeCell ref="D191:D199"/>
  </mergeCells>
  <dataValidations count="5">
    <dataValidation type="list" allowBlank="1" showInputMessage="1" showErrorMessage="1" sqref="C26 C45 C64 C238 C105 C124 C143 C162 C181 C200 C219 C84:C86 C83">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229:L238 L96:L105 L115:L124 L134:L143 L153:L162 L172:L181 L191:L200 L210:L219 L74:L86">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229:K238 K96:K105 K115:K124 K134:K143 K153:K162 K172:K181 K191:K200 K210:K219 K74:K86">
      <formula1>$A$2:$O$2</formula1>
    </dataValidation>
    <dataValidation type="list" allowBlank="1" showInputMessage="1" showErrorMessage="1" errorTitle="¡Ingreso no valido!" error="Favor ingrese un elemento de la lista." promptTitle="Tipo de Presupuesto" prompt="Seleccione una opción de la lista." sqref="H17:H26 H36:H45 H55:H64 H229:H238 H96:H105 H115:H124 H134:H143 H153:H162 H172:H181 H191:H200 H210:H219 H74:H86">
      <formula1>$S$2:$T$2</formula1>
    </dataValidation>
    <dataValidation type="list" allowBlank="1" showInputMessage="1" showErrorMessage="1" errorTitle="¡Ingreso Inválido!" error="Verifique el valor ingresado.&#10;" sqref="I17:I26 I36:I45 I55:I64 I229:I238 I96:I105 I115:I124 I134:I143 I153:I162 I172:I181 I191:I200 I210:I219 I74:I8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92D050"/>
  </sheetPr>
  <dimension ref="A1:UI967"/>
  <sheetViews>
    <sheetView showGridLines="0" topLeftCell="A958" zoomScale="84" zoomScaleNormal="84" workbookViewId="0">
      <selection activeCell="J131" sqref="J131"/>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62" t="s">
        <v>1371</v>
      </c>
      <c r="E2" s="124" t="s">
        <v>1373</v>
      </c>
      <c r="F2" s="124" t="s">
        <v>484</v>
      </c>
      <c r="G2" s="124" t="s">
        <v>1374</v>
      </c>
      <c r="H2" s="162"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3">
        <v>41436.800000000003</v>
      </c>
      <c r="CA3" s="323">
        <v>37669.82</v>
      </c>
      <c r="CB3" s="323">
        <v>33902.839999999997</v>
      </c>
      <c r="CC3" s="323">
        <v>30135.85</v>
      </c>
      <c r="CD3" s="323">
        <v>28252.36</v>
      </c>
      <c r="CE3" s="323">
        <v>26368.87</v>
      </c>
      <c r="CF3" s="323">
        <v>17893.16</v>
      </c>
      <c r="CG3" s="323">
        <v>16951.419999999998</v>
      </c>
      <c r="CH3" s="323">
        <v>13184.44</v>
      </c>
      <c r="CI3" s="323">
        <v>15032.56</v>
      </c>
      <c r="CJ3" s="323">
        <v>13264.02</v>
      </c>
      <c r="CK3" s="323">
        <v>12379.75</v>
      </c>
      <c r="CL3" s="323">
        <v>439.49</v>
      </c>
      <c r="CM3" s="323">
        <v>1904.46</v>
      </c>
    </row>
    <row r="5" spans="1:555" ht="52.5">
      <c r="C5" s="198" t="s">
        <v>137</v>
      </c>
      <c r="D5" s="171">
        <f>SUMIF(C:C,$C$10,D:D)</f>
        <v>672500</v>
      </c>
      <c r="CA5" s="323"/>
    </row>
    <row r="6" spans="1:555">
      <c r="CA6" s="323"/>
    </row>
    <row r="7" spans="1:555">
      <c r="CA7" s="323"/>
    </row>
    <row r="8" spans="1:555">
      <c r="C8" s="70" t="s">
        <v>54</v>
      </c>
      <c r="D8" s="79"/>
      <c r="E8" s="70"/>
      <c r="F8" s="70"/>
      <c r="G8" s="70"/>
      <c r="H8" s="79"/>
      <c r="I8" s="70"/>
      <c r="J8" s="70"/>
      <c r="CA8" s="323"/>
    </row>
    <row r="9" spans="1:555" ht="15.75" thickBot="1">
      <c r="C9" s="96"/>
      <c r="D9" s="79"/>
      <c r="E9" s="96"/>
      <c r="F9" s="96"/>
      <c r="G9" s="96"/>
      <c r="H9" s="79"/>
      <c r="I9" s="96"/>
      <c r="J9" s="123"/>
      <c r="CA9" s="323"/>
    </row>
    <row r="10" spans="1:555" ht="15.75" thickBot="1">
      <c r="C10" s="69" t="s">
        <v>43</v>
      </c>
      <c r="D10" s="30">
        <f>SUM(G17:G67)</f>
        <v>200000</v>
      </c>
      <c r="E10" s="95"/>
      <c r="F10" s="95"/>
      <c r="G10" s="95"/>
      <c r="H10" s="76"/>
      <c r="I10" s="76"/>
      <c r="J10" s="76"/>
      <c r="CA10" s="323"/>
    </row>
    <row r="11" spans="1:555">
      <c r="B11" s="180"/>
      <c r="D11" s="31"/>
      <c r="E11" s="95"/>
      <c r="F11" s="95"/>
      <c r="G11" s="95"/>
      <c r="H11" s="76"/>
      <c r="I11" s="76"/>
      <c r="J11" s="76"/>
      <c r="CA11" s="323"/>
    </row>
    <row r="12" spans="1:555">
      <c r="B12" s="180"/>
      <c r="D12" s="31"/>
      <c r="E12" s="95"/>
      <c r="F12" s="95"/>
      <c r="G12" s="95"/>
      <c r="H12" s="76"/>
      <c r="I12" s="76"/>
      <c r="J12" s="76"/>
      <c r="CA12" s="323"/>
    </row>
    <row r="13" spans="1:555" ht="15.75">
      <c r="C13" s="207" t="s">
        <v>402</v>
      </c>
      <c r="D13" s="208" t="str">
        <f>'Investigación Científica'!E7</f>
        <v>2.1.a.1</v>
      </c>
      <c r="E13" s="95"/>
      <c r="F13" s="95"/>
      <c r="G13" s="95"/>
      <c r="H13" s="76"/>
      <c r="I13" s="76"/>
      <c r="J13" s="76"/>
      <c r="CA13" s="323"/>
    </row>
    <row r="14" spans="1:555" ht="18.7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Realizar  Investigaciones que permitan el abordaje de los temas de Democracia, Paz y Seguridad con un enfoque  multidisciplinario.</v>
      </c>
      <c r="D14" s="31"/>
      <c r="E14" s="95"/>
      <c r="F14" s="95"/>
      <c r="G14" s="95"/>
      <c r="H14" s="76"/>
      <c r="I14" s="76"/>
      <c r="J14" s="76"/>
      <c r="CA14" s="323"/>
    </row>
    <row r="15" spans="1:555" ht="15.75" thickBot="1">
      <c r="C15" s="96"/>
      <c r="D15" s="31"/>
      <c r="E15" s="95"/>
      <c r="F15" s="95"/>
      <c r="G15" s="95"/>
      <c r="H15" s="76"/>
      <c r="I15" s="76"/>
      <c r="J15" s="76"/>
      <c r="CA15" s="323"/>
    </row>
    <row r="16" spans="1:555" ht="30.75" thickBot="1">
      <c r="C16" s="136" t="s">
        <v>44</v>
      </c>
      <c r="D16" s="140" t="s">
        <v>55</v>
      </c>
      <c r="E16" s="173" t="s">
        <v>56</v>
      </c>
      <c r="F16" s="140" t="s">
        <v>57</v>
      </c>
      <c r="G16" s="137" t="s">
        <v>27</v>
      </c>
      <c r="H16" s="135" t="s">
        <v>140</v>
      </c>
      <c r="I16" s="138" t="s">
        <v>46</v>
      </c>
      <c r="J16" s="138" t="s">
        <v>141</v>
      </c>
      <c r="K16" s="138" t="s">
        <v>420</v>
      </c>
      <c r="L16" s="138" t="s">
        <v>421</v>
      </c>
      <c r="CA16" s="323"/>
    </row>
    <row r="17" spans="3:79" ht="15.75" thickBot="1">
      <c r="C17" s="139" t="s">
        <v>495</v>
      </c>
      <c r="D17" s="202"/>
      <c r="E17" s="154">
        <v>12</v>
      </c>
      <c r="F17" s="324">
        <f>HLOOKUP($C17,$BZ$2:$CM$3,2,0)</f>
        <v>41436.800000000003</v>
      </c>
      <c r="G17" s="115">
        <f>D17*E17*F17</f>
        <v>0</v>
      </c>
      <c r="H17" s="168"/>
      <c r="I17" s="116" t="s">
        <v>509</v>
      </c>
      <c r="J17" s="116" t="str">
        <f>VLOOKUP(I17,Presupuesto!$B$11:$C$565,2,0)</f>
        <v>SUELDOS Y SALARIOS PERMANENTES</v>
      </c>
      <c r="K17" s="227" t="s">
        <v>1472</v>
      </c>
      <c r="L17" s="100" t="s">
        <v>404</v>
      </c>
      <c r="CA17" s="323"/>
    </row>
    <row r="18" spans="3:79">
      <c r="C18" s="174" t="s">
        <v>58</v>
      </c>
      <c r="D18" s="165"/>
      <c r="E18" s="156">
        <v>0</v>
      </c>
      <c r="F18" s="102">
        <f>IF(E17=0,"",(G17/E17)/12*E17)</f>
        <v>0</v>
      </c>
      <c r="G18" s="99">
        <f>F18</f>
        <v>0</v>
      </c>
      <c r="H18" s="166" t="s">
        <v>1460</v>
      </c>
      <c r="I18" s="118" t="s">
        <v>529</v>
      </c>
      <c r="J18" s="118" t="str">
        <f>VLOOKUP(I18,Presupuesto!$B$11:$C$565,2,0)</f>
        <v>AGUINALDO Y DECIMO CUARTO MES</v>
      </c>
      <c r="K18" s="100" t="str">
        <f>$K$17</f>
        <v>Posgrado</v>
      </c>
      <c r="L18" s="100" t="s">
        <v>422</v>
      </c>
      <c r="CA18" s="323"/>
    </row>
    <row r="19" spans="3:79" ht="15.75" thickBot="1">
      <c r="C19" s="175" t="s">
        <v>59</v>
      </c>
      <c r="D19" s="165"/>
      <c r="E19" s="156">
        <v>0</v>
      </c>
      <c r="F19" s="119">
        <f>IF(E17&lt;6,"",((E17-6)/12)*(G17/E17))</f>
        <v>0</v>
      </c>
      <c r="G19" s="99">
        <f>F19</f>
        <v>0</v>
      </c>
      <c r="H19" s="166"/>
      <c r="I19" s="103" t="s">
        <v>532</v>
      </c>
      <c r="J19" s="103" t="str">
        <f>VLOOKUP(I19,Presupuesto!$B$11:$C$565,2,0)</f>
        <v>DECIMOCUARTO MES</v>
      </c>
      <c r="K19" s="100" t="str">
        <f t="shared" ref="K19:K66" si="0">$K$17</f>
        <v>Posgrado</v>
      </c>
      <c r="L19" s="100" t="s">
        <v>405</v>
      </c>
      <c r="CA19" s="323"/>
    </row>
    <row r="20" spans="3:79" ht="15.75" thickBot="1">
      <c r="C20" s="139" t="s">
        <v>496</v>
      </c>
      <c r="D20" s="202"/>
      <c r="E20" s="154">
        <v>12</v>
      </c>
      <c r="F20" s="324">
        <f>HLOOKUP($C20,$BZ$2:$CM$3,2,0)</f>
        <v>37669.82</v>
      </c>
      <c r="G20" s="115">
        <f>D20*E20*F20</f>
        <v>0</v>
      </c>
      <c r="H20" s="168"/>
      <c r="I20" s="116" t="s">
        <v>509</v>
      </c>
      <c r="J20" s="116" t="str">
        <f>VLOOKUP(I20,Presupuesto!$B$11:$C$565,2,0)</f>
        <v>SUELDOS Y SALARIOS PERMANENTES</v>
      </c>
      <c r="K20" s="100" t="str">
        <f t="shared" si="0"/>
        <v>Posgrado</v>
      </c>
      <c r="L20" s="100" t="s">
        <v>405</v>
      </c>
    </row>
    <row r="21" spans="3:79">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thickBot="1">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thickBot="1">
      <c r="C23" s="139" t="s">
        <v>497</v>
      </c>
      <c r="D23" s="202"/>
      <c r="E23" s="154">
        <v>12</v>
      </c>
      <c r="F23" s="324">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thickBot="1">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thickBot="1">
      <c r="C26" s="139" t="s">
        <v>498</v>
      </c>
      <c r="D26" s="202"/>
      <c r="E26" s="154">
        <v>12</v>
      </c>
      <c r="F26" s="324">
        <f>HLOOKUP($C26,$BZ$2:$CM$3,2,0)</f>
        <v>30135.85</v>
      </c>
      <c r="G26" s="115">
        <f>D26*E26*F26</f>
        <v>0</v>
      </c>
      <c r="H26" s="168"/>
      <c r="I26" s="116" t="s">
        <v>509</v>
      </c>
      <c r="J26" s="116" t="str">
        <f>VLOOKUP(I26,Presupuesto!$B$11:$C$565,2,0)</f>
        <v>SUELDOS Y SALARIOS PERMANENTES</v>
      </c>
      <c r="K26" s="100" t="str">
        <f t="shared" si="0"/>
        <v>Posgrado</v>
      </c>
      <c r="L26" s="100" t="s">
        <v>405</v>
      </c>
    </row>
    <row r="27" spans="3:79">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thickBot="1">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thickBot="1">
      <c r="C29" s="139" t="s">
        <v>499</v>
      </c>
      <c r="D29" s="202"/>
      <c r="E29" s="154">
        <v>12</v>
      </c>
      <c r="F29" s="324">
        <f>HLOOKUP($C29,$BZ$2:$CM$3,2,0)</f>
        <v>28252.36</v>
      </c>
      <c r="G29" s="115">
        <f>D29*E29*F29</f>
        <v>0</v>
      </c>
      <c r="H29" s="168"/>
      <c r="I29" s="116" t="s">
        <v>509</v>
      </c>
      <c r="J29" s="116" t="str">
        <f>VLOOKUP(I29,Presupuesto!$B$11:$C$565,2,0)</f>
        <v>SUELDOS Y SALARIOS PERMANENTES</v>
      </c>
      <c r="K29" s="100" t="str">
        <f t="shared" si="0"/>
        <v>Posgrado</v>
      </c>
      <c r="L29" s="100" t="s">
        <v>405</v>
      </c>
    </row>
    <row r="30" spans="3:79">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thickBot="1">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c r="C32" s="139" t="s">
        <v>500</v>
      </c>
      <c r="D32" s="202"/>
      <c r="E32" s="154">
        <v>12</v>
      </c>
      <c r="F32" s="324">
        <f>HLOOKUP($C32,$BZ$2:$CM$3,2,0)</f>
        <v>26368.87</v>
      </c>
      <c r="G32" s="115">
        <f>D32*E32*F32</f>
        <v>0</v>
      </c>
      <c r="H32" s="168"/>
      <c r="I32" s="116" t="s">
        <v>509</v>
      </c>
      <c r="J32" s="116" t="str">
        <f>VLOOKUP(I32,Presupuesto!$B$11:$C$565,2,0)</f>
        <v>SUELDOS Y SALARIOS PERMANENTES</v>
      </c>
      <c r="K32" s="100" t="str">
        <f t="shared" si="0"/>
        <v>Posgrado</v>
      </c>
      <c r="L32" s="100" t="s">
        <v>405</v>
      </c>
    </row>
    <row r="33" spans="3:12">
      <c r="C33" s="174" t="s">
        <v>58</v>
      </c>
      <c r="D33" s="165"/>
      <c r="E33" s="156">
        <v>0</v>
      </c>
      <c r="F33" s="102">
        <f>IF(E32=0,"",(G32/E32)/12*E32)</f>
        <v>0</v>
      </c>
      <c r="G33" s="99">
        <f>F33</f>
        <v>0</v>
      </c>
      <c r="H33" s="166"/>
      <c r="I33" s="118" t="s">
        <v>529</v>
      </c>
      <c r="J33" s="118" t="str">
        <f>VLOOKUP(I33,Presupuesto!$B$11:$C$565,2,0)</f>
        <v>AGUINALDO Y DECIMO CUARTO MES</v>
      </c>
      <c r="K33" s="100" t="str">
        <f t="shared" si="0"/>
        <v>Posgrado</v>
      </c>
      <c r="L33" s="100" t="s">
        <v>405</v>
      </c>
    </row>
    <row r="34" spans="3:12" ht="15.75" thickBot="1">
      <c r="C34" s="175" t="s">
        <v>59</v>
      </c>
      <c r="D34" s="165"/>
      <c r="E34" s="156">
        <v>0</v>
      </c>
      <c r="F34" s="119">
        <f>IF(E32&lt;6,"",((E32-6)/12)*(G32/E32))</f>
        <v>0</v>
      </c>
      <c r="G34" s="99">
        <f>F34</f>
        <v>0</v>
      </c>
      <c r="H34" s="166"/>
      <c r="I34" s="103" t="s">
        <v>532</v>
      </c>
      <c r="J34" s="103" t="str">
        <f>VLOOKUP(I34,Presupuesto!$B$11:$C$565,2,0)</f>
        <v>DECIMOCUARTO MES</v>
      </c>
      <c r="K34" s="100" t="str">
        <f t="shared" si="0"/>
        <v>Posgrado</v>
      </c>
      <c r="L34" s="100" t="s">
        <v>405</v>
      </c>
    </row>
    <row r="35" spans="3:12" ht="15.75" thickBot="1">
      <c r="C35" s="139" t="s">
        <v>501</v>
      </c>
      <c r="D35" s="202"/>
      <c r="E35" s="154">
        <v>12</v>
      </c>
      <c r="F35" s="324">
        <f>HLOOKUP($C35,$BZ$2:$CM$3,2,0)</f>
        <v>17893.16</v>
      </c>
      <c r="G35" s="115">
        <f>D35*E35*F35</f>
        <v>0</v>
      </c>
      <c r="H35" s="168"/>
      <c r="I35" s="116" t="s">
        <v>509</v>
      </c>
      <c r="J35" s="116" t="str">
        <f>VLOOKUP(I35,Presupuesto!$B$11:$C$565,2,0)</f>
        <v>SUELDOS Y SALARIOS PERMANENTES</v>
      </c>
      <c r="K35" s="100" t="str">
        <f t="shared" si="0"/>
        <v>Posgrado</v>
      </c>
      <c r="L35" s="100" t="s">
        <v>405</v>
      </c>
    </row>
    <row r="36" spans="3:12">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405</v>
      </c>
    </row>
    <row r="37" spans="3:12" ht="15.75" thickBot="1">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405</v>
      </c>
    </row>
    <row r="38" spans="3:12" ht="15.75" thickBot="1">
      <c r="C38" s="139" t="s">
        <v>502</v>
      </c>
      <c r="D38" s="202"/>
      <c r="E38" s="154">
        <v>12</v>
      </c>
      <c r="F38" s="324">
        <f>HLOOKUP($C38,$BZ$2:$CM$3,2,0)</f>
        <v>16951.419999999998</v>
      </c>
      <c r="G38" s="115">
        <f>D38*E38*F38</f>
        <v>0</v>
      </c>
      <c r="H38" s="168"/>
      <c r="I38" s="116" t="s">
        <v>509</v>
      </c>
      <c r="J38" s="116" t="str">
        <f>VLOOKUP(I38,Presupuesto!$B$11:$C$565,2,0)</f>
        <v>SUELDOS Y SALARIOS PERMANENTES</v>
      </c>
      <c r="K38" s="100" t="str">
        <f t="shared" si="0"/>
        <v>Posgrado</v>
      </c>
      <c r="L38" s="100" t="s">
        <v>405</v>
      </c>
    </row>
    <row r="39" spans="3:12">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405</v>
      </c>
    </row>
    <row r="40" spans="3:12" ht="15.75" thickBot="1">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405</v>
      </c>
    </row>
    <row r="41" spans="3:12" ht="15.75" thickBot="1">
      <c r="C41" s="139" t="s">
        <v>503</v>
      </c>
      <c r="D41" s="202"/>
      <c r="E41" s="154">
        <v>12</v>
      </c>
      <c r="F41" s="324">
        <f>HLOOKUP($C41,$BZ$2:$CM$3,2,0)</f>
        <v>13184.44</v>
      </c>
      <c r="G41" s="115">
        <f>D41*E41*F41</f>
        <v>0</v>
      </c>
      <c r="H41" s="168"/>
      <c r="I41" s="116" t="s">
        <v>509</v>
      </c>
      <c r="J41" s="116" t="str">
        <f>VLOOKUP(I41,Presupuesto!$B$11:$C$565,2,0)</f>
        <v>SUELDOS Y SALARIOS PERMANENTES</v>
      </c>
      <c r="K41" s="100" t="str">
        <f t="shared" si="0"/>
        <v>Posgrado</v>
      </c>
      <c r="L41" s="100" t="s">
        <v>405</v>
      </c>
    </row>
    <row r="42" spans="3:12">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405</v>
      </c>
    </row>
    <row r="43" spans="3:12" ht="15.75" thickBot="1">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405</v>
      </c>
    </row>
    <row r="44" spans="3:12" ht="15.75" thickBot="1">
      <c r="C44" s="139" t="s">
        <v>504</v>
      </c>
      <c r="D44" s="202"/>
      <c r="E44" s="154">
        <v>12</v>
      </c>
      <c r="F44" s="324">
        <f>HLOOKUP($C44,$BZ$2:$CM$3,2,0)</f>
        <v>15032.56</v>
      </c>
      <c r="G44" s="115">
        <f>D44*E44*F44</f>
        <v>0</v>
      </c>
      <c r="H44" s="168"/>
      <c r="I44" s="116" t="s">
        <v>509</v>
      </c>
      <c r="J44" s="116" t="str">
        <f>VLOOKUP(I44,Presupuesto!$B$11:$C$565,2,0)</f>
        <v>SUELDOS Y SALARIOS PERMANENTES</v>
      </c>
      <c r="K44" s="100" t="str">
        <f t="shared" si="0"/>
        <v>Posgrado</v>
      </c>
      <c r="L44" s="100" t="s">
        <v>405</v>
      </c>
    </row>
    <row r="45" spans="3:12">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405</v>
      </c>
    </row>
    <row r="46" spans="3:12" ht="15.75" thickBot="1">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405</v>
      </c>
    </row>
    <row r="47" spans="3:12" ht="15.75" thickBot="1">
      <c r="C47" s="139" t="s">
        <v>505</v>
      </c>
      <c r="D47" s="202"/>
      <c r="E47" s="154">
        <v>12</v>
      </c>
      <c r="F47" s="324">
        <f>HLOOKUP($C47,$BZ$2:$CM$3,2,0)</f>
        <v>13264.02</v>
      </c>
      <c r="G47" s="115">
        <f>D47*E47*F47</f>
        <v>0</v>
      </c>
      <c r="H47" s="168"/>
      <c r="I47" s="116" t="s">
        <v>509</v>
      </c>
      <c r="J47" s="116" t="str">
        <f>VLOOKUP(I47,Presupuesto!$B$11:$C$565,2,0)</f>
        <v>SUELDOS Y SALARIOS PERMANENTES</v>
      </c>
      <c r="K47" s="100" t="str">
        <f t="shared" si="0"/>
        <v>Posgrado</v>
      </c>
      <c r="L47" s="100" t="s">
        <v>405</v>
      </c>
    </row>
    <row r="48" spans="3:12">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405</v>
      </c>
    </row>
    <row r="49" spans="3:12" ht="15.75" thickBot="1">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405</v>
      </c>
    </row>
    <row r="50" spans="3:12" ht="15.75" thickBot="1">
      <c r="C50" s="139" t="s">
        <v>506</v>
      </c>
      <c r="D50" s="202"/>
      <c r="E50" s="154">
        <v>12</v>
      </c>
      <c r="F50" s="324">
        <f>HLOOKUP($C50,$BZ$2:$CM$3,2,0)</f>
        <v>12379.75</v>
      </c>
      <c r="G50" s="115">
        <f>D50*E50*F50</f>
        <v>0</v>
      </c>
      <c r="H50" s="168"/>
      <c r="I50" s="116" t="s">
        <v>509</v>
      </c>
      <c r="J50" s="116" t="str">
        <f>VLOOKUP(I50,Presupuesto!$B$11:$C$565,2,0)</f>
        <v>SUELDOS Y SALARIOS PERMANENTES</v>
      </c>
      <c r="K50" s="100" t="str">
        <f t="shared" si="0"/>
        <v>Posgrado</v>
      </c>
      <c r="L50" s="100" t="s">
        <v>405</v>
      </c>
    </row>
    <row r="51" spans="3:12">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405</v>
      </c>
    </row>
    <row r="52" spans="3:12" ht="15.75" thickBot="1">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405</v>
      </c>
    </row>
    <row r="53" spans="3:12" ht="15.75" thickBot="1">
      <c r="C53" s="139" t="s">
        <v>507</v>
      </c>
      <c r="D53" s="202"/>
      <c r="E53" s="154">
        <v>12</v>
      </c>
      <c r="F53" s="324">
        <f>HLOOKUP($C53,$BZ$2:$CM$3,2,0)</f>
        <v>439.49</v>
      </c>
      <c r="G53" s="115">
        <f>D53*E53*F53</f>
        <v>0</v>
      </c>
      <c r="H53" s="168"/>
      <c r="I53" s="116" t="s">
        <v>509</v>
      </c>
      <c r="J53" s="116" t="str">
        <f>VLOOKUP(I53,Presupuesto!$B$11:$C$565,2,0)</f>
        <v>SUELDOS Y SALARIOS PERMANENTES</v>
      </c>
      <c r="K53" s="100" t="str">
        <f t="shared" si="0"/>
        <v>Posgrado</v>
      </c>
      <c r="L53" s="100" t="s">
        <v>405</v>
      </c>
    </row>
    <row r="54" spans="3:12">
      <c r="C54" s="174" t="s">
        <v>58</v>
      </c>
      <c r="D54" s="165"/>
      <c r="E54" s="156">
        <v>0</v>
      </c>
      <c r="F54" s="102">
        <f>IF(E53=0,"",(G53/E53)/12*E53)</f>
        <v>0</v>
      </c>
      <c r="G54" s="99">
        <f>F54</f>
        <v>0</v>
      </c>
      <c r="H54" s="166"/>
      <c r="I54" s="118" t="s">
        <v>529</v>
      </c>
      <c r="J54" s="118" t="str">
        <f>VLOOKUP(I54,Presupuesto!$B$11:$C$565,2,0)</f>
        <v>AGUINALDO Y DECIMO CUARTO MES</v>
      </c>
      <c r="K54" s="100" t="str">
        <f t="shared" si="0"/>
        <v>Posgrado</v>
      </c>
      <c r="L54" s="100" t="s">
        <v>405</v>
      </c>
    </row>
    <row r="55" spans="3:12" ht="15.75" thickBot="1">
      <c r="C55" s="175" t="s">
        <v>59</v>
      </c>
      <c r="D55" s="165"/>
      <c r="E55" s="156">
        <v>0</v>
      </c>
      <c r="F55" s="119">
        <f>IF(E53&lt;6,"",((E53-6)/12)*(G53/E53))</f>
        <v>0</v>
      </c>
      <c r="G55" s="99">
        <f>F55</f>
        <v>0</v>
      </c>
      <c r="H55" s="166"/>
      <c r="I55" s="103" t="s">
        <v>532</v>
      </c>
      <c r="J55" s="103" t="str">
        <f>VLOOKUP(I55,Presupuesto!$B$11:$C$565,2,0)</f>
        <v>DECIMOCUARTO MES</v>
      </c>
      <c r="K55" s="100" t="str">
        <f t="shared" si="0"/>
        <v>Posgrado</v>
      </c>
      <c r="L55" s="100" t="s">
        <v>405</v>
      </c>
    </row>
    <row r="56" spans="3:12" ht="15.75" thickBot="1">
      <c r="C56" s="139" t="s">
        <v>508</v>
      </c>
      <c r="D56" s="202"/>
      <c r="E56" s="154">
        <v>12</v>
      </c>
      <c r="F56" s="324">
        <f>HLOOKUP($C56,$BZ$2:$CM$3,2,0)</f>
        <v>1904.46</v>
      </c>
      <c r="G56" s="115">
        <f>D56*E56*F56</f>
        <v>0</v>
      </c>
      <c r="H56" s="168"/>
      <c r="I56" s="116" t="s">
        <v>509</v>
      </c>
      <c r="J56" s="116" t="str">
        <f>VLOOKUP(I56,Presupuesto!$B$11:$C$565,2,0)</f>
        <v>SUELDOS Y SALARIOS PERMANENTES</v>
      </c>
      <c r="K56" s="100" t="str">
        <f t="shared" si="0"/>
        <v>Posgrado</v>
      </c>
      <c r="L56" s="100" t="s">
        <v>405</v>
      </c>
    </row>
    <row r="57" spans="3:12">
      <c r="C57" s="174" t="s">
        <v>58</v>
      </c>
      <c r="D57" s="165"/>
      <c r="E57" s="156">
        <v>0</v>
      </c>
      <c r="F57" s="102">
        <f>IF(E56=0,"",(G56/E56)/12*E56)</f>
        <v>0</v>
      </c>
      <c r="G57" s="99">
        <f>F57</f>
        <v>0</v>
      </c>
      <c r="H57" s="166"/>
      <c r="I57" s="118" t="s">
        <v>529</v>
      </c>
      <c r="J57" s="118" t="str">
        <f>VLOOKUP(I57,Presupuesto!$B$11:$C$565,2,0)</f>
        <v>AGUINALDO Y DECIMO CUARTO MES</v>
      </c>
      <c r="K57" s="100" t="str">
        <f t="shared" si="0"/>
        <v>Posgrado</v>
      </c>
      <c r="L57" s="100" t="s">
        <v>405</v>
      </c>
    </row>
    <row r="58" spans="3:12" ht="15.75" thickBot="1">
      <c r="C58" s="175" t="s">
        <v>59</v>
      </c>
      <c r="D58" s="165"/>
      <c r="E58" s="156">
        <v>0</v>
      </c>
      <c r="F58" s="119">
        <f>IF(E56&lt;6,"",((E56-6)/12)*(G56/E56))</f>
        <v>0</v>
      </c>
      <c r="G58" s="99">
        <f>F58</f>
        <v>0</v>
      </c>
      <c r="H58" s="166"/>
      <c r="I58" s="103" t="s">
        <v>532</v>
      </c>
      <c r="J58" s="103" t="str">
        <f>VLOOKUP(I58,Presupuesto!$B$11:$C$565,2,0)</f>
        <v>DECIMOCUARTO MES</v>
      </c>
      <c r="K58" s="100" t="str">
        <f t="shared" si="0"/>
        <v>Posgrado</v>
      </c>
      <c r="L58" s="100" t="s">
        <v>405</v>
      </c>
    </row>
    <row r="59" spans="3:12" ht="15.75" thickBot="1">
      <c r="C59" s="142" t="s">
        <v>84</v>
      </c>
      <c r="D59" s="202"/>
      <c r="E59" s="154">
        <v>12</v>
      </c>
      <c r="F59" s="141">
        <v>30000</v>
      </c>
      <c r="G59" s="115">
        <f>D59*E59*F59</f>
        <v>0</v>
      </c>
      <c r="H59" s="168"/>
      <c r="I59" s="116" t="s">
        <v>577</v>
      </c>
      <c r="J59" s="116" t="str">
        <f>VLOOKUP(I59,Presupuesto!$B$11:$C$565,2,0)</f>
        <v>CONTRATOS ESPECIALES</v>
      </c>
      <c r="K59" s="100" t="str">
        <f t="shared" si="0"/>
        <v>Posgrado</v>
      </c>
      <c r="L59" s="100" t="s">
        <v>405</v>
      </c>
    </row>
    <row r="60" spans="3:12">
      <c r="C60" s="174" t="s">
        <v>58</v>
      </c>
      <c r="D60" s="165"/>
      <c r="E60" s="156">
        <v>0</v>
      </c>
      <c r="F60" s="119">
        <f>IF(E59=0,"",(G59/E59)/12*E59)</f>
        <v>0</v>
      </c>
      <c r="G60" s="99">
        <f>F60</f>
        <v>0</v>
      </c>
      <c r="H60" s="166"/>
      <c r="I60" s="103" t="s">
        <v>577</v>
      </c>
      <c r="J60" s="103" t="str">
        <f>VLOOKUP(I60,Presupuesto!$B$11:$C$565,2,0)</f>
        <v>CONTRATOS ESPECIALES</v>
      </c>
      <c r="K60" s="100" t="str">
        <f t="shared" si="0"/>
        <v>Posgrado</v>
      </c>
      <c r="L60" s="100" t="s">
        <v>404</v>
      </c>
    </row>
    <row r="61" spans="3:12" ht="15.75" thickBot="1">
      <c r="C61" s="175" t="s">
        <v>59</v>
      </c>
      <c r="D61" s="165"/>
      <c r="E61" s="156">
        <v>0</v>
      </c>
      <c r="F61" s="102">
        <f>IF(E59&lt;6,"",((E59-6)/12)*(G59/E59))</f>
        <v>0</v>
      </c>
      <c r="G61" s="99">
        <f>F61</f>
        <v>0</v>
      </c>
      <c r="H61" s="166"/>
      <c r="I61" s="103" t="s">
        <v>577</v>
      </c>
      <c r="J61" s="103" t="str">
        <f>VLOOKUP(I61,Presupuesto!$B$11:$C$565,2,0)</f>
        <v>CONTRATOS ESPECIALES</v>
      </c>
      <c r="K61" s="100" t="str">
        <f t="shared" si="0"/>
        <v>Posgrado</v>
      </c>
      <c r="L61" s="100" t="s">
        <v>409</v>
      </c>
    </row>
    <row r="62" spans="3:12" ht="15.75" thickBot="1">
      <c r="C62" s="142" t="s">
        <v>60</v>
      </c>
      <c r="D62" s="202">
        <v>2</v>
      </c>
      <c r="E62" s="154">
        <v>4</v>
      </c>
      <c r="F62" s="120">
        <v>25000</v>
      </c>
      <c r="G62" s="115">
        <f>D62*E62*F62</f>
        <v>200000</v>
      </c>
      <c r="H62" s="168" t="s">
        <v>138</v>
      </c>
      <c r="I62" s="116" t="s">
        <v>718</v>
      </c>
      <c r="J62" s="116" t="str">
        <f>VLOOKUP(I62,Presupuesto!$B$11:$C$565,2,0)</f>
        <v>OTROS SERVICIOS TECNICOS Y PROFESIONALES</v>
      </c>
      <c r="K62" s="100" t="s">
        <v>1372</v>
      </c>
      <c r="L62" s="100" t="s">
        <v>406</v>
      </c>
    </row>
    <row r="63" spans="3:12">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404</v>
      </c>
    </row>
    <row r="64" spans="3:12" ht="15.75" thickBot="1">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404</v>
      </c>
    </row>
    <row r="65" spans="3:12" ht="15.75" thickBot="1">
      <c r="C65" s="142" t="s">
        <v>61</v>
      </c>
      <c r="D65" s="202"/>
      <c r="E65" s="154">
        <v>12</v>
      </c>
      <c r="F65" s="120">
        <v>30000</v>
      </c>
      <c r="G65" s="115">
        <f>D65*E65*F65</f>
        <v>0</v>
      </c>
      <c r="H65" s="168"/>
      <c r="I65" s="116" t="s">
        <v>509</v>
      </c>
      <c r="J65" s="116" t="str">
        <f>VLOOKUP(I65,Presupuesto!$B$11:$C$565,2,0)</f>
        <v>SUELDOS Y SALARIOS PERMANENTES</v>
      </c>
      <c r="K65" s="100" t="str">
        <f t="shared" si="0"/>
        <v>Posgrado</v>
      </c>
      <c r="L65" s="100" t="s">
        <v>404</v>
      </c>
    </row>
    <row r="66" spans="3:12">
      <c r="C66" s="174" t="s">
        <v>58</v>
      </c>
      <c r="D66" s="172"/>
      <c r="E66" s="133">
        <v>0</v>
      </c>
      <c r="F66" s="121">
        <f>IF(E65=0,"",(G65/E65)/12*E65)</f>
        <v>0</v>
      </c>
      <c r="G66" s="122">
        <f>F66</f>
        <v>0</v>
      </c>
      <c r="H66" s="166"/>
      <c r="I66" s="103" t="s">
        <v>529</v>
      </c>
      <c r="J66" s="103" t="str">
        <f>VLOOKUP(I66,Presupuesto!$B$11:$C$565,2,0)</f>
        <v>AGUINALDO Y DECIMO CUARTO MES</v>
      </c>
      <c r="K66" s="100" t="str">
        <f t="shared" si="0"/>
        <v>Posgrado</v>
      </c>
      <c r="L66" s="100" t="s">
        <v>404</v>
      </c>
    </row>
    <row r="67" spans="3:12" ht="15.75" thickBot="1">
      <c r="C67" s="176" t="s">
        <v>59</v>
      </c>
      <c r="D67" s="164"/>
      <c r="E67" s="134">
        <v>0</v>
      </c>
      <c r="F67" s="107">
        <f>IF(E65&lt;6,"",((E65-6)/12)*(G65/E65))</f>
        <v>0</v>
      </c>
      <c r="G67" s="107">
        <f>F67</f>
        <v>0</v>
      </c>
      <c r="H67" s="164"/>
      <c r="I67" s="108" t="s">
        <v>532</v>
      </c>
      <c r="J67" s="126" t="str">
        <f>VLOOKUP(I67,Presupuesto!$B$11:$C$565,2,0)</f>
        <v>DECIMOCUARTO MES</v>
      </c>
      <c r="K67" s="108" t="str">
        <f t="shared" ref="K67" si="1">$K$17</f>
        <v>Posgrado</v>
      </c>
      <c r="L67" s="126" t="s">
        <v>404</v>
      </c>
    </row>
    <row r="69" spans="3:12" ht="15.75" thickBot="1"/>
    <row r="70" spans="3:12" ht="15.75" thickBot="1">
      <c r="C70" s="69" t="s">
        <v>43</v>
      </c>
      <c r="D70" s="30">
        <f>SUM(G77:G127)</f>
        <v>202500</v>
      </c>
      <c r="E70" s="95"/>
      <c r="F70" s="95"/>
      <c r="G70" s="95"/>
      <c r="H70" s="76"/>
      <c r="I70" s="76"/>
      <c r="J70" s="76"/>
    </row>
    <row r="71" spans="3:12">
      <c r="D71" s="31"/>
      <c r="E71" s="95"/>
      <c r="F71" s="95"/>
      <c r="G71" s="95"/>
      <c r="H71" s="76"/>
      <c r="I71" s="76"/>
      <c r="J71" s="76"/>
    </row>
    <row r="72" spans="3:12">
      <c r="D72" s="31"/>
      <c r="E72" s="95"/>
      <c r="F72" s="95"/>
      <c r="G72" s="95"/>
      <c r="H72" s="76"/>
      <c r="I72" s="76"/>
      <c r="J72" s="76"/>
    </row>
    <row r="73" spans="3:12" ht="15.75">
      <c r="C73" s="207" t="s">
        <v>402</v>
      </c>
      <c r="D73" s="208" t="str">
        <f>'Gestion Administrativa'!E32</f>
        <v>11.1.4.1</v>
      </c>
      <c r="E73" s="95"/>
      <c r="F73" s="95"/>
      <c r="G73" s="95"/>
      <c r="H73" s="76"/>
      <c r="I73" s="76"/>
      <c r="J73" s="76"/>
    </row>
    <row r="74" spans="3:12" ht="18.75">
      <c r="C74" s="217"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1. Contratación de dos Asistentes, una para la Direccion  y otra para la Administracion del IUDPAS</v>
      </c>
      <c r="D74" s="31"/>
      <c r="E74" s="95"/>
      <c r="F74" s="95"/>
      <c r="G74" s="95"/>
      <c r="H74" s="76"/>
      <c r="I74" s="76"/>
      <c r="J74" s="76"/>
    </row>
    <row r="75" spans="3:12" ht="15.75" thickBot="1">
      <c r="C75" s="180"/>
      <c r="D75" s="31"/>
      <c r="E75" s="95"/>
      <c r="F75" s="95"/>
      <c r="G75" s="95"/>
      <c r="H75" s="76"/>
      <c r="I75" s="76"/>
      <c r="J75" s="76"/>
    </row>
    <row r="76" spans="3:12" ht="30.75" thickBot="1">
      <c r="C76" s="136" t="s">
        <v>44</v>
      </c>
      <c r="D76" s="140" t="s">
        <v>55</v>
      </c>
      <c r="E76" s="173" t="s">
        <v>56</v>
      </c>
      <c r="F76" s="140" t="s">
        <v>57</v>
      </c>
      <c r="G76" s="137" t="s">
        <v>27</v>
      </c>
      <c r="H76" s="135" t="s">
        <v>140</v>
      </c>
      <c r="I76" s="138" t="s">
        <v>46</v>
      </c>
      <c r="J76" s="138" t="s">
        <v>141</v>
      </c>
      <c r="K76" s="138" t="s">
        <v>420</v>
      </c>
      <c r="L76" s="138" t="s">
        <v>421</v>
      </c>
    </row>
    <row r="77" spans="3:12" ht="15.75" thickBot="1">
      <c r="C77" s="139" t="s">
        <v>495</v>
      </c>
      <c r="D77" s="202"/>
      <c r="E77" s="154">
        <v>12</v>
      </c>
      <c r="F77" s="324">
        <f>HLOOKUP($C77,$BZ$2:$CM$3,2,0)</f>
        <v>41436.800000000003</v>
      </c>
      <c r="G77" s="115">
        <f>D77*E77*F77</f>
        <v>0</v>
      </c>
      <c r="H77" s="168"/>
      <c r="I77" s="116" t="s">
        <v>509</v>
      </c>
      <c r="J77" s="116" t="str">
        <f>VLOOKUP(I77,Presupuesto!$B$11:$C$565,2,0)</f>
        <v>SUELDOS Y SALARIOS PERMANENTES</v>
      </c>
      <c r="K77" s="227" t="s">
        <v>1472</v>
      </c>
      <c r="L77" s="100" t="s">
        <v>404</v>
      </c>
    </row>
    <row r="78" spans="3:12">
      <c r="C78" s="174" t="s">
        <v>58</v>
      </c>
      <c r="D78" s="165"/>
      <c r="E78" s="156">
        <v>0</v>
      </c>
      <c r="F78" s="102">
        <f>IF(E77=0,"",(G77/E77)/12*E77)</f>
        <v>0</v>
      </c>
      <c r="G78" s="99">
        <f>F78</f>
        <v>0</v>
      </c>
      <c r="H78" s="166" t="s">
        <v>1460</v>
      </c>
      <c r="I78" s="118" t="s">
        <v>529</v>
      </c>
      <c r="J78" s="118" t="str">
        <f>VLOOKUP(I78,Presupuesto!$B$11:$C$565,2,0)</f>
        <v>AGUINALDO Y DECIMO CUARTO MES</v>
      </c>
      <c r="K78" s="100" t="str">
        <f>$K$77</f>
        <v>Posgrado</v>
      </c>
      <c r="L78" s="100" t="s">
        <v>422</v>
      </c>
    </row>
    <row r="79" spans="3:12" ht="15.75" thickBot="1">
      <c r="C79" s="175" t="s">
        <v>59</v>
      </c>
      <c r="D79" s="165"/>
      <c r="E79" s="156">
        <v>0</v>
      </c>
      <c r="F79" s="119">
        <f>IF(E77&lt;6,"",((E77-6)/12)*(G77/E77))</f>
        <v>0</v>
      </c>
      <c r="G79" s="99">
        <f>F79</f>
        <v>0</v>
      </c>
      <c r="H79" s="166"/>
      <c r="I79" s="103" t="s">
        <v>532</v>
      </c>
      <c r="J79" s="103" t="str">
        <f>VLOOKUP(I79,Presupuesto!$B$11:$C$565,2,0)</f>
        <v>DECIMOCUARTO MES</v>
      </c>
      <c r="K79" s="100" t="str">
        <f t="shared" ref="K79:K127" si="2">$K$77</f>
        <v>Posgrado</v>
      </c>
      <c r="L79" s="100" t="s">
        <v>405</v>
      </c>
    </row>
    <row r="80" spans="3:12" ht="15.75" thickBot="1">
      <c r="C80" s="139" t="s">
        <v>496</v>
      </c>
      <c r="D80" s="202"/>
      <c r="E80" s="154">
        <v>12</v>
      </c>
      <c r="F80" s="324">
        <f>HLOOKUP($C80,$BZ$2:$CM$3,2,0)</f>
        <v>37669.82</v>
      </c>
      <c r="G80" s="115">
        <f>D80*E80*F80</f>
        <v>0</v>
      </c>
      <c r="H80" s="168"/>
      <c r="I80" s="116" t="s">
        <v>509</v>
      </c>
      <c r="J80" s="116" t="str">
        <f>VLOOKUP(I80,Presupuesto!$B$11:$C$565,2,0)</f>
        <v>SUELDOS Y SALARIOS PERMANENTES</v>
      </c>
      <c r="K80" s="100" t="str">
        <f t="shared" si="2"/>
        <v>Posgrado</v>
      </c>
      <c r="L80" s="100" t="s">
        <v>405</v>
      </c>
    </row>
    <row r="81" spans="3:12">
      <c r="C81" s="174" t="s">
        <v>58</v>
      </c>
      <c r="D81" s="165"/>
      <c r="E81" s="156">
        <v>0</v>
      </c>
      <c r="F81" s="102">
        <f>IF(E80=0,"",(G80/E80)/12*E80)</f>
        <v>0</v>
      </c>
      <c r="G81" s="99">
        <f>F81</f>
        <v>0</v>
      </c>
      <c r="H81" s="166"/>
      <c r="I81" s="118" t="s">
        <v>529</v>
      </c>
      <c r="J81" s="118" t="str">
        <f>VLOOKUP(I81,Presupuesto!$B$11:$C$565,2,0)</f>
        <v>AGUINALDO Y DECIMO CUARTO MES</v>
      </c>
      <c r="K81" s="100" t="str">
        <f t="shared" si="2"/>
        <v>Posgrado</v>
      </c>
      <c r="L81" s="100" t="s">
        <v>405</v>
      </c>
    </row>
    <row r="82" spans="3:12" ht="15.75" thickBot="1">
      <c r="C82" s="175" t="s">
        <v>59</v>
      </c>
      <c r="D82" s="165"/>
      <c r="E82" s="156">
        <v>0</v>
      </c>
      <c r="F82" s="119">
        <f>IF(E80&lt;6,"",((E80-6)/12)*(G80/E80))</f>
        <v>0</v>
      </c>
      <c r="G82" s="99">
        <f>F82</f>
        <v>0</v>
      </c>
      <c r="H82" s="166"/>
      <c r="I82" s="103" t="s">
        <v>532</v>
      </c>
      <c r="J82" s="103" t="str">
        <f>VLOOKUP(I82,Presupuesto!$B$11:$C$565,2,0)</f>
        <v>DECIMOCUARTO MES</v>
      </c>
      <c r="K82" s="100" t="str">
        <f t="shared" si="2"/>
        <v>Posgrado</v>
      </c>
      <c r="L82" s="100" t="s">
        <v>405</v>
      </c>
    </row>
    <row r="83" spans="3:12" ht="15.75" thickBot="1">
      <c r="C83" s="139" t="s">
        <v>497</v>
      </c>
      <c r="D83" s="202"/>
      <c r="E83" s="154">
        <v>12</v>
      </c>
      <c r="F83" s="324">
        <f>HLOOKUP($C83,$BZ$2:$CM$3,2,0)</f>
        <v>33902.839999999997</v>
      </c>
      <c r="G83" s="115">
        <f>D83*E83*F83</f>
        <v>0</v>
      </c>
      <c r="H83" s="168"/>
      <c r="I83" s="116" t="s">
        <v>509</v>
      </c>
      <c r="J83" s="116" t="str">
        <f>VLOOKUP(I83,Presupuesto!$B$11:$C$565,2,0)</f>
        <v>SUELDOS Y SALARIOS PERMANENTES</v>
      </c>
      <c r="K83" s="100" t="str">
        <f t="shared" si="2"/>
        <v>Posgrado</v>
      </c>
      <c r="L83" s="100" t="s">
        <v>405</v>
      </c>
    </row>
    <row r="84" spans="3:12">
      <c r="C84" s="174" t="s">
        <v>58</v>
      </c>
      <c r="D84" s="165"/>
      <c r="E84" s="156">
        <v>0</v>
      </c>
      <c r="F84" s="102">
        <f>IF(E83=0,"",(G83/E83)/12*E83)</f>
        <v>0</v>
      </c>
      <c r="G84" s="99">
        <f>F84</f>
        <v>0</v>
      </c>
      <c r="H84" s="166"/>
      <c r="I84" s="118" t="s">
        <v>529</v>
      </c>
      <c r="J84" s="118" t="str">
        <f>VLOOKUP(I84,Presupuesto!$B$11:$C$565,2,0)</f>
        <v>AGUINALDO Y DECIMO CUARTO MES</v>
      </c>
      <c r="K84" s="100" t="str">
        <f t="shared" si="2"/>
        <v>Posgrado</v>
      </c>
      <c r="L84" s="100" t="s">
        <v>405</v>
      </c>
    </row>
    <row r="85" spans="3:12" ht="15.75" thickBot="1">
      <c r="C85" s="175" t="s">
        <v>59</v>
      </c>
      <c r="D85" s="165"/>
      <c r="E85" s="156">
        <v>0</v>
      </c>
      <c r="F85" s="119">
        <f>IF(E83&lt;6,"",((E83-6)/12)*(G83/E83))</f>
        <v>0</v>
      </c>
      <c r="G85" s="99">
        <f>F85</f>
        <v>0</v>
      </c>
      <c r="H85" s="166"/>
      <c r="I85" s="103" t="s">
        <v>532</v>
      </c>
      <c r="J85" s="103" t="str">
        <f>VLOOKUP(I85,Presupuesto!$B$11:$C$565,2,0)</f>
        <v>DECIMOCUARTO MES</v>
      </c>
      <c r="K85" s="100" t="str">
        <f t="shared" si="2"/>
        <v>Posgrado</v>
      </c>
      <c r="L85" s="100" t="s">
        <v>405</v>
      </c>
    </row>
    <row r="86" spans="3:12" ht="15.75" thickBot="1">
      <c r="C86" s="139" t="s">
        <v>498</v>
      </c>
      <c r="D86" s="202"/>
      <c r="E86" s="154">
        <v>12</v>
      </c>
      <c r="F86" s="324">
        <f>HLOOKUP($C86,$BZ$2:$CM$3,2,0)</f>
        <v>30135.85</v>
      </c>
      <c r="G86" s="115">
        <f>D86*E86*F86</f>
        <v>0</v>
      </c>
      <c r="H86" s="168"/>
      <c r="I86" s="116" t="s">
        <v>509</v>
      </c>
      <c r="J86" s="116" t="str">
        <f>VLOOKUP(I86,Presupuesto!$B$11:$C$565,2,0)</f>
        <v>SUELDOS Y SALARIOS PERMANENTES</v>
      </c>
      <c r="K86" s="100" t="str">
        <f t="shared" si="2"/>
        <v>Posgrado</v>
      </c>
      <c r="L86" s="100" t="s">
        <v>405</v>
      </c>
    </row>
    <row r="87" spans="3:12">
      <c r="C87" s="174" t="s">
        <v>58</v>
      </c>
      <c r="D87" s="165"/>
      <c r="E87" s="156">
        <v>0</v>
      </c>
      <c r="F87" s="102">
        <f>IF(E86=0,"",(G86/E86)/12*E86)</f>
        <v>0</v>
      </c>
      <c r="G87" s="99">
        <f>F87</f>
        <v>0</v>
      </c>
      <c r="H87" s="166"/>
      <c r="I87" s="118" t="s">
        <v>529</v>
      </c>
      <c r="J87" s="118" t="str">
        <f>VLOOKUP(I87,Presupuesto!$B$11:$C$565,2,0)</f>
        <v>AGUINALDO Y DECIMO CUARTO MES</v>
      </c>
      <c r="K87" s="100" t="str">
        <f t="shared" si="2"/>
        <v>Posgrado</v>
      </c>
      <c r="L87" s="100" t="s">
        <v>405</v>
      </c>
    </row>
    <row r="88" spans="3:12" ht="15.75" thickBot="1">
      <c r="C88" s="175" t="s">
        <v>59</v>
      </c>
      <c r="D88" s="165"/>
      <c r="E88" s="156">
        <v>0</v>
      </c>
      <c r="F88" s="119">
        <f>IF(E86&lt;6,"",((E86-6)/12)*(G86/E86))</f>
        <v>0</v>
      </c>
      <c r="G88" s="99">
        <f>F88</f>
        <v>0</v>
      </c>
      <c r="H88" s="166"/>
      <c r="I88" s="103" t="s">
        <v>532</v>
      </c>
      <c r="J88" s="103" t="str">
        <f>VLOOKUP(I88,Presupuesto!$B$11:$C$565,2,0)</f>
        <v>DECIMOCUARTO MES</v>
      </c>
      <c r="K88" s="100" t="str">
        <f t="shared" si="2"/>
        <v>Posgrado</v>
      </c>
      <c r="L88" s="100" t="s">
        <v>405</v>
      </c>
    </row>
    <row r="89" spans="3:12" ht="15.75" thickBot="1">
      <c r="C89" s="139" t="s">
        <v>499</v>
      </c>
      <c r="D89" s="202"/>
      <c r="E89" s="154">
        <v>12</v>
      </c>
      <c r="F89" s="324">
        <f>HLOOKUP($C89,$BZ$2:$CM$3,2,0)</f>
        <v>28252.36</v>
      </c>
      <c r="G89" s="115">
        <f>D89*E89*F89</f>
        <v>0</v>
      </c>
      <c r="H89" s="168"/>
      <c r="I89" s="116" t="s">
        <v>509</v>
      </c>
      <c r="J89" s="116" t="str">
        <f>VLOOKUP(I89,Presupuesto!$B$11:$C$565,2,0)</f>
        <v>SUELDOS Y SALARIOS PERMANENTES</v>
      </c>
      <c r="K89" s="100" t="str">
        <f t="shared" si="2"/>
        <v>Posgrado</v>
      </c>
      <c r="L89" s="100" t="s">
        <v>405</v>
      </c>
    </row>
    <row r="90" spans="3:12">
      <c r="C90" s="174" t="s">
        <v>58</v>
      </c>
      <c r="D90" s="165"/>
      <c r="E90" s="156">
        <v>0</v>
      </c>
      <c r="F90" s="102">
        <f>IF(E89=0,"",(G89/E89)/12*E89)</f>
        <v>0</v>
      </c>
      <c r="G90" s="99">
        <f>F90</f>
        <v>0</v>
      </c>
      <c r="H90" s="166"/>
      <c r="I90" s="118" t="s">
        <v>529</v>
      </c>
      <c r="J90" s="118" t="str">
        <f>VLOOKUP(I90,Presupuesto!$B$11:$C$565,2,0)</f>
        <v>AGUINALDO Y DECIMO CUARTO MES</v>
      </c>
      <c r="K90" s="100" t="str">
        <f t="shared" si="2"/>
        <v>Posgrado</v>
      </c>
      <c r="L90" s="100" t="s">
        <v>405</v>
      </c>
    </row>
    <row r="91" spans="3:12" ht="15.75" thickBot="1">
      <c r="C91" s="175" t="s">
        <v>59</v>
      </c>
      <c r="D91" s="165"/>
      <c r="E91" s="156">
        <v>0</v>
      </c>
      <c r="F91" s="119">
        <f>IF(E89&lt;6,"",((E89-6)/12)*(G89/E89))</f>
        <v>0</v>
      </c>
      <c r="G91" s="99">
        <f>F91</f>
        <v>0</v>
      </c>
      <c r="H91" s="166"/>
      <c r="I91" s="103" t="s">
        <v>532</v>
      </c>
      <c r="J91" s="103" t="str">
        <f>VLOOKUP(I91,Presupuesto!$B$11:$C$565,2,0)</f>
        <v>DECIMOCUARTO MES</v>
      </c>
      <c r="K91" s="100" t="str">
        <f t="shared" si="2"/>
        <v>Posgrado</v>
      </c>
      <c r="L91" s="100" t="s">
        <v>405</v>
      </c>
    </row>
    <row r="92" spans="3:12" ht="15.75" thickBot="1">
      <c r="C92" s="139" t="s">
        <v>500</v>
      </c>
      <c r="D92" s="202"/>
      <c r="E92" s="154">
        <v>12</v>
      </c>
      <c r="F92" s="324">
        <f>HLOOKUP($C92,$BZ$2:$CM$3,2,0)</f>
        <v>26368.87</v>
      </c>
      <c r="G92" s="115">
        <f>D92*E92*F92</f>
        <v>0</v>
      </c>
      <c r="H92" s="168"/>
      <c r="I92" s="116" t="s">
        <v>509</v>
      </c>
      <c r="J92" s="116" t="str">
        <f>VLOOKUP(I92,Presupuesto!$B$11:$C$565,2,0)</f>
        <v>SUELDOS Y SALARIOS PERMANENTES</v>
      </c>
      <c r="K92" s="100" t="str">
        <f t="shared" si="2"/>
        <v>Posgrado</v>
      </c>
      <c r="L92" s="100" t="s">
        <v>405</v>
      </c>
    </row>
    <row r="93" spans="3:12">
      <c r="C93" s="174" t="s">
        <v>58</v>
      </c>
      <c r="D93" s="165"/>
      <c r="E93" s="156">
        <v>0</v>
      </c>
      <c r="F93" s="102">
        <f>IF(E92=0,"",(G92/E92)/12*E92)</f>
        <v>0</v>
      </c>
      <c r="G93" s="99">
        <f>F93</f>
        <v>0</v>
      </c>
      <c r="H93" s="166"/>
      <c r="I93" s="118" t="s">
        <v>529</v>
      </c>
      <c r="J93" s="118" t="str">
        <f>VLOOKUP(I93,Presupuesto!$B$11:$C$565,2,0)</f>
        <v>AGUINALDO Y DECIMO CUARTO MES</v>
      </c>
      <c r="K93" s="100" t="str">
        <f t="shared" si="2"/>
        <v>Posgrado</v>
      </c>
      <c r="L93" s="100" t="s">
        <v>405</v>
      </c>
    </row>
    <row r="94" spans="3:12" ht="15.75" thickBot="1">
      <c r="C94" s="175" t="s">
        <v>59</v>
      </c>
      <c r="D94" s="165"/>
      <c r="E94" s="156">
        <v>0</v>
      </c>
      <c r="F94" s="119">
        <f>IF(E92&lt;6,"",((E92-6)/12)*(G92/E92))</f>
        <v>0</v>
      </c>
      <c r="G94" s="99">
        <f>F94</f>
        <v>0</v>
      </c>
      <c r="H94" s="166"/>
      <c r="I94" s="103" t="s">
        <v>532</v>
      </c>
      <c r="J94" s="103" t="str">
        <f>VLOOKUP(I94,Presupuesto!$B$11:$C$565,2,0)</f>
        <v>DECIMOCUARTO MES</v>
      </c>
      <c r="K94" s="100" t="str">
        <f t="shared" si="2"/>
        <v>Posgrado</v>
      </c>
      <c r="L94" s="100" t="s">
        <v>405</v>
      </c>
    </row>
    <row r="95" spans="3:12" ht="15.75" thickBot="1">
      <c r="C95" s="139" t="s">
        <v>501</v>
      </c>
      <c r="D95" s="202"/>
      <c r="E95" s="154">
        <v>12</v>
      </c>
      <c r="F95" s="324">
        <f>HLOOKUP($C95,$BZ$2:$CM$3,2,0)</f>
        <v>17893.16</v>
      </c>
      <c r="G95" s="115">
        <f>D95*E95*F95</f>
        <v>0</v>
      </c>
      <c r="H95" s="168"/>
      <c r="I95" s="116" t="s">
        <v>509</v>
      </c>
      <c r="J95" s="116" t="str">
        <f>VLOOKUP(I95,Presupuesto!$B$11:$C$565,2,0)</f>
        <v>SUELDOS Y SALARIOS PERMANENTES</v>
      </c>
      <c r="K95" s="100" t="str">
        <f t="shared" si="2"/>
        <v>Posgrado</v>
      </c>
      <c r="L95" s="100" t="s">
        <v>405</v>
      </c>
    </row>
    <row r="96" spans="3:12">
      <c r="C96" s="174" t="s">
        <v>58</v>
      </c>
      <c r="D96" s="165"/>
      <c r="E96" s="156">
        <v>0</v>
      </c>
      <c r="F96" s="102">
        <f>IF(E95=0,"",(G95/E95)/12*E95)</f>
        <v>0</v>
      </c>
      <c r="G96" s="99">
        <f>F96</f>
        <v>0</v>
      </c>
      <c r="H96" s="166"/>
      <c r="I96" s="118" t="s">
        <v>529</v>
      </c>
      <c r="J96" s="118" t="str">
        <f>VLOOKUP(I96,Presupuesto!$B$11:$C$565,2,0)</f>
        <v>AGUINALDO Y DECIMO CUARTO MES</v>
      </c>
      <c r="K96" s="100" t="str">
        <f t="shared" si="2"/>
        <v>Posgrado</v>
      </c>
      <c r="L96" s="100" t="s">
        <v>405</v>
      </c>
    </row>
    <row r="97" spans="3:12" ht="15.75" thickBot="1">
      <c r="C97" s="175" t="s">
        <v>59</v>
      </c>
      <c r="D97" s="165"/>
      <c r="E97" s="156">
        <v>0</v>
      </c>
      <c r="F97" s="119">
        <f>IF(E95&lt;6,"",((E95-6)/12)*(G95/E95))</f>
        <v>0</v>
      </c>
      <c r="G97" s="99">
        <f>F97</f>
        <v>0</v>
      </c>
      <c r="H97" s="166"/>
      <c r="I97" s="103" t="s">
        <v>532</v>
      </c>
      <c r="J97" s="103" t="str">
        <f>VLOOKUP(I97,Presupuesto!$B$11:$C$565,2,0)</f>
        <v>DECIMOCUARTO MES</v>
      </c>
      <c r="K97" s="100" t="str">
        <f t="shared" si="2"/>
        <v>Posgrado</v>
      </c>
      <c r="L97" s="100" t="s">
        <v>405</v>
      </c>
    </row>
    <row r="98" spans="3:12" ht="15.75" thickBot="1">
      <c r="C98" s="139" t="s">
        <v>502</v>
      </c>
      <c r="D98" s="202"/>
      <c r="E98" s="154">
        <v>12</v>
      </c>
      <c r="F98" s="324">
        <f>HLOOKUP($C98,$BZ$2:$CM$3,2,0)</f>
        <v>16951.419999999998</v>
      </c>
      <c r="G98" s="115">
        <f>D98*E98*F98</f>
        <v>0</v>
      </c>
      <c r="H98" s="168"/>
      <c r="I98" s="116" t="s">
        <v>509</v>
      </c>
      <c r="J98" s="116" t="str">
        <f>VLOOKUP(I98,Presupuesto!$B$11:$C$565,2,0)</f>
        <v>SUELDOS Y SALARIOS PERMANENTES</v>
      </c>
      <c r="K98" s="100" t="str">
        <f t="shared" si="2"/>
        <v>Posgrado</v>
      </c>
      <c r="L98" s="100" t="s">
        <v>405</v>
      </c>
    </row>
    <row r="99" spans="3:12">
      <c r="C99" s="174" t="s">
        <v>58</v>
      </c>
      <c r="D99" s="165"/>
      <c r="E99" s="156">
        <v>0</v>
      </c>
      <c r="F99" s="102">
        <f>IF(E98=0,"",(G98/E98)/12*E98)</f>
        <v>0</v>
      </c>
      <c r="G99" s="99">
        <f>F99</f>
        <v>0</v>
      </c>
      <c r="H99" s="166"/>
      <c r="I99" s="118" t="s">
        <v>529</v>
      </c>
      <c r="J99" s="118" t="str">
        <f>VLOOKUP(I99,Presupuesto!$B$11:$C$565,2,0)</f>
        <v>AGUINALDO Y DECIMO CUARTO MES</v>
      </c>
      <c r="K99" s="100" t="str">
        <f t="shared" si="2"/>
        <v>Posgrado</v>
      </c>
      <c r="L99" s="100" t="s">
        <v>405</v>
      </c>
    </row>
    <row r="100" spans="3:12" ht="15.75" thickBot="1">
      <c r="C100" s="175" t="s">
        <v>59</v>
      </c>
      <c r="D100" s="165"/>
      <c r="E100" s="156">
        <v>0</v>
      </c>
      <c r="F100" s="119">
        <f>IF(E98&lt;6,"",((E98-6)/12)*(G98/E98))</f>
        <v>0</v>
      </c>
      <c r="G100" s="99">
        <f>F100</f>
        <v>0</v>
      </c>
      <c r="H100" s="166"/>
      <c r="I100" s="103" t="s">
        <v>532</v>
      </c>
      <c r="J100" s="103" t="str">
        <f>VLOOKUP(I100,Presupuesto!$B$11:$C$565,2,0)</f>
        <v>DECIMOCUARTO MES</v>
      </c>
      <c r="K100" s="100" t="str">
        <f t="shared" si="2"/>
        <v>Posgrado</v>
      </c>
      <c r="L100" s="100" t="s">
        <v>405</v>
      </c>
    </row>
    <row r="101" spans="3:12" ht="15.75" thickBot="1">
      <c r="C101" s="139" t="s">
        <v>503</v>
      </c>
      <c r="D101" s="202"/>
      <c r="E101" s="154">
        <v>12</v>
      </c>
      <c r="F101" s="324">
        <f>HLOOKUP($C101,$BZ$2:$CM$3,2,0)</f>
        <v>13184.44</v>
      </c>
      <c r="G101" s="115">
        <f>D101*E101*F101</f>
        <v>0</v>
      </c>
      <c r="H101" s="168"/>
      <c r="I101" s="116" t="s">
        <v>509</v>
      </c>
      <c r="J101" s="116" t="str">
        <f>VLOOKUP(I101,Presupuesto!$B$11:$C$565,2,0)</f>
        <v>SUELDOS Y SALARIOS PERMANENTES</v>
      </c>
      <c r="K101" s="100" t="str">
        <f t="shared" si="2"/>
        <v>Posgrado</v>
      </c>
      <c r="L101" s="100" t="s">
        <v>405</v>
      </c>
    </row>
    <row r="102" spans="3:12">
      <c r="C102" s="174" t="s">
        <v>58</v>
      </c>
      <c r="D102" s="165"/>
      <c r="E102" s="156">
        <v>0</v>
      </c>
      <c r="F102" s="102">
        <f>IF(E101=0,"",(G101/E101)/12*E101)</f>
        <v>0</v>
      </c>
      <c r="G102" s="99">
        <f>F102</f>
        <v>0</v>
      </c>
      <c r="H102" s="166"/>
      <c r="I102" s="118" t="s">
        <v>529</v>
      </c>
      <c r="J102" s="118" t="str">
        <f>VLOOKUP(I102,Presupuesto!$B$11:$C$565,2,0)</f>
        <v>AGUINALDO Y DECIMO CUARTO MES</v>
      </c>
      <c r="K102" s="100" t="str">
        <f t="shared" si="2"/>
        <v>Posgrado</v>
      </c>
      <c r="L102" s="100" t="s">
        <v>405</v>
      </c>
    </row>
    <row r="103" spans="3:12" ht="15.75" thickBot="1">
      <c r="C103" s="175" t="s">
        <v>59</v>
      </c>
      <c r="D103" s="165"/>
      <c r="E103" s="156">
        <v>0</v>
      </c>
      <c r="F103" s="119">
        <f>IF(E101&lt;6,"",((E101-6)/12)*(G101/E101))</f>
        <v>0</v>
      </c>
      <c r="G103" s="99">
        <f>F103</f>
        <v>0</v>
      </c>
      <c r="H103" s="166"/>
      <c r="I103" s="103" t="s">
        <v>532</v>
      </c>
      <c r="J103" s="103" t="str">
        <f>VLOOKUP(I103,Presupuesto!$B$11:$C$565,2,0)</f>
        <v>DECIMOCUARTO MES</v>
      </c>
      <c r="K103" s="100" t="str">
        <f t="shared" si="2"/>
        <v>Posgrado</v>
      </c>
      <c r="L103" s="100" t="s">
        <v>405</v>
      </c>
    </row>
    <row r="104" spans="3:12" ht="15.75" thickBot="1">
      <c r="C104" s="139" t="s">
        <v>504</v>
      </c>
      <c r="D104" s="202"/>
      <c r="E104" s="154">
        <v>12</v>
      </c>
      <c r="F104" s="324">
        <f>HLOOKUP($C104,$BZ$2:$CM$3,2,0)</f>
        <v>15032.56</v>
      </c>
      <c r="G104" s="115">
        <f>D104*E104*F104</f>
        <v>0</v>
      </c>
      <c r="H104" s="168"/>
      <c r="I104" s="116" t="s">
        <v>509</v>
      </c>
      <c r="J104" s="116" t="str">
        <f>VLOOKUP(I104,Presupuesto!$B$11:$C$565,2,0)</f>
        <v>SUELDOS Y SALARIOS PERMANENTES</v>
      </c>
      <c r="K104" s="100" t="str">
        <f t="shared" si="2"/>
        <v>Posgrado</v>
      </c>
      <c r="L104" s="100" t="s">
        <v>405</v>
      </c>
    </row>
    <row r="105" spans="3:12">
      <c r="C105" s="174" t="s">
        <v>58</v>
      </c>
      <c r="D105" s="165"/>
      <c r="E105" s="156">
        <v>0</v>
      </c>
      <c r="F105" s="102">
        <f>IF(E104=0,"",(G104/E104)/12*E104)</f>
        <v>0</v>
      </c>
      <c r="G105" s="99">
        <f>F105</f>
        <v>0</v>
      </c>
      <c r="H105" s="166"/>
      <c r="I105" s="118" t="s">
        <v>529</v>
      </c>
      <c r="J105" s="118" t="str">
        <f>VLOOKUP(I105,Presupuesto!$B$11:$C$565,2,0)</f>
        <v>AGUINALDO Y DECIMO CUARTO MES</v>
      </c>
      <c r="K105" s="100" t="str">
        <f t="shared" si="2"/>
        <v>Posgrado</v>
      </c>
      <c r="L105" s="100" t="s">
        <v>405</v>
      </c>
    </row>
    <row r="106" spans="3:12" ht="15.75" thickBot="1">
      <c r="C106" s="175" t="s">
        <v>59</v>
      </c>
      <c r="D106" s="165"/>
      <c r="E106" s="156">
        <v>0</v>
      </c>
      <c r="F106" s="119">
        <f>IF(E104&lt;6,"",((E104-6)/12)*(G104/E104))</f>
        <v>0</v>
      </c>
      <c r="G106" s="99">
        <f>F106</f>
        <v>0</v>
      </c>
      <c r="H106" s="166"/>
      <c r="I106" s="103" t="s">
        <v>532</v>
      </c>
      <c r="J106" s="103" t="str">
        <f>VLOOKUP(I106,Presupuesto!$B$11:$C$565,2,0)</f>
        <v>DECIMOCUARTO MES</v>
      </c>
      <c r="K106" s="100" t="str">
        <f t="shared" si="2"/>
        <v>Posgrado</v>
      </c>
      <c r="L106" s="100" t="s">
        <v>405</v>
      </c>
    </row>
    <row r="107" spans="3:12" ht="15.75" thickBot="1">
      <c r="C107" s="139" t="s">
        <v>505</v>
      </c>
      <c r="D107" s="202"/>
      <c r="E107" s="154">
        <v>12</v>
      </c>
      <c r="F107" s="324">
        <f>HLOOKUP($C107,$BZ$2:$CM$3,2,0)</f>
        <v>13264.02</v>
      </c>
      <c r="G107" s="115">
        <f>D107*E107*F107</f>
        <v>0</v>
      </c>
      <c r="H107" s="168"/>
      <c r="I107" s="116" t="s">
        <v>509</v>
      </c>
      <c r="J107" s="116" t="str">
        <f>VLOOKUP(I107,Presupuesto!$B$11:$C$565,2,0)</f>
        <v>SUELDOS Y SALARIOS PERMANENTES</v>
      </c>
      <c r="K107" s="100" t="str">
        <f t="shared" si="2"/>
        <v>Posgrado</v>
      </c>
      <c r="L107" s="100" t="s">
        <v>405</v>
      </c>
    </row>
    <row r="108" spans="3:12">
      <c r="C108" s="174" t="s">
        <v>58</v>
      </c>
      <c r="D108" s="165"/>
      <c r="E108" s="156">
        <v>0</v>
      </c>
      <c r="F108" s="102">
        <f>IF(E107=0,"",(G107/E107)/12*E107)</f>
        <v>0</v>
      </c>
      <c r="G108" s="99">
        <f>F108</f>
        <v>0</v>
      </c>
      <c r="H108" s="166"/>
      <c r="I108" s="118" t="s">
        <v>529</v>
      </c>
      <c r="J108" s="118" t="str">
        <f>VLOOKUP(I108,Presupuesto!$B$11:$C$565,2,0)</f>
        <v>AGUINALDO Y DECIMO CUARTO MES</v>
      </c>
      <c r="K108" s="100" t="str">
        <f t="shared" si="2"/>
        <v>Posgrado</v>
      </c>
      <c r="L108" s="100" t="s">
        <v>405</v>
      </c>
    </row>
    <row r="109" spans="3:12" ht="15.75" thickBot="1">
      <c r="C109" s="175" t="s">
        <v>59</v>
      </c>
      <c r="D109" s="165"/>
      <c r="E109" s="156">
        <v>0</v>
      </c>
      <c r="F109" s="119">
        <f>IF(E107&lt;6,"",((E107-6)/12)*(G107/E107))</f>
        <v>0</v>
      </c>
      <c r="G109" s="99">
        <f>F109</f>
        <v>0</v>
      </c>
      <c r="H109" s="166"/>
      <c r="I109" s="103" t="s">
        <v>532</v>
      </c>
      <c r="J109" s="103" t="str">
        <f>VLOOKUP(I109,Presupuesto!$B$11:$C$565,2,0)</f>
        <v>DECIMOCUARTO MES</v>
      </c>
      <c r="K109" s="100" t="str">
        <f t="shared" si="2"/>
        <v>Posgrado</v>
      </c>
      <c r="L109" s="100" t="s">
        <v>405</v>
      </c>
    </row>
    <row r="110" spans="3:12" ht="15.75" thickBot="1">
      <c r="C110" s="139" t="s">
        <v>506</v>
      </c>
      <c r="D110" s="202"/>
      <c r="E110" s="154">
        <v>12</v>
      </c>
      <c r="F110" s="324">
        <f>HLOOKUP($C110,$BZ$2:$CM$3,2,0)</f>
        <v>12379.75</v>
      </c>
      <c r="G110" s="115">
        <f>D110*E110*F110</f>
        <v>0</v>
      </c>
      <c r="H110" s="168"/>
      <c r="I110" s="116" t="s">
        <v>509</v>
      </c>
      <c r="J110" s="116" t="str">
        <f>VLOOKUP(I110,Presupuesto!$B$11:$C$565,2,0)</f>
        <v>SUELDOS Y SALARIOS PERMANENTES</v>
      </c>
      <c r="K110" s="100" t="str">
        <f t="shared" si="2"/>
        <v>Posgrado</v>
      </c>
      <c r="L110" s="100" t="s">
        <v>405</v>
      </c>
    </row>
    <row r="111" spans="3:12">
      <c r="C111" s="174" t="s">
        <v>58</v>
      </c>
      <c r="D111" s="165"/>
      <c r="E111" s="156">
        <v>0</v>
      </c>
      <c r="F111" s="102">
        <f>IF(E110=0,"",(G110/E110)/12*E110)</f>
        <v>0</v>
      </c>
      <c r="G111" s="99">
        <f>F111</f>
        <v>0</v>
      </c>
      <c r="H111" s="166"/>
      <c r="I111" s="118" t="s">
        <v>529</v>
      </c>
      <c r="J111" s="118" t="str">
        <f>VLOOKUP(I111,Presupuesto!$B$11:$C$565,2,0)</f>
        <v>AGUINALDO Y DECIMO CUARTO MES</v>
      </c>
      <c r="K111" s="100" t="str">
        <f t="shared" si="2"/>
        <v>Posgrado</v>
      </c>
      <c r="L111" s="100" t="s">
        <v>405</v>
      </c>
    </row>
    <row r="112" spans="3:12" ht="15.75" thickBot="1">
      <c r="C112" s="175" t="s">
        <v>59</v>
      </c>
      <c r="D112" s="165"/>
      <c r="E112" s="156">
        <v>0</v>
      </c>
      <c r="F112" s="119">
        <f>IF(E110&lt;6,"",((E110-6)/12)*(G110/E110))</f>
        <v>0</v>
      </c>
      <c r="G112" s="99">
        <f>F112</f>
        <v>0</v>
      </c>
      <c r="H112" s="166"/>
      <c r="I112" s="103" t="s">
        <v>532</v>
      </c>
      <c r="J112" s="103" t="str">
        <f>VLOOKUP(I112,Presupuesto!$B$11:$C$565,2,0)</f>
        <v>DECIMOCUARTO MES</v>
      </c>
      <c r="K112" s="100" t="str">
        <f t="shared" si="2"/>
        <v>Posgrado</v>
      </c>
      <c r="L112" s="100" t="s">
        <v>405</v>
      </c>
    </row>
    <row r="113" spans="3:12" ht="15.75" thickBot="1">
      <c r="C113" s="139" t="s">
        <v>507</v>
      </c>
      <c r="D113" s="202"/>
      <c r="E113" s="154">
        <v>12</v>
      </c>
      <c r="F113" s="324">
        <f>HLOOKUP($C113,$BZ$2:$CM$3,2,0)</f>
        <v>439.49</v>
      </c>
      <c r="G113" s="115">
        <f>D113*E113*F113</f>
        <v>0</v>
      </c>
      <c r="H113" s="168"/>
      <c r="I113" s="116" t="s">
        <v>509</v>
      </c>
      <c r="J113" s="116" t="str">
        <f>VLOOKUP(I113,Presupuesto!$B$11:$C$565,2,0)</f>
        <v>SUELDOS Y SALARIOS PERMANENTES</v>
      </c>
      <c r="K113" s="100" t="str">
        <f t="shared" si="2"/>
        <v>Posgrado</v>
      </c>
      <c r="L113" s="100" t="s">
        <v>405</v>
      </c>
    </row>
    <row r="114" spans="3:12">
      <c r="C114" s="174" t="s">
        <v>58</v>
      </c>
      <c r="D114" s="165"/>
      <c r="E114" s="156">
        <v>0</v>
      </c>
      <c r="F114" s="102">
        <f>IF(E113=0,"",(G113/E113)/12*E113)</f>
        <v>0</v>
      </c>
      <c r="G114" s="99">
        <f>F114</f>
        <v>0</v>
      </c>
      <c r="H114" s="166"/>
      <c r="I114" s="118" t="s">
        <v>529</v>
      </c>
      <c r="J114" s="118" t="str">
        <f>VLOOKUP(I114,Presupuesto!$B$11:$C$565,2,0)</f>
        <v>AGUINALDO Y DECIMO CUARTO MES</v>
      </c>
      <c r="K114" s="100" t="str">
        <f t="shared" si="2"/>
        <v>Posgrado</v>
      </c>
      <c r="L114" s="100" t="s">
        <v>405</v>
      </c>
    </row>
    <row r="115" spans="3:12" ht="15.75" thickBot="1">
      <c r="C115" s="175" t="s">
        <v>59</v>
      </c>
      <c r="D115" s="165"/>
      <c r="E115" s="156">
        <v>0</v>
      </c>
      <c r="F115" s="119">
        <f>IF(E113&lt;6,"",((E113-6)/12)*(G113/E113))</f>
        <v>0</v>
      </c>
      <c r="G115" s="99">
        <f>F115</f>
        <v>0</v>
      </c>
      <c r="H115" s="166"/>
      <c r="I115" s="103" t="s">
        <v>532</v>
      </c>
      <c r="J115" s="103" t="str">
        <f>VLOOKUP(I115,Presupuesto!$B$11:$C$565,2,0)</f>
        <v>DECIMOCUARTO MES</v>
      </c>
      <c r="K115" s="100" t="str">
        <f t="shared" si="2"/>
        <v>Posgrado</v>
      </c>
      <c r="L115" s="100" t="s">
        <v>405</v>
      </c>
    </row>
    <row r="116" spans="3:12" ht="15.75" thickBot="1">
      <c r="C116" s="139" t="s">
        <v>508</v>
      </c>
      <c r="D116" s="202"/>
      <c r="E116" s="154">
        <v>12</v>
      </c>
      <c r="F116" s="324">
        <f>HLOOKUP($C116,$BZ$2:$CM$3,2,0)</f>
        <v>1904.46</v>
      </c>
      <c r="G116" s="115">
        <f>D116*E116*F116</f>
        <v>0</v>
      </c>
      <c r="H116" s="168"/>
      <c r="I116" s="116" t="s">
        <v>509</v>
      </c>
      <c r="J116" s="116" t="str">
        <f>VLOOKUP(I116,Presupuesto!$B$11:$C$565,2,0)</f>
        <v>SUELDOS Y SALARIOS PERMANENTES</v>
      </c>
      <c r="K116" s="100" t="str">
        <f t="shared" si="2"/>
        <v>Posgrado</v>
      </c>
      <c r="L116" s="100" t="s">
        <v>405</v>
      </c>
    </row>
    <row r="117" spans="3:12">
      <c r="C117" s="174" t="s">
        <v>58</v>
      </c>
      <c r="D117" s="165"/>
      <c r="E117" s="156">
        <v>0</v>
      </c>
      <c r="F117" s="102">
        <f>IF(E116=0,"",(G116/E116)/12*E116)</f>
        <v>0</v>
      </c>
      <c r="G117" s="99">
        <f>F117</f>
        <v>0</v>
      </c>
      <c r="H117" s="166"/>
      <c r="I117" s="118" t="s">
        <v>529</v>
      </c>
      <c r="J117" s="118" t="str">
        <f>VLOOKUP(I117,Presupuesto!$B$11:$C$565,2,0)</f>
        <v>AGUINALDO Y DECIMO CUARTO MES</v>
      </c>
      <c r="K117" s="100" t="str">
        <f t="shared" si="2"/>
        <v>Posgrado</v>
      </c>
      <c r="L117" s="100" t="s">
        <v>405</v>
      </c>
    </row>
    <row r="118" spans="3:12" ht="15.75" thickBot="1">
      <c r="C118" s="175" t="s">
        <v>59</v>
      </c>
      <c r="D118" s="165"/>
      <c r="E118" s="156">
        <v>0</v>
      </c>
      <c r="F118" s="119">
        <f>IF(E116&lt;6,"",((E116-6)/12)*(G116/E116))</f>
        <v>0</v>
      </c>
      <c r="G118" s="99">
        <f>F118</f>
        <v>0</v>
      </c>
      <c r="H118" s="166"/>
      <c r="I118" s="103" t="s">
        <v>532</v>
      </c>
      <c r="J118" s="103" t="str">
        <f>VLOOKUP(I118,Presupuesto!$B$11:$C$565,2,0)</f>
        <v>DECIMOCUARTO MES</v>
      </c>
      <c r="K118" s="100" t="str">
        <f t="shared" si="2"/>
        <v>Posgrado</v>
      </c>
      <c r="L118" s="100" t="s">
        <v>405</v>
      </c>
    </row>
    <row r="119" spans="3:12" ht="15.75" thickBot="1">
      <c r="C119" s="142" t="s">
        <v>84</v>
      </c>
      <c r="D119" s="202">
        <v>1</v>
      </c>
      <c r="E119" s="154">
        <v>12</v>
      </c>
      <c r="F119" s="141">
        <v>15000</v>
      </c>
      <c r="G119" s="115">
        <f>D119*E119*F119</f>
        <v>180000</v>
      </c>
      <c r="H119" s="168" t="s">
        <v>138</v>
      </c>
      <c r="I119" s="116" t="s">
        <v>577</v>
      </c>
      <c r="J119" s="116" t="str">
        <f>VLOOKUP(I119,Presupuesto!$B$11:$C$565,2,0)</f>
        <v>CONTRATOS ESPECIALES</v>
      </c>
      <c r="K119" s="100" t="s">
        <v>1377</v>
      </c>
      <c r="L119" s="100" t="s">
        <v>404</v>
      </c>
    </row>
    <row r="120" spans="3:12">
      <c r="C120" s="174" t="s">
        <v>58</v>
      </c>
      <c r="D120" s="165"/>
      <c r="E120" s="156">
        <v>0</v>
      </c>
      <c r="F120" s="119">
        <f>IF(E119=0,"",(G119/E119)/12*E119)</f>
        <v>15000</v>
      </c>
      <c r="G120" s="99">
        <f>F120</f>
        <v>15000</v>
      </c>
      <c r="H120" s="166" t="s">
        <v>138</v>
      </c>
      <c r="I120" s="103" t="s">
        <v>577</v>
      </c>
      <c r="J120" s="103" t="str">
        <f>VLOOKUP(I120,Presupuesto!$B$11:$C$565,2,0)</f>
        <v>CONTRATOS ESPECIALES</v>
      </c>
      <c r="K120" s="100" t="str">
        <f t="shared" si="2"/>
        <v>Posgrado</v>
      </c>
      <c r="L120" s="100" t="s">
        <v>404</v>
      </c>
    </row>
    <row r="121" spans="3:12" ht="15.75" thickBot="1">
      <c r="C121" s="175" t="s">
        <v>59</v>
      </c>
      <c r="D121" s="165"/>
      <c r="E121" s="156">
        <v>0</v>
      </c>
      <c r="F121" s="102">
        <f>IF(E119&lt;6,"",((E119-6)/12)*(G119/E119))</f>
        <v>7500</v>
      </c>
      <c r="G121" s="99">
        <f>F121</f>
        <v>7500</v>
      </c>
      <c r="H121" s="166" t="s">
        <v>138</v>
      </c>
      <c r="I121" s="103" t="s">
        <v>577</v>
      </c>
      <c r="J121" s="103" t="str">
        <f>VLOOKUP(I121,Presupuesto!$B$11:$C$565,2,0)</f>
        <v>CONTRATOS ESPECIALES</v>
      </c>
      <c r="K121" s="100" t="str">
        <f t="shared" si="2"/>
        <v>Posgrado</v>
      </c>
      <c r="L121" s="100" t="s">
        <v>409</v>
      </c>
    </row>
    <row r="122" spans="3:12" ht="15.75" thickBot="1">
      <c r="C122" s="142" t="s">
        <v>60</v>
      </c>
      <c r="D122" s="202"/>
      <c r="E122" s="154">
        <v>12</v>
      </c>
      <c r="F122" s="120">
        <v>30000</v>
      </c>
      <c r="G122" s="115">
        <f>D122*E122*F122</f>
        <v>0</v>
      </c>
      <c r="H122" s="168"/>
      <c r="I122" s="116" t="s">
        <v>718</v>
      </c>
      <c r="J122" s="116" t="str">
        <f>VLOOKUP(I122,Presupuesto!$B$11:$C$565,2,0)</f>
        <v>OTROS SERVICIOS TECNICOS Y PROFESIONALES</v>
      </c>
      <c r="K122" s="100" t="str">
        <f t="shared" si="2"/>
        <v>Posgrado</v>
      </c>
      <c r="L122" s="100" t="s">
        <v>404</v>
      </c>
    </row>
    <row r="123" spans="3:12">
      <c r="C123" s="174" t="s">
        <v>58</v>
      </c>
      <c r="D123" s="165"/>
      <c r="E123" s="156">
        <v>0</v>
      </c>
      <c r="F123" s="102">
        <v>0</v>
      </c>
      <c r="G123" s="99">
        <f>F123</f>
        <v>0</v>
      </c>
      <c r="H123" s="166"/>
      <c r="I123" s="103" t="s">
        <v>718</v>
      </c>
      <c r="J123" s="103" t="str">
        <f>VLOOKUP(I123,Presupuesto!$B$11:$C$565,2,0)</f>
        <v>OTROS SERVICIOS TECNICOS Y PROFESIONALES</v>
      </c>
      <c r="K123" s="100" t="str">
        <f t="shared" si="2"/>
        <v>Posgrado</v>
      </c>
      <c r="L123" s="100" t="s">
        <v>404</v>
      </c>
    </row>
    <row r="124" spans="3:12" ht="15.75" thickBot="1">
      <c r="C124" s="175" t="s">
        <v>59</v>
      </c>
      <c r="D124" s="165"/>
      <c r="E124" s="156">
        <v>0</v>
      </c>
      <c r="F124" s="102">
        <v>0</v>
      </c>
      <c r="G124" s="99">
        <f>F124</f>
        <v>0</v>
      </c>
      <c r="H124" s="166"/>
      <c r="I124" s="103" t="s">
        <v>718</v>
      </c>
      <c r="J124" s="103" t="str">
        <f>VLOOKUP(I124,Presupuesto!$B$11:$C$565,2,0)</f>
        <v>OTROS SERVICIOS TECNICOS Y PROFESIONALES</v>
      </c>
      <c r="K124" s="100" t="str">
        <f t="shared" si="2"/>
        <v>Posgrado</v>
      </c>
      <c r="L124" s="100" t="s">
        <v>404</v>
      </c>
    </row>
    <row r="125" spans="3:12" ht="15.75" thickBot="1">
      <c r="C125" s="142" t="s">
        <v>61</v>
      </c>
      <c r="D125" s="202"/>
      <c r="E125" s="154">
        <v>12</v>
      </c>
      <c r="F125" s="120">
        <v>30000</v>
      </c>
      <c r="G125" s="115">
        <f>D125*E125*F125</f>
        <v>0</v>
      </c>
      <c r="H125" s="168"/>
      <c r="I125" s="116" t="s">
        <v>509</v>
      </c>
      <c r="J125" s="116" t="str">
        <f>VLOOKUP(I125,Presupuesto!$B$11:$C$565,2,0)</f>
        <v>SUELDOS Y SALARIOS PERMANENTES</v>
      </c>
      <c r="K125" s="100" t="str">
        <f t="shared" si="2"/>
        <v>Posgrado</v>
      </c>
      <c r="L125" s="100" t="s">
        <v>404</v>
      </c>
    </row>
    <row r="126" spans="3:12">
      <c r="C126" s="174" t="s">
        <v>58</v>
      </c>
      <c r="D126" s="172"/>
      <c r="E126" s="133">
        <v>0</v>
      </c>
      <c r="F126" s="121">
        <f>IF(E125=0,"",(G125/E125)/12*E125)</f>
        <v>0</v>
      </c>
      <c r="G126" s="122">
        <f>F126</f>
        <v>0</v>
      </c>
      <c r="H126" s="166"/>
      <c r="I126" s="103" t="s">
        <v>529</v>
      </c>
      <c r="J126" s="103" t="str">
        <f>VLOOKUP(I126,Presupuesto!$B$11:$C$565,2,0)</f>
        <v>AGUINALDO Y DECIMO CUARTO MES</v>
      </c>
      <c r="K126" s="100" t="str">
        <f t="shared" si="2"/>
        <v>Posgrado</v>
      </c>
      <c r="L126" s="100" t="s">
        <v>404</v>
      </c>
    </row>
    <row r="127" spans="3:12" ht="15.75" thickBot="1">
      <c r="C127" s="176" t="s">
        <v>59</v>
      </c>
      <c r="D127" s="164"/>
      <c r="E127" s="134">
        <v>0</v>
      </c>
      <c r="F127" s="107">
        <f>IF(E125&lt;6,"",((E125-6)/12)*(G125/E125))</f>
        <v>0</v>
      </c>
      <c r="G127" s="107">
        <f>F127</f>
        <v>0</v>
      </c>
      <c r="H127" s="164"/>
      <c r="I127" s="108" t="s">
        <v>532</v>
      </c>
      <c r="J127" s="126" t="str">
        <f>VLOOKUP(I127,Presupuesto!$B$11:$C$565,2,0)</f>
        <v>DECIMOCUARTO MES</v>
      </c>
      <c r="K127" s="108" t="str">
        <f t="shared" si="2"/>
        <v>Posgrado</v>
      </c>
      <c r="L127" s="126" t="s">
        <v>404</v>
      </c>
    </row>
    <row r="129" spans="3:12" ht="15.75" thickBot="1"/>
    <row r="130" spans="3:12" ht="15.75" thickBot="1">
      <c r="C130" s="69" t="s">
        <v>43</v>
      </c>
      <c r="D130" s="30">
        <f>SUM(G137:G187)</f>
        <v>270000</v>
      </c>
      <c r="E130" s="95"/>
      <c r="F130" s="95"/>
      <c r="G130" s="95"/>
      <c r="H130" s="76"/>
      <c r="I130" s="76"/>
      <c r="J130" s="76"/>
    </row>
    <row r="131" spans="3:12">
      <c r="D131" s="31"/>
      <c r="E131" s="95"/>
      <c r="F131" s="95"/>
      <c r="G131" s="95"/>
      <c r="H131" s="76"/>
      <c r="I131" s="76"/>
      <c r="J131" s="76"/>
    </row>
    <row r="132" spans="3:12">
      <c r="D132" s="31"/>
      <c r="E132" s="95"/>
      <c r="F132" s="95"/>
      <c r="G132" s="95"/>
      <c r="H132" s="76"/>
      <c r="I132" s="76"/>
      <c r="J132" s="76"/>
    </row>
    <row r="133" spans="3:12" ht="15.75">
      <c r="C133" s="207" t="s">
        <v>402</v>
      </c>
      <c r="D133" s="208" t="str">
        <f>'Gestion Administrativa'!E32</f>
        <v>11.1.4.1</v>
      </c>
      <c r="E133" s="95"/>
      <c r="F133" s="95"/>
      <c r="G133" s="95"/>
      <c r="H133" s="76"/>
      <c r="I133" s="76"/>
      <c r="J133" s="76"/>
    </row>
    <row r="134" spans="3:12" ht="18.75">
      <c r="C134" s="217" t="str">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1. Contratación de dos Asistentes, una para la Direccion  y otra para la Administracion del IUDPAS</v>
      </c>
      <c r="D134" s="31"/>
      <c r="E134" s="95"/>
      <c r="F134" s="95"/>
      <c r="G134" s="95"/>
      <c r="H134" s="76"/>
      <c r="I134" s="76"/>
      <c r="J134" s="76"/>
    </row>
    <row r="135" spans="3:12" ht="15.75" thickBot="1">
      <c r="C135" s="180"/>
      <c r="D135" s="31"/>
      <c r="E135" s="95"/>
      <c r="F135" s="95"/>
      <c r="G135" s="95"/>
      <c r="H135" s="76"/>
      <c r="I135" s="76"/>
      <c r="J135" s="76"/>
    </row>
    <row r="136" spans="3:12" ht="30.75" thickBot="1">
      <c r="C136" s="136" t="s">
        <v>44</v>
      </c>
      <c r="D136" s="140" t="s">
        <v>55</v>
      </c>
      <c r="E136" s="173" t="s">
        <v>56</v>
      </c>
      <c r="F136" s="140" t="s">
        <v>57</v>
      </c>
      <c r="G136" s="137" t="s">
        <v>27</v>
      </c>
      <c r="H136" s="135" t="s">
        <v>140</v>
      </c>
      <c r="I136" s="138" t="s">
        <v>46</v>
      </c>
      <c r="J136" s="138" t="s">
        <v>141</v>
      </c>
      <c r="K136" s="138" t="s">
        <v>420</v>
      </c>
      <c r="L136" s="138" t="s">
        <v>421</v>
      </c>
    </row>
    <row r="137" spans="3:12" ht="15.75" thickBot="1">
      <c r="C137" s="139" t="s">
        <v>495</v>
      </c>
      <c r="D137" s="202"/>
      <c r="E137" s="154">
        <v>12</v>
      </c>
      <c r="F137" s="324">
        <f>HLOOKUP($C137,$BZ$2:$CM$3,2,0)</f>
        <v>41436.800000000003</v>
      </c>
      <c r="G137" s="115">
        <f>D137*E137*F137</f>
        <v>0</v>
      </c>
      <c r="H137" s="168"/>
      <c r="I137" s="116" t="s">
        <v>509</v>
      </c>
      <c r="J137" s="116" t="str">
        <f>VLOOKUP(I137,Presupuesto!$B$11:$C$565,2,0)</f>
        <v>SUELDOS Y SALARIOS PERMANENTES</v>
      </c>
      <c r="K137" s="227" t="s">
        <v>1472</v>
      </c>
      <c r="L137" s="100" t="s">
        <v>404</v>
      </c>
    </row>
    <row r="138" spans="3:12">
      <c r="C138" s="174" t="s">
        <v>58</v>
      </c>
      <c r="D138" s="165"/>
      <c r="E138" s="156">
        <v>0</v>
      </c>
      <c r="F138" s="102">
        <f>IF(E137=0,"",(G137/E137)/12*E137)</f>
        <v>0</v>
      </c>
      <c r="G138" s="99">
        <f>F138</f>
        <v>0</v>
      </c>
      <c r="H138" s="166" t="s">
        <v>1460</v>
      </c>
      <c r="I138" s="118" t="s">
        <v>529</v>
      </c>
      <c r="J138" s="118" t="str">
        <f>VLOOKUP(I138,Presupuesto!$B$11:$C$565,2,0)</f>
        <v>AGUINALDO Y DECIMO CUARTO MES</v>
      </c>
      <c r="K138" s="100" t="str">
        <f>$K$137</f>
        <v>Posgrado</v>
      </c>
      <c r="L138" s="100" t="s">
        <v>422</v>
      </c>
    </row>
    <row r="139" spans="3:12" ht="15.75" thickBot="1">
      <c r="C139" s="175" t="s">
        <v>59</v>
      </c>
      <c r="D139" s="165"/>
      <c r="E139" s="156">
        <v>0</v>
      </c>
      <c r="F139" s="119">
        <f>IF(E137&lt;6,"",((E137-6)/12)*(G137/E137))</f>
        <v>0</v>
      </c>
      <c r="G139" s="99">
        <f>F139</f>
        <v>0</v>
      </c>
      <c r="H139" s="166"/>
      <c r="I139" s="103" t="s">
        <v>532</v>
      </c>
      <c r="J139" s="103" t="str">
        <f>VLOOKUP(I139,Presupuesto!$B$11:$C$565,2,0)</f>
        <v>DECIMOCUARTO MES</v>
      </c>
      <c r="K139" s="100" t="str">
        <f t="shared" ref="K139:K187" si="3">$K$137</f>
        <v>Posgrado</v>
      </c>
      <c r="L139" s="100" t="s">
        <v>405</v>
      </c>
    </row>
    <row r="140" spans="3:12" ht="15.75" thickBot="1">
      <c r="C140" s="139" t="s">
        <v>496</v>
      </c>
      <c r="D140" s="202"/>
      <c r="E140" s="154">
        <v>12</v>
      </c>
      <c r="F140" s="324">
        <f>HLOOKUP($C140,$BZ$2:$CM$3,2,0)</f>
        <v>37669.82</v>
      </c>
      <c r="G140" s="115">
        <f>D140*E140*F140</f>
        <v>0</v>
      </c>
      <c r="H140" s="168"/>
      <c r="I140" s="116" t="s">
        <v>509</v>
      </c>
      <c r="J140" s="116" t="str">
        <f>VLOOKUP(I140,Presupuesto!$B$11:$C$565,2,0)</f>
        <v>SUELDOS Y SALARIOS PERMANENTES</v>
      </c>
      <c r="K140" s="100" t="str">
        <f t="shared" si="3"/>
        <v>Posgrado</v>
      </c>
      <c r="L140" s="100" t="s">
        <v>405</v>
      </c>
    </row>
    <row r="141" spans="3:12">
      <c r="C141" s="174" t="s">
        <v>58</v>
      </c>
      <c r="D141" s="165"/>
      <c r="E141" s="156">
        <v>0</v>
      </c>
      <c r="F141" s="102">
        <f>IF(E140=0,"",(G140/E140)/12*E140)</f>
        <v>0</v>
      </c>
      <c r="G141" s="99">
        <f>F141</f>
        <v>0</v>
      </c>
      <c r="H141" s="166"/>
      <c r="I141" s="118" t="s">
        <v>529</v>
      </c>
      <c r="J141" s="118" t="str">
        <f>VLOOKUP(I141,Presupuesto!$B$11:$C$565,2,0)</f>
        <v>AGUINALDO Y DECIMO CUARTO MES</v>
      </c>
      <c r="K141" s="100" t="str">
        <f t="shared" si="3"/>
        <v>Posgrado</v>
      </c>
      <c r="L141" s="100" t="s">
        <v>405</v>
      </c>
    </row>
    <row r="142" spans="3:12" ht="15.75" thickBot="1">
      <c r="C142" s="175" t="s">
        <v>59</v>
      </c>
      <c r="D142" s="165"/>
      <c r="E142" s="156">
        <v>0</v>
      </c>
      <c r="F142" s="119">
        <f>IF(E140&lt;6,"",((E140-6)/12)*(G140/E140))</f>
        <v>0</v>
      </c>
      <c r="G142" s="99">
        <f>F142</f>
        <v>0</v>
      </c>
      <c r="H142" s="166"/>
      <c r="I142" s="103" t="s">
        <v>532</v>
      </c>
      <c r="J142" s="103" t="str">
        <f>VLOOKUP(I142,Presupuesto!$B$11:$C$565,2,0)</f>
        <v>DECIMOCUARTO MES</v>
      </c>
      <c r="K142" s="100" t="str">
        <f t="shared" si="3"/>
        <v>Posgrado</v>
      </c>
      <c r="L142" s="100" t="s">
        <v>405</v>
      </c>
    </row>
    <row r="143" spans="3:12" ht="15.75" thickBot="1">
      <c r="C143" s="139" t="s">
        <v>497</v>
      </c>
      <c r="D143" s="202"/>
      <c r="E143" s="154">
        <v>12</v>
      </c>
      <c r="F143" s="324">
        <f>HLOOKUP($C143,$BZ$2:$CM$3,2,0)</f>
        <v>33902.839999999997</v>
      </c>
      <c r="G143" s="115">
        <f>D143*E143*F143</f>
        <v>0</v>
      </c>
      <c r="H143" s="168"/>
      <c r="I143" s="116" t="s">
        <v>509</v>
      </c>
      <c r="J143" s="116" t="str">
        <f>VLOOKUP(I143,Presupuesto!$B$11:$C$565,2,0)</f>
        <v>SUELDOS Y SALARIOS PERMANENTES</v>
      </c>
      <c r="K143" s="100" t="str">
        <f t="shared" si="3"/>
        <v>Posgrado</v>
      </c>
      <c r="L143" s="100" t="s">
        <v>405</v>
      </c>
    </row>
    <row r="144" spans="3:12">
      <c r="C144" s="174" t="s">
        <v>58</v>
      </c>
      <c r="D144" s="165"/>
      <c r="E144" s="156">
        <v>0</v>
      </c>
      <c r="F144" s="102">
        <f>IF(E143=0,"",(G143/E143)/12*E143)</f>
        <v>0</v>
      </c>
      <c r="G144" s="99">
        <f>F144</f>
        <v>0</v>
      </c>
      <c r="H144" s="166"/>
      <c r="I144" s="118" t="s">
        <v>529</v>
      </c>
      <c r="J144" s="118" t="str">
        <f>VLOOKUP(I144,Presupuesto!$B$11:$C$565,2,0)</f>
        <v>AGUINALDO Y DECIMO CUARTO MES</v>
      </c>
      <c r="K144" s="100" t="str">
        <f t="shared" si="3"/>
        <v>Posgrado</v>
      </c>
      <c r="L144" s="100" t="s">
        <v>405</v>
      </c>
    </row>
    <row r="145" spans="3:12" ht="15.75" thickBot="1">
      <c r="C145" s="175" t="s">
        <v>59</v>
      </c>
      <c r="D145" s="165"/>
      <c r="E145" s="156">
        <v>0</v>
      </c>
      <c r="F145" s="119">
        <f>IF(E143&lt;6,"",((E143-6)/12)*(G143/E143))</f>
        <v>0</v>
      </c>
      <c r="G145" s="99">
        <f>F145</f>
        <v>0</v>
      </c>
      <c r="H145" s="166"/>
      <c r="I145" s="103" t="s">
        <v>532</v>
      </c>
      <c r="J145" s="103" t="str">
        <f>VLOOKUP(I145,Presupuesto!$B$11:$C$565,2,0)</f>
        <v>DECIMOCUARTO MES</v>
      </c>
      <c r="K145" s="100" t="str">
        <f t="shared" si="3"/>
        <v>Posgrado</v>
      </c>
      <c r="L145" s="100" t="s">
        <v>405</v>
      </c>
    </row>
    <row r="146" spans="3:12" ht="15.75" thickBot="1">
      <c r="C146" s="139" t="s">
        <v>498</v>
      </c>
      <c r="D146" s="202"/>
      <c r="E146" s="154">
        <v>12</v>
      </c>
      <c r="F146" s="324">
        <f>HLOOKUP($C146,$BZ$2:$CM$3,2,0)</f>
        <v>30135.85</v>
      </c>
      <c r="G146" s="115">
        <f>D146*E146*F146</f>
        <v>0</v>
      </c>
      <c r="H146" s="168"/>
      <c r="I146" s="116" t="s">
        <v>509</v>
      </c>
      <c r="J146" s="116" t="str">
        <f>VLOOKUP(I146,Presupuesto!$B$11:$C$565,2,0)</f>
        <v>SUELDOS Y SALARIOS PERMANENTES</v>
      </c>
      <c r="K146" s="100" t="str">
        <f t="shared" si="3"/>
        <v>Posgrado</v>
      </c>
      <c r="L146" s="100" t="s">
        <v>405</v>
      </c>
    </row>
    <row r="147" spans="3:12">
      <c r="C147" s="174" t="s">
        <v>58</v>
      </c>
      <c r="D147" s="165"/>
      <c r="E147" s="156">
        <v>0</v>
      </c>
      <c r="F147" s="102">
        <f>IF(E146=0,"",(G146/E146)/12*E146)</f>
        <v>0</v>
      </c>
      <c r="G147" s="99">
        <f>F147</f>
        <v>0</v>
      </c>
      <c r="H147" s="166"/>
      <c r="I147" s="118" t="s">
        <v>529</v>
      </c>
      <c r="J147" s="118" t="str">
        <f>VLOOKUP(I147,Presupuesto!$B$11:$C$565,2,0)</f>
        <v>AGUINALDO Y DECIMO CUARTO MES</v>
      </c>
      <c r="K147" s="100" t="str">
        <f t="shared" si="3"/>
        <v>Posgrado</v>
      </c>
      <c r="L147" s="100" t="s">
        <v>405</v>
      </c>
    </row>
    <row r="148" spans="3:12" ht="15.75" thickBot="1">
      <c r="C148" s="175" t="s">
        <v>59</v>
      </c>
      <c r="D148" s="165"/>
      <c r="E148" s="156">
        <v>0</v>
      </c>
      <c r="F148" s="119">
        <f>IF(E146&lt;6,"",((E146-6)/12)*(G146/E146))</f>
        <v>0</v>
      </c>
      <c r="G148" s="99">
        <f>F148</f>
        <v>0</v>
      </c>
      <c r="H148" s="166"/>
      <c r="I148" s="103" t="s">
        <v>532</v>
      </c>
      <c r="J148" s="103" t="str">
        <f>VLOOKUP(I148,Presupuesto!$B$11:$C$565,2,0)</f>
        <v>DECIMOCUARTO MES</v>
      </c>
      <c r="K148" s="100" t="str">
        <f t="shared" si="3"/>
        <v>Posgrado</v>
      </c>
      <c r="L148" s="100" t="s">
        <v>405</v>
      </c>
    </row>
    <row r="149" spans="3:12" ht="15.75" thickBot="1">
      <c r="C149" s="139" t="s">
        <v>499</v>
      </c>
      <c r="D149" s="202"/>
      <c r="E149" s="154">
        <v>12</v>
      </c>
      <c r="F149" s="324">
        <f>HLOOKUP($C149,$BZ$2:$CM$3,2,0)</f>
        <v>28252.36</v>
      </c>
      <c r="G149" s="115">
        <f>D149*E149*F149</f>
        <v>0</v>
      </c>
      <c r="H149" s="168"/>
      <c r="I149" s="116" t="s">
        <v>509</v>
      </c>
      <c r="J149" s="116" t="str">
        <f>VLOOKUP(I149,Presupuesto!$B$11:$C$565,2,0)</f>
        <v>SUELDOS Y SALARIOS PERMANENTES</v>
      </c>
      <c r="K149" s="100" t="str">
        <f t="shared" si="3"/>
        <v>Posgrado</v>
      </c>
      <c r="L149" s="100" t="s">
        <v>405</v>
      </c>
    </row>
    <row r="150" spans="3:12">
      <c r="C150" s="174" t="s">
        <v>58</v>
      </c>
      <c r="D150" s="165"/>
      <c r="E150" s="156">
        <v>0</v>
      </c>
      <c r="F150" s="102">
        <f>IF(E149=0,"",(G149/E149)/12*E149)</f>
        <v>0</v>
      </c>
      <c r="G150" s="99">
        <f>F150</f>
        <v>0</v>
      </c>
      <c r="H150" s="166"/>
      <c r="I150" s="118" t="s">
        <v>529</v>
      </c>
      <c r="J150" s="118" t="str">
        <f>VLOOKUP(I150,Presupuesto!$B$11:$C$565,2,0)</f>
        <v>AGUINALDO Y DECIMO CUARTO MES</v>
      </c>
      <c r="K150" s="100" t="str">
        <f t="shared" si="3"/>
        <v>Posgrado</v>
      </c>
      <c r="L150" s="100" t="s">
        <v>405</v>
      </c>
    </row>
    <row r="151" spans="3:12" ht="15.75" thickBot="1">
      <c r="C151" s="175" t="s">
        <v>59</v>
      </c>
      <c r="D151" s="165"/>
      <c r="E151" s="156">
        <v>0</v>
      </c>
      <c r="F151" s="119">
        <f>IF(E149&lt;6,"",((E149-6)/12)*(G149/E149))</f>
        <v>0</v>
      </c>
      <c r="G151" s="99">
        <f>F151</f>
        <v>0</v>
      </c>
      <c r="H151" s="166"/>
      <c r="I151" s="103" t="s">
        <v>532</v>
      </c>
      <c r="J151" s="103" t="str">
        <f>VLOOKUP(I151,Presupuesto!$B$11:$C$565,2,0)</f>
        <v>DECIMOCUARTO MES</v>
      </c>
      <c r="K151" s="100" t="str">
        <f t="shared" si="3"/>
        <v>Posgrado</v>
      </c>
      <c r="L151" s="100" t="s">
        <v>405</v>
      </c>
    </row>
    <row r="152" spans="3:12" ht="15.75" thickBot="1">
      <c r="C152" s="139" t="s">
        <v>500</v>
      </c>
      <c r="D152" s="202"/>
      <c r="E152" s="154">
        <v>12</v>
      </c>
      <c r="F152" s="324">
        <f>HLOOKUP($C152,$BZ$2:$CM$3,2,0)</f>
        <v>26368.87</v>
      </c>
      <c r="G152" s="115">
        <f>D152*E152*F152</f>
        <v>0</v>
      </c>
      <c r="H152" s="168"/>
      <c r="I152" s="116" t="s">
        <v>509</v>
      </c>
      <c r="J152" s="116" t="str">
        <f>VLOOKUP(I152,Presupuesto!$B$11:$C$565,2,0)</f>
        <v>SUELDOS Y SALARIOS PERMANENTES</v>
      </c>
      <c r="K152" s="100" t="str">
        <f t="shared" si="3"/>
        <v>Posgrado</v>
      </c>
      <c r="L152" s="100" t="s">
        <v>405</v>
      </c>
    </row>
    <row r="153" spans="3:12">
      <c r="C153" s="174" t="s">
        <v>58</v>
      </c>
      <c r="D153" s="165"/>
      <c r="E153" s="156">
        <v>0</v>
      </c>
      <c r="F153" s="102">
        <f>IF(E152=0,"",(G152/E152)/12*E152)</f>
        <v>0</v>
      </c>
      <c r="G153" s="99">
        <f>F153</f>
        <v>0</v>
      </c>
      <c r="H153" s="166"/>
      <c r="I153" s="118" t="s">
        <v>529</v>
      </c>
      <c r="J153" s="118" t="str">
        <f>VLOOKUP(I153,Presupuesto!$B$11:$C$565,2,0)</f>
        <v>AGUINALDO Y DECIMO CUARTO MES</v>
      </c>
      <c r="K153" s="100" t="str">
        <f t="shared" si="3"/>
        <v>Posgrado</v>
      </c>
      <c r="L153" s="100" t="s">
        <v>405</v>
      </c>
    </row>
    <row r="154" spans="3:12" ht="15.75" thickBot="1">
      <c r="C154" s="175" t="s">
        <v>59</v>
      </c>
      <c r="D154" s="165"/>
      <c r="E154" s="156">
        <v>0</v>
      </c>
      <c r="F154" s="119">
        <f>IF(E152&lt;6,"",((E152-6)/12)*(G152/E152))</f>
        <v>0</v>
      </c>
      <c r="G154" s="99">
        <f>F154</f>
        <v>0</v>
      </c>
      <c r="H154" s="166"/>
      <c r="I154" s="103" t="s">
        <v>532</v>
      </c>
      <c r="J154" s="103" t="str">
        <f>VLOOKUP(I154,Presupuesto!$B$11:$C$565,2,0)</f>
        <v>DECIMOCUARTO MES</v>
      </c>
      <c r="K154" s="100" t="str">
        <f t="shared" si="3"/>
        <v>Posgrado</v>
      </c>
      <c r="L154" s="100" t="s">
        <v>405</v>
      </c>
    </row>
    <row r="155" spans="3:12" ht="15.75" thickBot="1">
      <c r="C155" s="139" t="s">
        <v>501</v>
      </c>
      <c r="D155" s="202"/>
      <c r="E155" s="154">
        <v>12</v>
      </c>
      <c r="F155" s="324">
        <f>HLOOKUP($C155,$BZ$2:$CM$3,2,0)</f>
        <v>17893.16</v>
      </c>
      <c r="G155" s="115">
        <f>D155*E155*F155</f>
        <v>0</v>
      </c>
      <c r="H155" s="168"/>
      <c r="I155" s="116" t="s">
        <v>509</v>
      </c>
      <c r="J155" s="116" t="str">
        <f>VLOOKUP(I155,Presupuesto!$B$11:$C$565,2,0)</f>
        <v>SUELDOS Y SALARIOS PERMANENTES</v>
      </c>
      <c r="K155" s="100" t="str">
        <f t="shared" si="3"/>
        <v>Posgrado</v>
      </c>
      <c r="L155" s="100" t="s">
        <v>405</v>
      </c>
    </row>
    <row r="156" spans="3:12">
      <c r="C156" s="174" t="s">
        <v>58</v>
      </c>
      <c r="D156" s="165"/>
      <c r="E156" s="156">
        <v>0</v>
      </c>
      <c r="F156" s="102">
        <f>IF(E155=0,"",(G155/E155)/12*E155)</f>
        <v>0</v>
      </c>
      <c r="G156" s="99">
        <f>F156</f>
        <v>0</v>
      </c>
      <c r="H156" s="166"/>
      <c r="I156" s="118" t="s">
        <v>529</v>
      </c>
      <c r="J156" s="118" t="str">
        <f>VLOOKUP(I156,Presupuesto!$B$11:$C$565,2,0)</f>
        <v>AGUINALDO Y DECIMO CUARTO MES</v>
      </c>
      <c r="K156" s="100" t="str">
        <f t="shared" si="3"/>
        <v>Posgrado</v>
      </c>
      <c r="L156" s="100" t="s">
        <v>405</v>
      </c>
    </row>
    <row r="157" spans="3:12" ht="15.75" thickBot="1">
      <c r="C157" s="175" t="s">
        <v>59</v>
      </c>
      <c r="D157" s="165"/>
      <c r="E157" s="156">
        <v>0</v>
      </c>
      <c r="F157" s="119">
        <f>IF(E155&lt;6,"",((E155-6)/12)*(G155/E155))</f>
        <v>0</v>
      </c>
      <c r="G157" s="99">
        <f>F157</f>
        <v>0</v>
      </c>
      <c r="H157" s="166"/>
      <c r="I157" s="103" t="s">
        <v>532</v>
      </c>
      <c r="J157" s="103" t="str">
        <f>VLOOKUP(I157,Presupuesto!$B$11:$C$565,2,0)</f>
        <v>DECIMOCUARTO MES</v>
      </c>
      <c r="K157" s="100" t="str">
        <f t="shared" si="3"/>
        <v>Posgrado</v>
      </c>
      <c r="L157" s="100" t="s">
        <v>405</v>
      </c>
    </row>
    <row r="158" spans="3:12" ht="15.75" thickBot="1">
      <c r="C158" s="139" t="s">
        <v>502</v>
      </c>
      <c r="D158" s="202"/>
      <c r="E158" s="154">
        <v>12</v>
      </c>
      <c r="F158" s="324">
        <f>HLOOKUP($C158,$BZ$2:$CM$3,2,0)</f>
        <v>16951.419999999998</v>
      </c>
      <c r="G158" s="115">
        <f>D158*E158*F158</f>
        <v>0</v>
      </c>
      <c r="H158" s="168"/>
      <c r="I158" s="116" t="s">
        <v>509</v>
      </c>
      <c r="J158" s="116" t="str">
        <f>VLOOKUP(I158,Presupuesto!$B$11:$C$565,2,0)</f>
        <v>SUELDOS Y SALARIOS PERMANENTES</v>
      </c>
      <c r="K158" s="100" t="str">
        <f t="shared" si="3"/>
        <v>Posgrado</v>
      </c>
      <c r="L158" s="100" t="s">
        <v>405</v>
      </c>
    </row>
    <row r="159" spans="3:12">
      <c r="C159" s="174" t="s">
        <v>58</v>
      </c>
      <c r="D159" s="165"/>
      <c r="E159" s="156">
        <v>0</v>
      </c>
      <c r="F159" s="102">
        <f>IF(E158=0,"",(G158/E158)/12*E158)</f>
        <v>0</v>
      </c>
      <c r="G159" s="99">
        <f>F159</f>
        <v>0</v>
      </c>
      <c r="H159" s="166"/>
      <c r="I159" s="118" t="s">
        <v>529</v>
      </c>
      <c r="J159" s="118" t="str">
        <f>VLOOKUP(I159,Presupuesto!$B$11:$C$565,2,0)</f>
        <v>AGUINALDO Y DECIMO CUARTO MES</v>
      </c>
      <c r="K159" s="100" t="str">
        <f t="shared" si="3"/>
        <v>Posgrado</v>
      </c>
      <c r="L159" s="100" t="s">
        <v>405</v>
      </c>
    </row>
    <row r="160" spans="3:12" ht="15.75" thickBot="1">
      <c r="C160" s="175" t="s">
        <v>59</v>
      </c>
      <c r="D160" s="165"/>
      <c r="E160" s="156">
        <v>0</v>
      </c>
      <c r="F160" s="119">
        <f>IF(E158&lt;6,"",((E158-6)/12)*(G158/E158))</f>
        <v>0</v>
      </c>
      <c r="G160" s="99">
        <f>F160</f>
        <v>0</v>
      </c>
      <c r="H160" s="166"/>
      <c r="I160" s="103" t="s">
        <v>532</v>
      </c>
      <c r="J160" s="103" t="str">
        <f>VLOOKUP(I160,Presupuesto!$B$11:$C$565,2,0)</f>
        <v>DECIMOCUARTO MES</v>
      </c>
      <c r="K160" s="100" t="str">
        <f t="shared" si="3"/>
        <v>Posgrado</v>
      </c>
      <c r="L160" s="100" t="s">
        <v>405</v>
      </c>
    </row>
    <row r="161" spans="3:12" ht="15.75" thickBot="1">
      <c r="C161" s="139" t="s">
        <v>503</v>
      </c>
      <c r="D161" s="202"/>
      <c r="E161" s="154">
        <v>12</v>
      </c>
      <c r="F161" s="324">
        <f>HLOOKUP($C161,$BZ$2:$CM$3,2,0)</f>
        <v>13184.44</v>
      </c>
      <c r="G161" s="115">
        <f>D161*E161*F161</f>
        <v>0</v>
      </c>
      <c r="H161" s="168"/>
      <c r="I161" s="116" t="s">
        <v>509</v>
      </c>
      <c r="J161" s="116" t="str">
        <f>VLOOKUP(I161,Presupuesto!$B$11:$C$565,2,0)</f>
        <v>SUELDOS Y SALARIOS PERMANENTES</v>
      </c>
      <c r="K161" s="100" t="str">
        <f t="shared" si="3"/>
        <v>Posgrado</v>
      </c>
      <c r="L161" s="100" t="s">
        <v>405</v>
      </c>
    </row>
    <row r="162" spans="3:12">
      <c r="C162" s="174" t="s">
        <v>58</v>
      </c>
      <c r="D162" s="165"/>
      <c r="E162" s="156">
        <v>0</v>
      </c>
      <c r="F162" s="102">
        <f>IF(E161=0,"",(G161/E161)/12*E161)</f>
        <v>0</v>
      </c>
      <c r="G162" s="99">
        <f>F162</f>
        <v>0</v>
      </c>
      <c r="H162" s="166"/>
      <c r="I162" s="118" t="s">
        <v>529</v>
      </c>
      <c r="J162" s="118" t="str">
        <f>VLOOKUP(I162,Presupuesto!$B$11:$C$565,2,0)</f>
        <v>AGUINALDO Y DECIMO CUARTO MES</v>
      </c>
      <c r="K162" s="100" t="str">
        <f t="shared" si="3"/>
        <v>Posgrado</v>
      </c>
      <c r="L162" s="100" t="s">
        <v>405</v>
      </c>
    </row>
    <row r="163" spans="3:12" ht="15.75" thickBot="1">
      <c r="C163" s="175" t="s">
        <v>59</v>
      </c>
      <c r="D163" s="165"/>
      <c r="E163" s="156">
        <v>0</v>
      </c>
      <c r="F163" s="119">
        <f>IF(E161&lt;6,"",((E161-6)/12)*(G161/E161))</f>
        <v>0</v>
      </c>
      <c r="G163" s="99">
        <f>F163</f>
        <v>0</v>
      </c>
      <c r="H163" s="166"/>
      <c r="I163" s="103" t="s">
        <v>532</v>
      </c>
      <c r="J163" s="103" t="str">
        <f>VLOOKUP(I163,Presupuesto!$B$11:$C$565,2,0)</f>
        <v>DECIMOCUARTO MES</v>
      </c>
      <c r="K163" s="100" t="str">
        <f t="shared" si="3"/>
        <v>Posgrado</v>
      </c>
      <c r="L163" s="100" t="s">
        <v>405</v>
      </c>
    </row>
    <row r="164" spans="3:12" ht="15.75" thickBot="1">
      <c r="C164" s="139" t="s">
        <v>504</v>
      </c>
      <c r="D164" s="202"/>
      <c r="E164" s="154">
        <v>12</v>
      </c>
      <c r="F164" s="324">
        <f>HLOOKUP($C164,$BZ$2:$CM$3,2,0)</f>
        <v>15032.56</v>
      </c>
      <c r="G164" s="115">
        <f>D164*E164*F164</f>
        <v>0</v>
      </c>
      <c r="H164" s="168"/>
      <c r="I164" s="116" t="s">
        <v>509</v>
      </c>
      <c r="J164" s="116" t="str">
        <f>VLOOKUP(I164,Presupuesto!$B$11:$C$565,2,0)</f>
        <v>SUELDOS Y SALARIOS PERMANENTES</v>
      </c>
      <c r="K164" s="100" t="str">
        <f t="shared" si="3"/>
        <v>Posgrado</v>
      </c>
      <c r="L164" s="100" t="s">
        <v>405</v>
      </c>
    </row>
    <row r="165" spans="3:12">
      <c r="C165" s="174" t="s">
        <v>58</v>
      </c>
      <c r="D165" s="165"/>
      <c r="E165" s="156">
        <v>0</v>
      </c>
      <c r="F165" s="102">
        <f>IF(E164=0,"",(G164/E164)/12*E164)</f>
        <v>0</v>
      </c>
      <c r="G165" s="99">
        <f>F165</f>
        <v>0</v>
      </c>
      <c r="H165" s="166"/>
      <c r="I165" s="118" t="s">
        <v>529</v>
      </c>
      <c r="J165" s="118" t="str">
        <f>VLOOKUP(I165,Presupuesto!$B$11:$C$565,2,0)</f>
        <v>AGUINALDO Y DECIMO CUARTO MES</v>
      </c>
      <c r="K165" s="100" t="str">
        <f t="shared" si="3"/>
        <v>Posgrado</v>
      </c>
      <c r="L165" s="100" t="s">
        <v>405</v>
      </c>
    </row>
    <row r="166" spans="3:12" ht="15.75" thickBot="1">
      <c r="C166" s="175" t="s">
        <v>59</v>
      </c>
      <c r="D166" s="165"/>
      <c r="E166" s="156">
        <v>0</v>
      </c>
      <c r="F166" s="119">
        <f>IF(E164&lt;6,"",((E164-6)/12)*(G164/E164))</f>
        <v>0</v>
      </c>
      <c r="G166" s="99">
        <f>F166</f>
        <v>0</v>
      </c>
      <c r="H166" s="166"/>
      <c r="I166" s="103" t="s">
        <v>532</v>
      </c>
      <c r="J166" s="103" t="str">
        <f>VLOOKUP(I166,Presupuesto!$B$11:$C$565,2,0)</f>
        <v>DECIMOCUARTO MES</v>
      </c>
      <c r="K166" s="100" t="str">
        <f t="shared" si="3"/>
        <v>Posgrado</v>
      </c>
      <c r="L166" s="100" t="s">
        <v>405</v>
      </c>
    </row>
    <row r="167" spans="3:12" ht="15.75" thickBot="1">
      <c r="C167" s="139" t="s">
        <v>505</v>
      </c>
      <c r="D167" s="202"/>
      <c r="E167" s="154">
        <v>12</v>
      </c>
      <c r="F167" s="324">
        <f>HLOOKUP($C167,$BZ$2:$CM$3,2,0)</f>
        <v>13264.02</v>
      </c>
      <c r="G167" s="115">
        <f>D167*E167*F167</f>
        <v>0</v>
      </c>
      <c r="H167" s="168"/>
      <c r="I167" s="116" t="s">
        <v>509</v>
      </c>
      <c r="J167" s="116" t="str">
        <f>VLOOKUP(I167,Presupuesto!$B$11:$C$565,2,0)</f>
        <v>SUELDOS Y SALARIOS PERMANENTES</v>
      </c>
      <c r="K167" s="100" t="str">
        <f t="shared" si="3"/>
        <v>Posgrado</v>
      </c>
      <c r="L167" s="100" t="s">
        <v>405</v>
      </c>
    </row>
    <row r="168" spans="3:12">
      <c r="C168" s="174" t="s">
        <v>58</v>
      </c>
      <c r="D168" s="165"/>
      <c r="E168" s="156">
        <v>0</v>
      </c>
      <c r="F168" s="102">
        <f>IF(E167=0,"",(G167/E167)/12*E167)</f>
        <v>0</v>
      </c>
      <c r="G168" s="99">
        <f>F168</f>
        <v>0</v>
      </c>
      <c r="H168" s="166"/>
      <c r="I168" s="118" t="s">
        <v>529</v>
      </c>
      <c r="J168" s="118" t="str">
        <f>VLOOKUP(I168,Presupuesto!$B$11:$C$565,2,0)</f>
        <v>AGUINALDO Y DECIMO CUARTO MES</v>
      </c>
      <c r="K168" s="100" t="str">
        <f t="shared" si="3"/>
        <v>Posgrado</v>
      </c>
      <c r="L168" s="100" t="s">
        <v>405</v>
      </c>
    </row>
    <row r="169" spans="3:12" ht="15.75" thickBot="1">
      <c r="C169" s="175" t="s">
        <v>59</v>
      </c>
      <c r="D169" s="165"/>
      <c r="E169" s="156">
        <v>0</v>
      </c>
      <c r="F169" s="119">
        <f>IF(E167&lt;6,"",((E167-6)/12)*(G167/E167))</f>
        <v>0</v>
      </c>
      <c r="G169" s="99">
        <f>F169</f>
        <v>0</v>
      </c>
      <c r="H169" s="166"/>
      <c r="I169" s="103" t="s">
        <v>532</v>
      </c>
      <c r="J169" s="103" t="str">
        <f>VLOOKUP(I169,Presupuesto!$B$11:$C$565,2,0)</f>
        <v>DECIMOCUARTO MES</v>
      </c>
      <c r="K169" s="100" t="str">
        <f t="shared" si="3"/>
        <v>Posgrado</v>
      </c>
      <c r="L169" s="100" t="s">
        <v>405</v>
      </c>
    </row>
    <row r="170" spans="3:12" ht="15.75" thickBot="1">
      <c r="C170" s="139" t="s">
        <v>506</v>
      </c>
      <c r="D170" s="202"/>
      <c r="E170" s="154">
        <v>12</v>
      </c>
      <c r="F170" s="324">
        <f>HLOOKUP($C170,$BZ$2:$CM$3,2,0)</f>
        <v>12379.75</v>
      </c>
      <c r="G170" s="115">
        <f>D170*E170*F170</f>
        <v>0</v>
      </c>
      <c r="H170" s="168"/>
      <c r="I170" s="116" t="s">
        <v>509</v>
      </c>
      <c r="J170" s="116" t="str">
        <f>VLOOKUP(I170,Presupuesto!$B$11:$C$565,2,0)</f>
        <v>SUELDOS Y SALARIOS PERMANENTES</v>
      </c>
      <c r="K170" s="100" t="str">
        <f t="shared" si="3"/>
        <v>Posgrado</v>
      </c>
      <c r="L170" s="100" t="s">
        <v>405</v>
      </c>
    </row>
    <row r="171" spans="3:12">
      <c r="C171" s="174" t="s">
        <v>58</v>
      </c>
      <c r="D171" s="165"/>
      <c r="E171" s="156">
        <v>0</v>
      </c>
      <c r="F171" s="102">
        <f>IF(E170=0,"",(G170/E170)/12*E170)</f>
        <v>0</v>
      </c>
      <c r="G171" s="99">
        <f>F171</f>
        <v>0</v>
      </c>
      <c r="H171" s="166"/>
      <c r="I171" s="118" t="s">
        <v>529</v>
      </c>
      <c r="J171" s="118" t="str">
        <f>VLOOKUP(I171,Presupuesto!$B$11:$C$565,2,0)</f>
        <v>AGUINALDO Y DECIMO CUARTO MES</v>
      </c>
      <c r="K171" s="100" t="str">
        <f t="shared" si="3"/>
        <v>Posgrado</v>
      </c>
      <c r="L171" s="100" t="s">
        <v>405</v>
      </c>
    </row>
    <row r="172" spans="3:12" ht="15.75" thickBot="1">
      <c r="C172" s="175" t="s">
        <v>59</v>
      </c>
      <c r="D172" s="165"/>
      <c r="E172" s="156">
        <v>0</v>
      </c>
      <c r="F172" s="119">
        <f>IF(E170&lt;6,"",((E170-6)/12)*(G170/E170))</f>
        <v>0</v>
      </c>
      <c r="G172" s="99">
        <f>F172</f>
        <v>0</v>
      </c>
      <c r="H172" s="166"/>
      <c r="I172" s="103" t="s">
        <v>532</v>
      </c>
      <c r="J172" s="103" t="str">
        <f>VLOOKUP(I172,Presupuesto!$B$11:$C$565,2,0)</f>
        <v>DECIMOCUARTO MES</v>
      </c>
      <c r="K172" s="100" t="str">
        <f t="shared" si="3"/>
        <v>Posgrado</v>
      </c>
      <c r="L172" s="100" t="s">
        <v>405</v>
      </c>
    </row>
    <row r="173" spans="3:12" ht="15.75" thickBot="1">
      <c r="C173" s="139" t="s">
        <v>507</v>
      </c>
      <c r="D173" s="202"/>
      <c r="E173" s="154">
        <v>12</v>
      </c>
      <c r="F173" s="324">
        <f>HLOOKUP($C173,$BZ$2:$CM$3,2,0)</f>
        <v>439.49</v>
      </c>
      <c r="G173" s="115">
        <f>D173*E173*F173</f>
        <v>0</v>
      </c>
      <c r="H173" s="168"/>
      <c r="I173" s="116" t="s">
        <v>509</v>
      </c>
      <c r="J173" s="116" t="str">
        <f>VLOOKUP(I173,Presupuesto!$B$11:$C$565,2,0)</f>
        <v>SUELDOS Y SALARIOS PERMANENTES</v>
      </c>
      <c r="K173" s="100" t="str">
        <f t="shared" si="3"/>
        <v>Posgrado</v>
      </c>
      <c r="L173" s="100" t="s">
        <v>405</v>
      </c>
    </row>
    <row r="174" spans="3:12">
      <c r="C174" s="174" t="s">
        <v>58</v>
      </c>
      <c r="D174" s="165"/>
      <c r="E174" s="156">
        <v>0</v>
      </c>
      <c r="F174" s="102">
        <f>IF(E173=0,"",(G173/E173)/12*E173)</f>
        <v>0</v>
      </c>
      <c r="G174" s="99">
        <f>F174</f>
        <v>0</v>
      </c>
      <c r="H174" s="166"/>
      <c r="I174" s="118" t="s">
        <v>529</v>
      </c>
      <c r="J174" s="118" t="str">
        <f>VLOOKUP(I174,Presupuesto!$B$11:$C$565,2,0)</f>
        <v>AGUINALDO Y DECIMO CUARTO MES</v>
      </c>
      <c r="K174" s="100" t="str">
        <f t="shared" si="3"/>
        <v>Posgrado</v>
      </c>
      <c r="L174" s="100" t="s">
        <v>405</v>
      </c>
    </row>
    <row r="175" spans="3:12" ht="15.75" thickBot="1">
      <c r="C175" s="175" t="s">
        <v>59</v>
      </c>
      <c r="D175" s="165"/>
      <c r="E175" s="156">
        <v>0</v>
      </c>
      <c r="F175" s="119">
        <f>IF(E173&lt;6,"",((E173-6)/12)*(G173/E173))</f>
        <v>0</v>
      </c>
      <c r="G175" s="99">
        <f>F175</f>
        <v>0</v>
      </c>
      <c r="H175" s="166"/>
      <c r="I175" s="103" t="s">
        <v>532</v>
      </c>
      <c r="J175" s="103" t="str">
        <f>VLOOKUP(I175,Presupuesto!$B$11:$C$565,2,0)</f>
        <v>DECIMOCUARTO MES</v>
      </c>
      <c r="K175" s="100" t="str">
        <f t="shared" si="3"/>
        <v>Posgrado</v>
      </c>
      <c r="L175" s="100" t="s">
        <v>405</v>
      </c>
    </row>
    <row r="176" spans="3:12" ht="15.75" thickBot="1">
      <c r="C176" s="139" t="s">
        <v>508</v>
      </c>
      <c r="D176" s="202"/>
      <c r="E176" s="154">
        <v>12</v>
      </c>
      <c r="F176" s="324">
        <f>HLOOKUP($C176,$BZ$2:$CM$3,2,0)</f>
        <v>1904.46</v>
      </c>
      <c r="G176" s="115">
        <f>D176*E176*F176</f>
        <v>0</v>
      </c>
      <c r="H176" s="168"/>
      <c r="I176" s="116" t="s">
        <v>509</v>
      </c>
      <c r="J176" s="116" t="str">
        <f>VLOOKUP(I176,Presupuesto!$B$11:$C$565,2,0)</f>
        <v>SUELDOS Y SALARIOS PERMANENTES</v>
      </c>
      <c r="K176" s="100" t="str">
        <f t="shared" si="3"/>
        <v>Posgrado</v>
      </c>
      <c r="L176" s="100" t="s">
        <v>405</v>
      </c>
    </row>
    <row r="177" spans="3:12">
      <c r="C177" s="174" t="s">
        <v>58</v>
      </c>
      <c r="D177" s="165"/>
      <c r="E177" s="156">
        <v>0</v>
      </c>
      <c r="F177" s="102">
        <f>IF(E176=0,"",(G176/E176)/12*E176)</f>
        <v>0</v>
      </c>
      <c r="G177" s="99">
        <f>F177</f>
        <v>0</v>
      </c>
      <c r="H177" s="166"/>
      <c r="I177" s="118" t="s">
        <v>529</v>
      </c>
      <c r="J177" s="118" t="str">
        <f>VLOOKUP(I177,Presupuesto!$B$11:$C$565,2,0)</f>
        <v>AGUINALDO Y DECIMO CUARTO MES</v>
      </c>
      <c r="K177" s="100" t="str">
        <f t="shared" si="3"/>
        <v>Posgrado</v>
      </c>
      <c r="L177" s="100" t="s">
        <v>405</v>
      </c>
    </row>
    <row r="178" spans="3:12" ht="15.75" thickBot="1">
      <c r="C178" s="175" t="s">
        <v>59</v>
      </c>
      <c r="D178" s="165"/>
      <c r="E178" s="156">
        <v>0</v>
      </c>
      <c r="F178" s="119">
        <f>IF(E176&lt;6,"",((E176-6)/12)*(G176/E176))</f>
        <v>0</v>
      </c>
      <c r="G178" s="99">
        <f>F178</f>
        <v>0</v>
      </c>
      <c r="H178" s="166"/>
      <c r="I178" s="103" t="s">
        <v>532</v>
      </c>
      <c r="J178" s="103" t="str">
        <f>VLOOKUP(I178,Presupuesto!$B$11:$C$565,2,0)</f>
        <v>DECIMOCUARTO MES</v>
      </c>
      <c r="K178" s="100" t="str">
        <f t="shared" si="3"/>
        <v>Posgrado</v>
      </c>
      <c r="L178" s="100" t="s">
        <v>405</v>
      </c>
    </row>
    <row r="179" spans="3:12" ht="15.75" thickBot="1">
      <c r="C179" s="142" t="s">
        <v>84</v>
      </c>
      <c r="D179" s="202">
        <v>1</v>
      </c>
      <c r="E179" s="154">
        <v>12</v>
      </c>
      <c r="F179" s="141">
        <v>20000</v>
      </c>
      <c r="G179" s="115">
        <f>D179*E179*F179</f>
        <v>240000</v>
      </c>
      <c r="H179" s="168" t="s">
        <v>138</v>
      </c>
      <c r="I179" s="116" t="s">
        <v>577</v>
      </c>
      <c r="J179" s="116" t="str">
        <f>VLOOKUP(I179,Presupuesto!$B$11:$C$565,2,0)</f>
        <v>CONTRATOS ESPECIALES</v>
      </c>
      <c r="K179" s="100" t="s">
        <v>1377</v>
      </c>
      <c r="L179" s="100" t="s">
        <v>404</v>
      </c>
    </row>
    <row r="180" spans="3:12">
      <c r="C180" s="174" t="s">
        <v>58</v>
      </c>
      <c r="D180" s="165"/>
      <c r="E180" s="156">
        <v>0</v>
      </c>
      <c r="F180" s="119">
        <f>IF(E179=0,"",(G179/E179)/12*E179)</f>
        <v>20000</v>
      </c>
      <c r="G180" s="99">
        <f>F180</f>
        <v>20000</v>
      </c>
      <c r="H180" s="166" t="s">
        <v>138</v>
      </c>
      <c r="I180" s="103" t="s">
        <v>577</v>
      </c>
      <c r="J180" s="103" t="str">
        <f>VLOOKUP(I180,Presupuesto!$B$11:$C$565,2,0)</f>
        <v>CONTRATOS ESPECIALES</v>
      </c>
      <c r="K180" s="100" t="str">
        <f t="shared" si="3"/>
        <v>Posgrado</v>
      </c>
      <c r="L180" s="100" t="s">
        <v>404</v>
      </c>
    </row>
    <row r="181" spans="3:12" ht="15.75" thickBot="1">
      <c r="C181" s="175" t="s">
        <v>59</v>
      </c>
      <c r="D181" s="165"/>
      <c r="E181" s="156">
        <v>0</v>
      </c>
      <c r="F181" s="102">
        <f>IF(E179&lt;6,"",((E179-6)/12)*(G179/E179))</f>
        <v>10000</v>
      </c>
      <c r="G181" s="99">
        <f>F181</f>
        <v>10000</v>
      </c>
      <c r="H181" s="166" t="s">
        <v>138</v>
      </c>
      <c r="I181" s="103" t="s">
        <v>577</v>
      </c>
      <c r="J181" s="103" t="str">
        <f>VLOOKUP(I181,Presupuesto!$B$11:$C$565,2,0)</f>
        <v>CONTRATOS ESPECIALES</v>
      </c>
      <c r="K181" s="100" t="str">
        <f t="shared" si="3"/>
        <v>Posgrado</v>
      </c>
      <c r="L181" s="100" t="s">
        <v>409</v>
      </c>
    </row>
    <row r="182" spans="3:12" ht="15.75" thickBot="1">
      <c r="C182" s="142" t="s">
        <v>60</v>
      </c>
      <c r="D182" s="202"/>
      <c r="E182" s="154">
        <v>12</v>
      </c>
      <c r="F182" s="120">
        <v>30000</v>
      </c>
      <c r="G182" s="115">
        <f>D182*E182*F182</f>
        <v>0</v>
      </c>
      <c r="H182" s="168"/>
      <c r="I182" s="116" t="s">
        <v>718</v>
      </c>
      <c r="J182" s="116" t="str">
        <f>VLOOKUP(I182,Presupuesto!$B$11:$C$565,2,0)</f>
        <v>OTROS SERVICIOS TECNICOS Y PROFESIONALES</v>
      </c>
      <c r="K182" s="100" t="str">
        <f t="shared" si="3"/>
        <v>Posgrado</v>
      </c>
      <c r="L182" s="100" t="s">
        <v>404</v>
      </c>
    </row>
    <row r="183" spans="3:12">
      <c r="C183" s="174" t="s">
        <v>58</v>
      </c>
      <c r="D183" s="165"/>
      <c r="E183" s="156">
        <v>0</v>
      </c>
      <c r="F183" s="102">
        <v>0</v>
      </c>
      <c r="G183" s="99">
        <f>F183</f>
        <v>0</v>
      </c>
      <c r="H183" s="166"/>
      <c r="I183" s="103" t="s">
        <v>718</v>
      </c>
      <c r="J183" s="103" t="str">
        <f>VLOOKUP(I183,Presupuesto!$B$11:$C$565,2,0)</f>
        <v>OTROS SERVICIOS TECNICOS Y PROFESIONALES</v>
      </c>
      <c r="K183" s="100" t="str">
        <f t="shared" si="3"/>
        <v>Posgrado</v>
      </c>
      <c r="L183" s="100" t="s">
        <v>404</v>
      </c>
    </row>
    <row r="184" spans="3:12" ht="15.75" thickBot="1">
      <c r="C184" s="175" t="s">
        <v>59</v>
      </c>
      <c r="D184" s="165"/>
      <c r="E184" s="156">
        <v>0</v>
      </c>
      <c r="F184" s="102">
        <v>0</v>
      </c>
      <c r="G184" s="99">
        <f>F184</f>
        <v>0</v>
      </c>
      <c r="H184" s="166"/>
      <c r="I184" s="103" t="s">
        <v>718</v>
      </c>
      <c r="J184" s="103" t="str">
        <f>VLOOKUP(I184,Presupuesto!$B$11:$C$565,2,0)</f>
        <v>OTROS SERVICIOS TECNICOS Y PROFESIONALES</v>
      </c>
      <c r="K184" s="100" t="str">
        <f t="shared" si="3"/>
        <v>Posgrado</v>
      </c>
      <c r="L184" s="100" t="s">
        <v>404</v>
      </c>
    </row>
    <row r="185" spans="3:12" ht="15.75" thickBot="1">
      <c r="C185" s="142" t="s">
        <v>61</v>
      </c>
      <c r="D185" s="202"/>
      <c r="E185" s="154">
        <v>12</v>
      </c>
      <c r="F185" s="120">
        <v>30000</v>
      </c>
      <c r="G185" s="115">
        <f>D185*E185*F185</f>
        <v>0</v>
      </c>
      <c r="H185" s="168"/>
      <c r="I185" s="116" t="s">
        <v>509</v>
      </c>
      <c r="J185" s="116" t="str">
        <f>VLOOKUP(I185,Presupuesto!$B$11:$C$565,2,0)</f>
        <v>SUELDOS Y SALARIOS PERMANENTES</v>
      </c>
      <c r="K185" s="100" t="str">
        <f t="shared" si="3"/>
        <v>Posgrado</v>
      </c>
      <c r="L185" s="100" t="s">
        <v>404</v>
      </c>
    </row>
    <row r="186" spans="3:12">
      <c r="C186" s="174" t="s">
        <v>58</v>
      </c>
      <c r="D186" s="172"/>
      <c r="E186" s="133">
        <v>0</v>
      </c>
      <c r="F186" s="121">
        <f>IF(E185=0,"",(G185/E185)/12*E185)</f>
        <v>0</v>
      </c>
      <c r="G186" s="122">
        <f>F186</f>
        <v>0</v>
      </c>
      <c r="H186" s="166"/>
      <c r="I186" s="103" t="s">
        <v>529</v>
      </c>
      <c r="J186" s="103" t="str">
        <f>VLOOKUP(I186,Presupuesto!$B$11:$C$565,2,0)</f>
        <v>AGUINALDO Y DECIMO CUARTO MES</v>
      </c>
      <c r="K186" s="100" t="str">
        <f t="shared" si="3"/>
        <v>Posgrado</v>
      </c>
      <c r="L186" s="100" t="s">
        <v>404</v>
      </c>
    </row>
    <row r="187" spans="3:12" ht="15.75" thickBot="1">
      <c r="C187" s="176" t="s">
        <v>59</v>
      </c>
      <c r="D187" s="164"/>
      <c r="E187" s="134">
        <v>0</v>
      </c>
      <c r="F187" s="107">
        <f>IF(E185&lt;6,"",((E185-6)/12)*(G185/E185))</f>
        <v>0</v>
      </c>
      <c r="G187" s="107">
        <f>F187</f>
        <v>0</v>
      </c>
      <c r="H187" s="164"/>
      <c r="I187" s="108" t="s">
        <v>532</v>
      </c>
      <c r="J187" s="126" t="str">
        <f>VLOOKUP(I187,Presupuesto!$B$11:$C$565,2,0)</f>
        <v>DECIMOCUARTO MES</v>
      </c>
      <c r="K187" s="108" t="str">
        <f t="shared" si="3"/>
        <v>Posgrado</v>
      </c>
      <c r="L187" s="126" t="s">
        <v>404</v>
      </c>
    </row>
    <row r="189" spans="3:12" ht="15.75" thickBot="1"/>
    <row r="190" spans="3:12" ht="15.75" thickBot="1">
      <c r="C190" s="69" t="s">
        <v>43</v>
      </c>
      <c r="D190" s="30">
        <f>SUM(G197:G247)</f>
        <v>0</v>
      </c>
      <c r="E190" s="95"/>
      <c r="F190" s="95"/>
      <c r="G190" s="95"/>
      <c r="H190" s="76"/>
      <c r="I190" s="76"/>
      <c r="J190" s="76"/>
    </row>
    <row r="191" spans="3:12">
      <c r="D191" s="31"/>
      <c r="E191" s="95"/>
      <c r="F191" s="95"/>
      <c r="G191" s="95"/>
      <c r="H191" s="76"/>
      <c r="I191" s="76"/>
      <c r="J191" s="76"/>
    </row>
    <row r="192" spans="3:12">
      <c r="D192" s="31"/>
      <c r="E192" s="95"/>
      <c r="F192" s="95"/>
      <c r="G192" s="95"/>
      <c r="H192" s="76"/>
      <c r="I192" s="76"/>
      <c r="J192" s="76"/>
    </row>
    <row r="193" spans="3:12" ht="15.75">
      <c r="C193" s="207" t="s">
        <v>402</v>
      </c>
      <c r="D193" s="208"/>
      <c r="E193" s="95"/>
      <c r="F193" s="95"/>
      <c r="G193" s="95"/>
      <c r="H193" s="76"/>
      <c r="I193" s="76"/>
      <c r="J193" s="76"/>
    </row>
    <row r="194" spans="3:12" ht="18.75">
      <c r="C194" s="217" t="e">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#N/A</v>
      </c>
      <c r="D194" s="31"/>
      <c r="E194" s="95"/>
      <c r="F194" s="95"/>
      <c r="G194" s="95"/>
      <c r="H194" s="76"/>
      <c r="I194" s="76"/>
      <c r="J194" s="76"/>
    </row>
    <row r="195" spans="3:12" ht="15.75" thickBot="1">
      <c r="C195" s="180"/>
      <c r="D195" s="31"/>
      <c r="E195" s="95"/>
      <c r="F195" s="95"/>
      <c r="G195" s="95"/>
      <c r="H195" s="76"/>
      <c r="I195" s="76"/>
      <c r="J195" s="76"/>
    </row>
    <row r="196" spans="3:12" ht="30.75" thickBot="1">
      <c r="C196" s="136" t="s">
        <v>44</v>
      </c>
      <c r="D196" s="140" t="s">
        <v>55</v>
      </c>
      <c r="E196" s="173" t="s">
        <v>56</v>
      </c>
      <c r="F196" s="140" t="s">
        <v>57</v>
      </c>
      <c r="G196" s="137" t="s">
        <v>27</v>
      </c>
      <c r="H196" s="135" t="s">
        <v>140</v>
      </c>
      <c r="I196" s="138" t="s">
        <v>46</v>
      </c>
      <c r="J196" s="138" t="s">
        <v>141</v>
      </c>
      <c r="K196" s="138" t="s">
        <v>420</v>
      </c>
      <c r="L196" s="138" t="s">
        <v>421</v>
      </c>
    </row>
    <row r="197" spans="3:12" ht="15.75" thickBot="1">
      <c r="C197" s="139" t="s">
        <v>495</v>
      </c>
      <c r="D197" s="202"/>
      <c r="E197" s="154">
        <v>12</v>
      </c>
      <c r="F197" s="324">
        <f>HLOOKUP($C197,$BZ$2:$CM$3,2,0)</f>
        <v>41436.800000000003</v>
      </c>
      <c r="G197" s="115">
        <f>D197*E197*F197</f>
        <v>0</v>
      </c>
      <c r="H197" s="168"/>
      <c r="I197" s="116" t="s">
        <v>509</v>
      </c>
      <c r="J197" s="116" t="str">
        <f>VLOOKUP(I197,Presupuesto!$B$11:$C$565,2,0)</f>
        <v>SUELDOS Y SALARIOS PERMANENTES</v>
      </c>
      <c r="K197" s="227" t="s">
        <v>1472</v>
      </c>
      <c r="L197" s="100" t="s">
        <v>404</v>
      </c>
    </row>
    <row r="198" spans="3:12">
      <c r="C198" s="174" t="s">
        <v>58</v>
      </c>
      <c r="D198" s="165"/>
      <c r="E198" s="156">
        <v>0</v>
      </c>
      <c r="F198" s="102">
        <f>IF(E197=0,"",(G197/E197)/12*E197)</f>
        <v>0</v>
      </c>
      <c r="G198" s="99">
        <f>F198</f>
        <v>0</v>
      </c>
      <c r="H198" s="166" t="s">
        <v>1460</v>
      </c>
      <c r="I198" s="118" t="s">
        <v>529</v>
      </c>
      <c r="J198" s="118" t="str">
        <f>VLOOKUP(I198,Presupuesto!$B$11:$C$565,2,0)</f>
        <v>AGUINALDO Y DECIMO CUARTO MES</v>
      </c>
      <c r="K198" s="100" t="str">
        <f>$K$197</f>
        <v>Posgrado</v>
      </c>
      <c r="L198" s="100" t="s">
        <v>422</v>
      </c>
    </row>
    <row r="199" spans="3:12" ht="15.75" thickBot="1">
      <c r="C199" s="175" t="s">
        <v>59</v>
      </c>
      <c r="D199" s="165"/>
      <c r="E199" s="156">
        <v>0</v>
      </c>
      <c r="F199" s="119">
        <f>IF(E197&lt;6,"",((E197-6)/12)*(G197/E197))</f>
        <v>0</v>
      </c>
      <c r="G199" s="99">
        <f>F199</f>
        <v>0</v>
      </c>
      <c r="H199" s="166"/>
      <c r="I199" s="103" t="s">
        <v>532</v>
      </c>
      <c r="J199" s="103" t="str">
        <f>VLOOKUP(I199,Presupuesto!$B$11:$C$565,2,0)</f>
        <v>DECIMOCUARTO MES</v>
      </c>
      <c r="K199" s="100" t="str">
        <f t="shared" ref="K199:K247" si="4">$K$197</f>
        <v>Posgrado</v>
      </c>
      <c r="L199" s="100" t="s">
        <v>405</v>
      </c>
    </row>
    <row r="200" spans="3:12" ht="15.75" thickBot="1">
      <c r="C200" s="139" t="s">
        <v>496</v>
      </c>
      <c r="D200" s="202"/>
      <c r="E200" s="154">
        <v>12</v>
      </c>
      <c r="F200" s="324">
        <f>HLOOKUP($C200,$BZ$2:$CM$3,2,0)</f>
        <v>37669.82</v>
      </c>
      <c r="G200" s="115">
        <f>D200*E200*F200</f>
        <v>0</v>
      </c>
      <c r="H200" s="168"/>
      <c r="I200" s="116" t="s">
        <v>509</v>
      </c>
      <c r="J200" s="116" t="str">
        <f>VLOOKUP(I200,Presupuesto!$B$11:$C$565,2,0)</f>
        <v>SUELDOS Y SALARIOS PERMANENTES</v>
      </c>
      <c r="K200" s="100" t="str">
        <f t="shared" si="4"/>
        <v>Posgrado</v>
      </c>
      <c r="L200" s="100" t="s">
        <v>405</v>
      </c>
    </row>
    <row r="201" spans="3:12">
      <c r="C201" s="174" t="s">
        <v>58</v>
      </c>
      <c r="D201" s="165"/>
      <c r="E201" s="156">
        <v>0</v>
      </c>
      <c r="F201" s="102">
        <f>IF(E200=0,"",(G200/E200)/12*E200)</f>
        <v>0</v>
      </c>
      <c r="G201" s="99">
        <f>F201</f>
        <v>0</v>
      </c>
      <c r="H201" s="166"/>
      <c r="I201" s="118" t="s">
        <v>529</v>
      </c>
      <c r="J201" s="118" t="str">
        <f>VLOOKUP(I201,Presupuesto!$B$11:$C$565,2,0)</f>
        <v>AGUINALDO Y DECIMO CUARTO MES</v>
      </c>
      <c r="K201" s="100" t="str">
        <f t="shared" si="4"/>
        <v>Posgrado</v>
      </c>
      <c r="L201" s="100" t="s">
        <v>405</v>
      </c>
    </row>
    <row r="202" spans="3:12" ht="15.75" thickBot="1">
      <c r="C202" s="175" t="s">
        <v>59</v>
      </c>
      <c r="D202" s="165"/>
      <c r="E202" s="156">
        <v>0</v>
      </c>
      <c r="F202" s="119">
        <f>IF(E200&lt;6,"",((E200-6)/12)*(G200/E200))</f>
        <v>0</v>
      </c>
      <c r="G202" s="99">
        <f>F202</f>
        <v>0</v>
      </c>
      <c r="H202" s="166"/>
      <c r="I202" s="103" t="s">
        <v>532</v>
      </c>
      <c r="J202" s="103" t="str">
        <f>VLOOKUP(I202,Presupuesto!$B$11:$C$565,2,0)</f>
        <v>DECIMOCUARTO MES</v>
      </c>
      <c r="K202" s="100" t="str">
        <f t="shared" si="4"/>
        <v>Posgrado</v>
      </c>
      <c r="L202" s="100" t="s">
        <v>405</v>
      </c>
    </row>
    <row r="203" spans="3:12" ht="15.75" thickBot="1">
      <c r="C203" s="139" t="s">
        <v>497</v>
      </c>
      <c r="D203" s="202"/>
      <c r="E203" s="154">
        <v>12</v>
      </c>
      <c r="F203" s="324">
        <f>HLOOKUP($C203,$BZ$2:$CM$3,2,0)</f>
        <v>33902.839999999997</v>
      </c>
      <c r="G203" s="115">
        <f>D203*E203*F203</f>
        <v>0</v>
      </c>
      <c r="H203" s="168"/>
      <c r="I203" s="116" t="s">
        <v>509</v>
      </c>
      <c r="J203" s="116" t="str">
        <f>VLOOKUP(I203,Presupuesto!$B$11:$C$565,2,0)</f>
        <v>SUELDOS Y SALARIOS PERMANENTES</v>
      </c>
      <c r="K203" s="100" t="str">
        <f t="shared" si="4"/>
        <v>Posgrado</v>
      </c>
      <c r="L203" s="100" t="s">
        <v>405</v>
      </c>
    </row>
    <row r="204" spans="3:12">
      <c r="C204" s="174" t="s">
        <v>58</v>
      </c>
      <c r="D204" s="165"/>
      <c r="E204" s="156">
        <v>0</v>
      </c>
      <c r="F204" s="102">
        <f>IF(E203=0,"",(G203/E203)/12*E203)</f>
        <v>0</v>
      </c>
      <c r="G204" s="99">
        <f>F204</f>
        <v>0</v>
      </c>
      <c r="H204" s="166"/>
      <c r="I204" s="118" t="s">
        <v>529</v>
      </c>
      <c r="J204" s="118" t="str">
        <f>VLOOKUP(I204,Presupuesto!$B$11:$C$565,2,0)</f>
        <v>AGUINALDO Y DECIMO CUARTO MES</v>
      </c>
      <c r="K204" s="100" t="str">
        <f t="shared" si="4"/>
        <v>Posgrado</v>
      </c>
      <c r="L204" s="100" t="s">
        <v>405</v>
      </c>
    </row>
    <row r="205" spans="3:12" ht="15.75" thickBot="1">
      <c r="C205" s="175" t="s">
        <v>59</v>
      </c>
      <c r="D205" s="165"/>
      <c r="E205" s="156">
        <v>0</v>
      </c>
      <c r="F205" s="119">
        <f>IF(E203&lt;6,"",((E203-6)/12)*(G203/E203))</f>
        <v>0</v>
      </c>
      <c r="G205" s="99">
        <f>F205</f>
        <v>0</v>
      </c>
      <c r="H205" s="166"/>
      <c r="I205" s="103" t="s">
        <v>532</v>
      </c>
      <c r="J205" s="103" t="str">
        <f>VLOOKUP(I205,Presupuesto!$B$11:$C$565,2,0)</f>
        <v>DECIMOCUARTO MES</v>
      </c>
      <c r="K205" s="100" t="str">
        <f t="shared" si="4"/>
        <v>Posgrado</v>
      </c>
      <c r="L205" s="100" t="s">
        <v>405</v>
      </c>
    </row>
    <row r="206" spans="3:12" ht="15.75" thickBot="1">
      <c r="C206" s="139" t="s">
        <v>498</v>
      </c>
      <c r="D206" s="202"/>
      <c r="E206" s="154">
        <v>12</v>
      </c>
      <c r="F206" s="324">
        <f>HLOOKUP($C206,$BZ$2:$CM$3,2,0)</f>
        <v>30135.85</v>
      </c>
      <c r="G206" s="115">
        <f>D206*E206*F206</f>
        <v>0</v>
      </c>
      <c r="H206" s="168"/>
      <c r="I206" s="116" t="s">
        <v>509</v>
      </c>
      <c r="J206" s="116" t="str">
        <f>VLOOKUP(I206,Presupuesto!$B$11:$C$565,2,0)</f>
        <v>SUELDOS Y SALARIOS PERMANENTES</v>
      </c>
      <c r="K206" s="100" t="str">
        <f t="shared" si="4"/>
        <v>Posgrado</v>
      </c>
      <c r="L206" s="100" t="s">
        <v>405</v>
      </c>
    </row>
    <row r="207" spans="3:12">
      <c r="C207" s="174" t="s">
        <v>58</v>
      </c>
      <c r="D207" s="165"/>
      <c r="E207" s="156">
        <v>0</v>
      </c>
      <c r="F207" s="102">
        <f>IF(E206=0,"",(G206/E206)/12*E206)</f>
        <v>0</v>
      </c>
      <c r="G207" s="99">
        <f>F207</f>
        <v>0</v>
      </c>
      <c r="H207" s="166"/>
      <c r="I207" s="118" t="s">
        <v>529</v>
      </c>
      <c r="J207" s="118" t="str">
        <f>VLOOKUP(I207,Presupuesto!$B$11:$C$565,2,0)</f>
        <v>AGUINALDO Y DECIMO CUARTO MES</v>
      </c>
      <c r="K207" s="100" t="str">
        <f t="shared" si="4"/>
        <v>Posgrado</v>
      </c>
      <c r="L207" s="100" t="s">
        <v>405</v>
      </c>
    </row>
    <row r="208" spans="3:12" ht="15.75" thickBot="1">
      <c r="C208" s="175" t="s">
        <v>59</v>
      </c>
      <c r="D208" s="165"/>
      <c r="E208" s="156">
        <v>0</v>
      </c>
      <c r="F208" s="119">
        <f>IF(E206&lt;6,"",((E206-6)/12)*(G206/E206))</f>
        <v>0</v>
      </c>
      <c r="G208" s="99">
        <f>F208</f>
        <v>0</v>
      </c>
      <c r="H208" s="166"/>
      <c r="I208" s="103" t="s">
        <v>532</v>
      </c>
      <c r="J208" s="103" t="str">
        <f>VLOOKUP(I208,Presupuesto!$B$11:$C$565,2,0)</f>
        <v>DECIMOCUARTO MES</v>
      </c>
      <c r="K208" s="100" t="str">
        <f t="shared" si="4"/>
        <v>Posgrado</v>
      </c>
      <c r="L208" s="100" t="s">
        <v>405</v>
      </c>
    </row>
    <row r="209" spans="3:12" ht="15.75" thickBot="1">
      <c r="C209" s="139" t="s">
        <v>499</v>
      </c>
      <c r="D209" s="202"/>
      <c r="E209" s="154">
        <v>12</v>
      </c>
      <c r="F209" s="324">
        <f>HLOOKUP($C209,$BZ$2:$CM$3,2,0)</f>
        <v>28252.36</v>
      </c>
      <c r="G209" s="115">
        <f>D209*E209*F209</f>
        <v>0</v>
      </c>
      <c r="H209" s="168"/>
      <c r="I209" s="116" t="s">
        <v>509</v>
      </c>
      <c r="J209" s="116" t="str">
        <f>VLOOKUP(I209,Presupuesto!$B$11:$C$565,2,0)</f>
        <v>SUELDOS Y SALARIOS PERMANENTES</v>
      </c>
      <c r="K209" s="100" t="str">
        <f t="shared" si="4"/>
        <v>Posgrado</v>
      </c>
      <c r="L209" s="100" t="s">
        <v>405</v>
      </c>
    </row>
    <row r="210" spans="3:12">
      <c r="C210" s="174" t="s">
        <v>58</v>
      </c>
      <c r="D210" s="165"/>
      <c r="E210" s="156">
        <v>0</v>
      </c>
      <c r="F210" s="102">
        <f>IF(E209=0,"",(G209/E209)/12*E209)</f>
        <v>0</v>
      </c>
      <c r="G210" s="99">
        <f>F210</f>
        <v>0</v>
      </c>
      <c r="H210" s="166"/>
      <c r="I210" s="118" t="s">
        <v>529</v>
      </c>
      <c r="J210" s="118" t="str">
        <f>VLOOKUP(I210,Presupuesto!$B$11:$C$565,2,0)</f>
        <v>AGUINALDO Y DECIMO CUARTO MES</v>
      </c>
      <c r="K210" s="100" t="str">
        <f t="shared" si="4"/>
        <v>Posgrado</v>
      </c>
      <c r="L210" s="100" t="s">
        <v>405</v>
      </c>
    </row>
    <row r="211" spans="3:12" ht="15.75" thickBot="1">
      <c r="C211" s="175" t="s">
        <v>59</v>
      </c>
      <c r="D211" s="165"/>
      <c r="E211" s="156">
        <v>0</v>
      </c>
      <c r="F211" s="119">
        <f>IF(E209&lt;6,"",((E209-6)/12)*(G209/E209))</f>
        <v>0</v>
      </c>
      <c r="G211" s="99">
        <f>F211</f>
        <v>0</v>
      </c>
      <c r="H211" s="166"/>
      <c r="I211" s="103" t="s">
        <v>532</v>
      </c>
      <c r="J211" s="103" t="str">
        <f>VLOOKUP(I211,Presupuesto!$B$11:$C$565,2,0)</f>
        <v>DECIMOCUARTO MES</v>
      </c>
      <c r="K211" s="100" t="str">
        <f t="shared" si="4"/>
        <v>Posgrado</v>
      </c>
      <c r="L211" s="100" t="s">
        <v>405</v>
      </c>
    </row>
    <row r="212" spans="3:12" ht="15.75" thickBot="1">
      <c r="C212" s="139" t="s">
        <v>500</v>
      </c>
      <c r="D212" s="202"/>
      <c r="E212" s="154">
        <v>12</v>
      </c>
      <c r="F212" s="324">
        <f>HLOOKUP($C212,$BZ$2:$CM$3,2,0)</f>
        <v>26368.87</v>
      </c>
      <c r="G212" s="115">
        <f>D212*E212*F212</f>
        <v>0</v>
      </c>
      <c r="H212" s="168"/>
      <c r="I212" s="116" t="s">
        <v>509</v>
      </c>
      <c r="J212" s="116" t="str">
        <f>VLOOKUP(I212,Presupuesto!$B$11:$C$565,2,0)</f>
        <v>SUELDOS Y SALARIOS PERMANENTES</v>
      </c>
      <c r="K212" s="100" t="str">
        <f t="shared" si="4"/>
        <v>Posgrado</v>
      </c>
      <c r="L212" s="100" t="s">
        <v>405</v>
      </c>
    </row>
    <row r="213" spans="3:12">
      <c r="C213" s="174" t="s">
        <v>58</v>
      </c>
      <c r="D213" s="165"/>
      <c r="E213" s="156">
        <v>0</v>
      </c>
      <c r="F213" s="102">
        <f>IF(E212=0,"",(G212/E212)/12*E212)</f>
        <v>0</v>
      </c>
      <c r="G213" s="99">
        <f>F213</f>
        <v>0</v>
      </c>
      <c r="H213" s="166"/>
      <c r="I213" s="118" t="s">
        <v>529</v>
      </c>
      <c r="J213" s="118" t="str">
        <f>VLOOKUP(I213,Presupuesto!$B$11:$C$565,2,0)</f>
        <v>AGUINALDO Y DECIMO CUARTO MES</v>
      </c>
      <c r="K213" s="100" t="str">
        <f t="shared" si="4"/>
        <v>Posgrado</v>
      </c>
      <c r="L213" s="100" t="s">
        <v>405</v>
      </c>
    </row>
    <row r="214" spans="3:12" ht="15.75" thickBot="1">
      <c r="C214" s="175" t="s">
        <v>59</v>
      </c>
      <c r="D214" s="165"/>
      <c r="E214" s="156">
        <v>0</v>
      </c>
      <c r="F214" s="119">
        <f>IF(E212&lt;6,"",((E212-6)/12)*(G212/E212))</f>
        <v>0</v>
      </c>
      <c r="G214" s="99">
        <f>F214</f>
        <v>0</v>
      </c>
      <c r="H214" s="166"/>
      <c r="I214" s="103" t="s">
        <v>532</v>
      </c>
      <c r="J214" s="103" t="str">
        <f>VLOOKUP(I214,Presupuesto!$B$11:$C$565,2,0)</f>
        <v>DECIMOCUARTO MES</v>
      </c>
      <c r="K214" s="100" t="str">
        <f t="shared" si="4"/>
        <v>Posgrado</v>
      </c>
      <c r="L214" s="100" t="s">
        <v>405</v>
      </c>
    </row>
    <row r="215" spans="3:12" ht="15.75" thickBot="1">
      <c r="C215" s="139" t="s">
        <v>501</v>
      </c>
      <c r="D215" s="202"/>
      <c r="E215" s="154">
        <v>12</v>
      </c>
      <c r="F215" s="324">
        <f>HLOOKUP($C215,$BZ$2:$CM$3,2,0)</f>
        <v>17893.16</v>
      </c>
      <c r="G215" s="115">
        <f>D215*E215*F215</f>
        <v>0</v>
      </c>
      <c r="H215" s="168"/>
      <c r="I215" s="116" t="s">
        <v>509</v>
      </c>
      <c r="J215" s="116" t="str">
        <f>VLOOKUP(I215,Presupuesto!$B$11:$C$565,2,0)</f>
        <v>SUELDOS Y SALARIOS PERMANENTES</v>
      </c>
      <c r="K215" s="100" t="str">
        <f t="shared" si="4"/>
        <v>Posgrado</v>
      </c>
      <c r="L215" s="100" t="s">
        <v>405</v>
      </c>
    </row>
    <row r="216" spans="3:12">
      <c r="C216" s="174" t="s">
        <v>58</v>
      </c>
      <c r="D216" s="165"/>
      <c r="E216" s="156">
        <v>0</v>
      </c>
      <c r="F216" s="102">
        <f>IF(E215=0,"",(G215/E215)/12*E215)</f>
        <v>0</v>
      </c>
      <c r="G216" s="99">
        <f>F216</f>
        <v>0</v>
      </c>
      <c r="H216" s="166"/>
      <c r="I216" s="118" t="s">
        <v>529</v>
      </c>
      <c r="J216" s="118" t="str">
        <f>VLOOKUP(I216,Presupuesto!$B$11:$C$565,2,0)</f>
        <v>AGUINALDO Y DECIMO CUARTO MES</v>
      </c>
      <c r="K216" s="100" t="str">
        <f t="shared" si="4"/>
        <v>Posgrado</v>
      </c>
      <c r="L216" s="100" t="s">
        <v>405</v>
      </c>
    </row>
    <row r="217" spans="3:12" ht="15.75" thickBot="1">
      <c r="C217" s="175" t="s">
        <v>59</v>
      </c>
      <c r="D217" s="165"/>
      <c r="E217" s="156">
        <v>0</v>
      </c>
      <c r="F217" s="119">
        <f>IF(E215&lt;6,"",((E215-6)/12)*(G215/E215))</f>
        <v>0</v>
      </c>
      <c r="G217" s="99">
        <f>F217</f>
        <v>0</v>
      </c>
      <c r="H217" s="166"/>
      <c r="I217" s="103" t="s">
        <v>532</v>
      </c>
      <c r="J217" s="103" t="str">
        <f>VLOOKUP(I217,Presupuesto!$B$11:$C$565,2,0)</f>
        <v>DECIMOCUARTO MES</v>
      </c>
      <c r="K217" s="100" t="str">
        <f t="shared" si="4"/>
        <v>Posgrado</v>
      </c>
      <c r="L217" s="100" t="s">
        <v>405</v>
      </c>
    </row>
    <row r="218" spans="3:12" ht="15.75" thickBot="1">
      <c r="C218" s="139" t="s">
        <v>502</v>
      </c>
      <c r="D218" s="202"/>
      <c r="E218" s="154">
        <v>12</v>
      </c>
      <c r="F218" s="324">
        <f>HLOOKUP($C218,$BZ$2:$CM$3,2,0)</f>
        <v>16951.419999999998</v>
      </c>
      <c r="G218" s="115">
        <f>D218*E218*F218</f>
        <v>0</v>
      </c>
      <c r="H218" s="168"/>
      <c r="I218" s="116" t="s">
        <v>509</v>
      </c>
      <c r="J218" s="116" t="str">
        <f>VLOOKUP(I218,Presupuesto!$B$11:$C$565,2,0)</f>
        <v>SUELDOS Y SALARIOS PERMANENTES</v>
      </c>
      <c r="K218" s="100" t="str">
        <f t="shared" si="4"/>
        <v>Posgrado</v>
      </c>
      <c r="L218" s="100" t="s">
        <v>405</v>
      </c>
    </row>
    <row r="219" spans="3:12">
      <c r="C219" s="174" t="s">
        <v>58</v>
      </c>
      <c r="D219" s="165"/>
      <c r="E219" s="156">
        <v>0</v>
      </c>
      <c r="F219" s="102">
        <f>IF(E218=0,"",(G218/E218)/12*E218)</f>
        <v>0</v>
      </c>
      <c r="G219" s="99">
        <f>F219</f>
        <v>0</v>
      </c>
      <c r="H219" s="166"/>
      <c r="I219" s="118" t="s">
        <v>529</v>
      </c>
      <c r="J219" s="118" t="str">
        <f>VLOOKUP(I219,Presupuesto!$B$11:$C$565,2,0)</f>
        <v>AGUINALDO Y DECIMO CUARTO MES</v>
      </c>
      <c r="K219" s="100" t="str">
        <f t="shared" si="4"/>
        <v>Posgrado</v>
      </c>
      <c r="L219" s="100" t="s">
        <v>405</v>
      </c>
    </row>
    <row r="220" spans="3:12" ht="15.75" thickBot="1">
      <c r="C220" s="175" t="s">
        <v>59</v>
      </c>
      <c r="D220" s="165"/>
      <c r="E220" s="156">
        <v>0</v>
      </c>
      <c r="F220" s="119">
        <f>IF(E218&lt;6,"",((E218-6)/12)*(G218/E218))</f>
        <v>0</v>
      </c>
      <c r="G220" s="99">
        <f>F220</f>
        <v>0</v>
      </c>
      <c r="H220" s="166"/>
      <c r="I220" s="103" t="s">
        <v>532</v>
      </c>
      <c r="J220" s="103" t="str">
        <f>VLOOKUP(I220,Presupuesto!$B$11:$C$565,2,0)</f>
        <v>DECIMOCUARTO MES</v>
      </c>
      <c r="K220" s="100" t="str">
        <f t="shared" si="4"/>
        <v>Posgrado</v>
      </c>
      <c r="L220" s="100" t="s">
        <v>405</v>
      </c>
    </row>
    <row r="221" spans="3:12" ht="15.75" thickBot="1">
      <c r="C221" s="139" t="s">
        <v>503</v>
      </c>
      <c r="D221" s="202"/>
      <c r="E221" s="154">
        <v>12</v>
      </c>
      <c r="F221" s="324">
        <f>HLOOKUP($C221,$BZ$2:$CM$3,2,0)</f>
        <v>13184.44</v>
      </c>
      <c r="G221" s="115">
        <f>D221*E221*F221</f>
        <v>0</v>
      </c>
      <c r="H221" s="168"/>
      <c r="I221" s="116" t="s">
        <v>509</v>
      </c>
      <c r="J221" s="116" t="str">
        <f>VLOOKUP(I221,Presupuesto!$B$11:$C$565,2,0)</f>
        <v>SUELDOS Y SALARIOS PERMANENTES</v>
      </c>
      <c r="K221" s="100" t="str">
        <f t="shared" si="4"/>
        <v>Posgrado</v>
      </c>
      <c r="L221" s="100" t="s">
        <v>405</v>
      </c>
    </row>
    <row r="222" spans="3:12">
      <c r="C222" s="174" t="s">
        <v>58</v>
      </c>
      <c r="D222" s="165"/>
      <c r="E222" s="156">
        <v>0</v>
      </c>
      <c r="F222" s="102">
        <f>IF(E221=0,"",(G221/E221)/12*E221)</f>
        <v>0</v>
      </c>
      <c r="G222" s="99">
        <f>F222</f>
        <v>0</v>
      </c>
      <c r="H222" s="166"/>
      <c r="I222" s="118" t="s">
        <v>529</v>
      </c>
      <c r="J222" s="118" t="str">
        <f>VLOOKUP(I222,Presupuesto!$B$11:$C$565,2,0)</f>
        <v>AGUINALDO Y DECIMO CUARTO MES</v>
      </c>
      <c r="K222" s="100" t="str">
        <f t="shared" si="4"/>
        <v>Posgrado</v>
      </c>
      <c r="L222" s="100" t="s">
        <v>405</v>
      </c>
    </row>
    <row r="223" spans="3:12" ht="15.75" thickBot="1">
      <c r="C223" s="175" t="s">
        <v>59</v>
      </c>
      <c r="D223" s="165"/>
      <c r="E223" s="156">
        <v>0</v>
      </c>
      <c r="F223" s="119">
        <f>IF(E221&lt;6,"",((E221-6)/12)*(G221/E221))</f>
        <v>0</v>
      </c>
      <c r="G223" s="99">
        <f>F223</f>
        <v>0</v>
      </c>
      <c r="H223" s="166"/>
      <c r="I223" s="103" t="s">
        <v>532</v>
      </c>
      <c r="J223" s="103" t="str">
        <f>VLOOKUP(I223,Presupuesto!$B$11:$C$565,2,0)</f>
        <v>DECIMOCUARTO MES</v>
      </c>
      <c r="K223" s="100" t="str">
        <f t="shared" si="4"/>
        <v>Posgrado</v>
      </c>
      <c r="L223" s="100" t="s">
        <v>405</v>
      </c>
    </row>
    <row r="224" spans="3:12" ht="15.75" thickBot="1">
      <c r="C224" s="139" t="s">
        <v>504</v>
      </c>
      <c r="D224" s="202"/>
      <c r="E224" s="154">
        <v>12</v>
      </c>
      <c r="F224" s="324">
        <f>HLOOKUP($C224,$BZ$2:$CM$3,2,0)</f>
        <v>15032.56</v>
      </c>
      <c r="G224" s="115">
        <f>D224*E224*F224</f>
        <v>0</v>
      </c>
      <c r="H224" s="168"/>
      <c r="I224" s="116" t="s">
        <v>509</v>
      </c>
      <c r="J224" s="116" t="str">
        <f>VLOOKUP(I224,Presupuesto!$B$11:$C$565,2,0)</f>
        <v>SUELDOS Y SALARIOS PERMANENTES</v>
      </c>
      <c r="K224" s="100" t="str">
        <f t="shared" si="4"/>
        <v>Posgrado</v>
      </c>
      <c r="L224" s="100" t="s">
        <v>405</v>
      </c>
    </row>
    <row r="225" spans="3:12">
      <c r="C225" s="174" t="s">
        <v>58</v>
      </c>
      <c r="D225" s="165"/>
      <c r="E225" s="156">
        <v>0</v>
      </c>
      <c r="F225" s="102">
        <f>IF(E224=0,"",(G224/E224)/12*E224)</f>
        <v>0</v>
      </c>
      <c r="G225" s="99">
        <f>F225</f>
        <v>0</v>
      </c>
      <c r="H225" s="166"/>
      <c r="I225" s="118" t="s">
        <v>529</v>
      </c>
      <c r="J225" s="118" t="str">
        <f>VLOOKUP(I225,Presupuesto!$B$11:$C$565,2,0)</f>
        <v>AGUINALDO Y DECIMO CUARTO MES</v>
      </c>
      <c r="K225" s="100" t="str">
        <f t="shared" si="4"/>
        <v>Posgrado</v>
      </c>
      <c r="L225" s="100" t="s">
        <v>405</v>
      </c>
    </row>
    <row r="226" spans="3:12" ht="15.75" thickBot="1">
      <c r="C226" s="175" t="s">
        <v>59</v>
      </c>
      <c r="D226" s="165"/>
      <c r="E226" s="156">
        <v>0</v>
      </c>
      <c r="F226" s="119">
        <f>IF(E224&lt;6,"",((E224-6)/12)*(G224/E224))</f>
        <v>0</v>
      </c>
      <c r="G226" s="99">
        <f>F226</f>
        <v>0</v>
      </c>
      <c r="H226" s="166"/>
      <c r="I226" s="103" t="s">
        <v>532</v>
      </c>
      <c r="J226" s="103" t="str">
        <f>VLOOKUP(I226,Presupuesto!$B$11:$C$565,2,0)</f>
        <v>DECIMOCUARTO MES</v>
      </c>
      <c r="K226" s="100" t="str">
        <f t="shared" si="4"/>
        <v>Posgrado</v>
      </c>
      <c r="L226" s="100" t="s">
        <v>405</v>
      </c>
    </row>
    <row r="227" spans="3:12" ht="15.75" thickBot="1">
      <c r="C227" s="139" t="s">
        <v>505</v>
      </c>
      <c r="D227" s="202"/>
      <c r="E227" s="154">
        <v>12</v>
      </c>
      <c r="F227" s="324">
        <f>HLOOKUP($C227,$BZ$2:$CM$3,2,0)</f>
        <v>13264.02</v>
      </c>
      <c r="G227" s="115">
        <f>D227*E227*F227</f>
        <v>0</v>
      </c>
      <c r="H227" s="168"/>
      <c r="I227" s="116" t="s">
        <v>509</v>
      </c>
      <c r="J227" s="116" t="str">
        <f>VLOOKUP(I227,Presupuesto!$B$11:$C$565,2,0)</f>
        <v>SUELDOS Y SALARIOS PERMANENTES</v>
      </c>
      <c r="K227" s="100" t="str">
        <f t="shared" si="4"/>
        <v>Posgrado</v>
      </c>
      <c r="L227" s="100" t="s">
        <v>405</v>
      </c>
    </row>
    <row r="228" spans="3:12">
      <c r="C228" s="174" t="s">
        <v>58</v>
      </c>
      <c r="D228" s="165"/>
      <c r="E228" s="156">
        <v>0</v>
      </c>
      <c r="F228" s="102">
        <f>IF(E227=0,"",(G227/E227)/12*E227)</f>
        <v>0</v>
      </c>
      <c r="G228" s="99">
        <f>F228</f>
        <v>0</v>
      </c>
      <c r="H228" s="166"/>
      <c r="I228" s="118" t="s">
        <v>529</v>
      </c>
      <c r="J228" s="118" t="str">
        <f>VLOOKUP(I228,Presupuesto!$B$11:$C$565,2,0)</f>
        <v>AGUINALDO Y DECIMO CUARTO MES</v>
      </c>
      <c r="K228" s="100" t="str">
        <f t="shared" si="4"/>
        <v>Posgrado</v>
      </c>
      <c r="L228" s="100" t="s">
        <v>405</v>
      </c>
    </row>
    <row r="229" spans="3:12" ht="15.75" thickBot="1">
      <c r="C229" s="175" t="s">
        <v>59</v>
      </c>
      <c r="D229" s="165"/>
      <c r="E229" s="156">
        <v>0</v>
      </c>
      <c r="F229" s="119">
        <f>IF(E227&lt;6,"",((E227-6)/12)*(G227/E227))</f>
        <v>0</v>
      </c>
      <c r="G229" s="99">
        <f>F229</f>
        <v>0</v>
      </c>
      <c r="H229" s="166"/>
      <c r="I229" s="103" t="s">
        <v>532</v>
      </c>
      <c r="J229" s="103" t="str">
        <f>VLOOKUP(I229,Presupuesto!$B$11:$C$565,2,0)</f>
        <v>DECIMOCUARTO MES</v>
      </c>
      <c r="K229" s="100" t="str">
        <f t="shared" si="4"/>
        <v>Posgrado</v>
      </c>
      <c r="L229" s="100" t="s">
        <v>405</v>
      </c>
    </row>
    <row r="230" spans="3:12" ht="15.75" thickBot="1">
      <c r="C230" s="139" t="s">
        <v>506</v>
      </c>
      <c r="D230" s="202"/>
      <c r="E230" s="154">
        <v>12</v>
      </c>
      <c r="F230" s="324">
        <f>HLOOKUP($C230,$BZ$2:$CM$3,2,0)</f>
        <v>12379.75</v>
      </c>
      <c r="G230" s="115">
        <f>D230*E230*F230</f>
        <v>0</v>
      </c>
      <c r="H230" s="168"/>
      <c r="I230" s="116" t="s">
        <v>509</v>
      </c>
      <c r="J230" s="116" t="str">
        <f>VLOOKUP(I230,Presupuesto!$B$11:$C$565,2,0)</f>
        <v>SUELDOS Y SALARIOS PERMANENTES</v>
      </c>
      <c r="K230" s="100" t="str">
        <f t="shared" si="4"/>
        <v>Posgrado</v>
      </c>
      <c r="L230" s="100" t="s">
        <v>405</v>
      </c>
    </row>
    <row r="231" spans="3:12">
      <c r="C231" s="174" t="s">
        <v>58</v>
      </c>
      <c r="D231" s="165"/>
      <c r="E231" s="156">
        <v>0</v>
      </c>
      <c r="F231" s="102">
        <f>IF(E230=0,"",(G230/E230)/12*E230)</f>
        <v>0</v>
      </c>
      <c r="G231" s="99">
        <f>F231</f>
        <v>0</v>
      </c>
      <c r="H231" s="166"/>
      <c r="I231" s="118" t="s">
        <v>529</v>
      </c>
      <c r="J231" s="118" t="str">
        <f>VLOOKUP(I231,Presupuesto!$B$11:$C$565,2,0)</f>
        <v>AGUINALDO Y DECIMO CUARTO MES</v>
      </c>
      <c r="K231" s="100" t="str">
        <f t="shared" si="4"/>
        <v>Posgrado</v>
      </c>
      <c r="L231" s="100" t="s">
        <v>405</v>
      </c>
    </row>
    <row r="232" spans="3:12" ht="15.75" thickBot="1">
      <c r="C232" s="175" t="s">
        <v>59</v>
      </c>
      <c r="D232" s="165"/>
      <c r="E232" s="156">
        <v>0</v>
      </c>
      <c r="F232" s="119">
        <f>IF(E230&lt;6,"",((E230-6)/12)*(G230/E230))</f>
        <v>0</v>
      </c>
      <c r="G232" s="99">
        <f>F232</f>
        <v>0</v>
      </c>
      <c r="H232" s="166"/>
      <c r="I232" s="103" t="s">
        <v>532</v>
      </c>
      <c r="J232" s="103" t="str">
        <f>VLOOKUP(I232,Presupuesto!$B$11:$C$565,2,0)</f>
        <v>DECIMOCUARTO MES</v>
      </c>
      <c r="K232" s="100" t="str">
        <f t="shared" si="4"/>
        <v>Posgrado</v>
      </c>
      <c r="L232" s="100" t="s">
        <v>405</v>
      </c>
    </row>
    <row r="233" spans="3:12" ht="15.75" thickBot="1">
      <c r="C233" s="139" t="s">
        <v>507</v>
      </c>
      <c r="D233" s="202"/>
      <c r="E233" s="154">
        <v>12</v>
      </c>
      <c r="F233" s="324">
        <f>HLOOKUP($C233,$BZ$2:$CM$3,2,0)</f>
        <v>439.49</v>
      </c>
      <c r="G233" s="115">
        <f>D233*E233*F233</f>
        <v>0</v>
      </c>
      <c r="H233" s="168"/>
      <c r="I233" s="116" t="s">
        <v>509</v>
      </c>
      <c r="J233" s="116" t="str">
        <f>VLOOKUP(I233,Presupuesto!$B$11:$C$565,2,0)</f>
        <v>SUELDOS Y SALARIOS PERMANENTES</v>
      </c>
      <c r="K233" s="100" t="str">
        <f t="shared" si="4"/>
        <v>Posgrado</v>
      </c>
      <c r="L233" s="100" t="s">
        <v>405</v>
      </c>
    </row>
    <row r="234" spans="3:12">
      <c r="C234" s="174" t="s">
        <v>58</v>
      </c>
      <c r="D234" s="165"/>
      <c r="E234" s="156">
        <v>0</v>
      </c>
      <c r="F234" s="102">
        <f>IF(E233=0,"",(G233/E233)/12*E233)</f>
        <v>0</v>
      </c>
      <c r="G234" s="99">
        <f>F234</f>
        <v>0</v>
      </c>
      <c r="H234" s="166"/>
      <c r="I234" s="118" t="s">
        <v>529</v>
      </c>
      <c r="J234" s="118" t="str">
        <f>VLOOKUP(I234,Presupuesto!$B$11:$C$565,2,0)</f>
        <v>AGUINALDO Y DECIMO CUARTO MES</v>
      </c>
      <c r="K234" s="100" t="str">
        <f t="shared" si="4"/>
        <v>Posgrado</v>
      </c>
      <c r="L234" s="100" t="s">
        <v>405</v>
      </c>
    </row>
    <row r="235" spans="3:12" ht="15.75" thickBot="1">
      <c r="C235" s="175" t="s">
        <v>59</v>
      </c>
      <c r="D235" s="165"/>
      <c r="E235" s="156">
        <v>0</v>
      </c>
      <c r="F235" s="119">
        <f>IF(E233&lt;6,"",((E233-6)/12)*(G233/E233))</f>
        <v>0</v>
      </c>
      <c r="G235" s="99">
        <f>F235</f>
        <v>0</v>
      </c>
      <c r="H235" s="166"/>
      <c r="I235" s="103" t="s">
        <v>532</v>
      </c>
      <c r="J235" s="103" t="str">
        <f>VLOOKUP(I235,Presupuesto!$B$11:$C$565,2,0)</f>
        <v>DECIMOCUARTO MES</v>
      </c>
      <c r="K235" s="100" t="str">
        <f t="shared" si="4"/>
        <v>Posgrado</v>
      </c>
      <c r="L235" s="100" t="s">
        <v>405</v>
      </c>
    </row>
    <row r="236" spans="3:12" ht="15.75" thickBot="1">
      <c r="C236" s="139" t="s">
        <v>508</v>
      </c>
      <c r="D236" s="202"/>
      <c r="E236" s="154">
        <v>12</v>
      </c>
      <c r="F236" s="324">
        <f>HLOOKUP($C236,$BZ$2:$CM$3,2,0)</f>
        <v>1904.46</v>
      </c>
      <c r="G236" s="115">
        <f>D236*E236*F236</f>
        <v>0</v>
      </c>
      <c r="H236" s="168"/>
      <c r="I236" s="116" t="s">
        <v>509</v>
      </c>
      <c r="J236" s="116" t="str">
        <f>VLOOKUP(I236,Presupuesto!$B$11:$C$565,2,0)</f>
        <v>SUELDOS Y SALARIOS PERMANENTES</v>
      </c>
      <c r="K236" s="100" t="str">
        <f t="shared" si="4"/>
        <v>Posgrado</v>
      </c>
      <c r="L236" s="100" t="s">
        <v>405</v>
      </c>
    </row>
    <row r="237" spans="3:12">
      <c r="C237" s="174" t="s">
        <v>58</v>
      </c>
      <c r="D237" s="165"/>
      <c r="E237" s="156">
        <v>0</v>
      </c>
      <c r="F237" s="102">
        <f>IF(E236=0,"",(G236/E236)/12*E236)</f>
        <v>0</v>
      </c>
      <c r="G237" s="99">
        <f>F237</f>
        <v>0</v>
      </c>
      <c r="H237" s="166"/>
      <c r="I237" s="118" t="s">
        <v>529</v>
      </c>
      <c r="J237" s="118" t="str">
        <f>VLOOKUP(I237,Presupuesto!$B$11:$C$565,2,0)</f>
        <v>AGUINALDO Y DECIMO CUARTO MES</v>
      </c>
      <c r="K237" s="100" t="str">
        <f t="shared" si="4"/>
        <v>Posgrado</v>
      </c>
      <c r="L237" s="100" t="s">
        <v>405</v>
      </c>
    </row>
    <row r="238" spans="3:12" ht="15.75" thickBot="1">
      <c r="C238" s="175" t="s">
        <v>59</v>
      </c>
      <c r="D238" s="165"/>
      <c r="E238" s="156">
        <v>0</v>
      </c>
      <c r="F238" s="119">
        <f>IF(E236&lt;6,"",((E236-6)/12)*(G236/E236))</f>
        <v>0</v>
      </c>
      <c r="G238" s="99">
        <f>F238</f>
        <v>0</v>
      </c>
      <c r="H238" s="166"/>
      <c r="I238" s="103" t="s">
        <v>532</v>
      </c>
      <c r="J238" s="103" t="str">
        <f>VLOOKUP(I238,Presupuesto!$B$11:$C$565,2,0)</f>
        <v>DECIMOCUARTO MES</v>
      </c>
      <c r="K238" s="100" t="str">
        <f t="shared" si="4"/>
        <v>Posgrado</v>
      </c>
      <c r="L238" s="100" t="s">
        <v>405</v>
      </c>
    </row>
    <row r="239" spans="3:12" ht="15.75" thickBot="1">
      <c r="C239" s="142" t="s">
        <v>84</v>
      </c>
      <c r="D239" s="202"/>
      <c r="E239" s="154">
        <v>12</v>
      </c>
      <c r="F239" s="141">
        <v>30000</v>
      </c>
      <c r="G239" s="115">
        <f>D239*E239*F239</f>
        <v>0</v>
      </c>
      <c r="H239" s="168"/>
      <c r="I239" s="116" t="s">
        <v>577</v>
      </c>
      <c r="J239" s="116" t="str">
        <f>VLOOKUP(I239,Presupuesto!$B$11:$C$565,2,0)</f>
        <v>CONTRATOS ESPECIALES</v>
      </c>
      <c r="K239" s="100" t="str">
        <f t="shared" si="4"/>
        <v>Posgrado</v>
      </c>
      <c r="L239" s="100" t="s">
        <v>405</v>
      </c>
    </row>
    <row r="240" spans="3:12">
      <c r="C240" s="174" t="s">
        <v>58</v>
      </c>
      <c r="D240" s="165"/>
      <c r="E240" s="156">
        <v>0</v>
      </c>
      <c r="F240" s="119">
        <f>IF(E239=0,"",(G239/E239)/12*E239)</f>
        <v>0</v>
      </c>
      <c r="G240" s="99">
        <f>F240</f>
        <v>0</v>
      </c>
      <c r="H240" s="166"/>
      <c r="I240" s="103" t="s">
        <v>577</v>
      </c>
      <c r="J240" s="103" t="str">
        <f>VLOOKUP(I240,Presupuesto!$B$11:$C$565,2,0)</f>
        <v>CONTRATOS ESPECIALES</v>
      </c>
      <c r="K240" s="100" t="str">
        <f t="shared" si="4"/>
        <v>Posgrado</v>
      </c>
      <c r="L240" s="100" t="s">
        <v>404</v>
      </c>
    </row>
    <row r="241" spans="3:12" ht="15.75" thickBot="1">
      <c r="C241" s="175" t="s">
        <v>59</v>
      </c>
      <c r="D241" s="165"/>
      <c r="E241" s="156">
        <v>0</v>
      </c>
      <c r="F241" s="102">
        <f>IF(E239&lt;6,"",((E239-6)/12)*(G239/E239))</f>
        <v>0</v>
      </c>
      <c r="G241" s="99">
        <f>F241</f>
        <v>0</v>
      </c>
      <c r="H241" s="166"/>
      <c r="I241" s="103" t="s">
        <v>577</v>
      </c>
      <c r="J241" s="103" t="str">
        <f>VLOOKUP(I241,Presupuesto!$B$11:$C$565,2,0)</f>
        <v>CONTRATOS ESPECIALES</v>
      </c>
      <c r="K241" s="100" t="str">
        <f t="shared" si="4"/>
        <v>Posgrado</v>
      </c>
      <c r="L241" s="100" t="s">
        <v>409</v>
      </c>
    </row>
    <row r="242" spans="3:12" ht="15.75" thickBot="1">
      <c r="C242" s="142" t="s">
        <v>60</v>
      </c>
      <c r="D242" s="202"/>
      <c r="E242" s="154">
        <v>12</v>
      </c>
      <c r="F242" s="120">
        <v>30000</v>
      </c>
      <c r="G242" s="115">
        <f>D242*E242*F242</f>
        <v>0</v>
      </c>
      <c r="H242" s="168"/>
      <c r="I242" s="116" t="s">
        <v>718</v>
      </c>
      <c r="J242" s="116" t="str">
        <f>VLOOKUP(I242,Presupuesto!$B$11:$C$565,2,0)</f>
        <v>OTROS SERVICIOS TECNICOS Y PROFESIONALES</v>
      </c>
      <c r="K242" s="100" t="str">
        <f t="shared" si="4"/>
        <v>Posgrado</v>
      </c>
      <c r="L242" s="100" t="s">
        <v>404</v>
      </c>
    </row>
    <row r="243" spans="3:12">
      <c r="C243" s="174" t="s">
        <v>58</v>
      </c>
      <c r="D243" s="165"/>
      <c r="E243" s="156">
        <v>0</v>
      </c>
      <c r="F243" s="102">
        <v>0</v>
      </c>
      <c r="G243" s="99">
        <f>F243</f>
        <v>0</v>
      </c>
      <c r="H243" s="166"/>
      <c r="I243" s="103" t="s">
        <v>718</v>
      </c>
      <c r="J243" s="103" t="str">
        <f>VLOOKUP(I243,Presupuesto!$B$11:$C$565,2,0)</f>
        <v>OTROS SERVICIOS TECNICOS Y PROFESIONALES</v>
      </c>
      <c r="K243" s="100" t="str">
        <f t="shared" si="4"/>
        <v>Posgrado</v>
      </c>
      <c r="L243" s="100" t="s">
        <v>404</v>
      </c>
    </row>
    <row r="244" spans="3:12" ht="15.75" thickBot="1">
      <c r="C244" s="175" t="s">
        <v>59</v>
      </c>
      <c r="D244" s="165"/>
      <c r="E244" s="156">
        <v>0</v>
      </c>
      <c r="F244" s="102">
        <v>0</v>
      </c>
      <c r="G244" s="99">
        <f>F244</f>
        <v>0</v>
      </c>
      <c r="H244" s="166"/>
      <c r="I244" s="103" t="s">
        <v>718</v>
      </c>
      <c r="J244" s="103" t="str">
        <f>VLOOKUP(I244,Presupuesto!$B$11:$C$565,2,0)</f>
        <v>OTROS SERVICIOS TECNICOS Y PROFESIONALES</v>
      </c>
      <c r="K244" s="100" t="str">
        <f t="shared" si="4"/>
        <v>Posgrado</v>
      </c>
      <c r="L244" s="100" t="s">
        <v>404</v>
      </c>
    </row>
    <row r="245" spans="3:12" ht="15.75" thickBot="1">
      <c r="C245" s="142" t="s">
        <v>61</v>
      </c>
      <c r="D245" s="202"/>
      <c r="E245" s="154">
        <v>12</v>
      </c>
      <c r="F245" s="120">
        <v>30000</v>
      </c>
      <c r="G245" s="115">
        <f>D245*E245*F245</f>
        <v>0</v>
      </c>
      <c r="H245" s="168"/>
      <c r="I245" s="116" t="s">
        <v>509</v>
      </c>
      <c r="J245" s="116" t="str">
        <f>VLOOKUP(I245,Presupuesto!$B$11:$C$565,2,0)</f>
        <v>SUELDOS Y SALARIOS PERMANENTES</v>
      </c>
      <c r="K245" s="100" t="str">
        <f t="shared" si="4"/>
        <v>Posgrado</v>
      </c>
      <c r="L245" s="100" t="s">
        <v>404</v>
      </c>
    </row>
    <row r="246" spans="3:12">
      <c r="C246" s="174" t="s">
        <v>58</v>
      </c>
      <c r="D246" s="172"/>
      <c r="E246" s="133">
        <v>0</v>
      </c>
      <c r="F246" s="121">
        <f>IF(E245=0,"",(G245/E245)/12*E245)</f>
        <v>0</v>
      </c>
      <c r="G246" s="122">
        <f>F246</f>
        <v>0</v>
      </c>
      <c r="H246" s="166"/>
      <c r="I246" s="103" t="s">
        <v>529</v>
      </c>
      <c r="J246" s="103" t="str">
        <f>VLOOKUP(I246,Presupuesto!$B$11:$C$565,2,0)</f>
        <v>AGUINALDO Y DECIMO CUARTO MES</v>
      </c>
      <c r="K246" s="100" t="str">
        <f t="shared" si="4"/>
        <v>Posgrado</v>
      </c>
      <c r="L246" s="100" t="s">
        <v>404</v>
      </c>
    </row>
    <row r="247" spans="3:12" ht="15.75" thickBot="1">
      <c r="C247" s="176" t="s">
        <v>59</v>
      </c>
      <c r="D247" s="164"/>
      <c r="E247" s="134">
        <v>0</v>
      </c>
      <c r="F247" s="107">
        <f>IF(E245&lt;6,"",((E245-6)/12)*(G245/E245))</f>
        <v>0</v>
      </c>
      <c r="G247" s="107">
        <f>F247</f>
        <v>0</v>
      </c>
      <c r="H247" s="164"/>
      <c r="I247" s="108" t="s">
        <v>532</v>
      </c>
      <c r="J247" s="126" t="str">
        <f>VLOOKUP(I247,Presupuesto!$B$11:$C$565,2,0)</f>
        <v>DECIMOCUARTO MES</v>
      </c>
      <c r="K247" s="108" t="str">
        <f t="shared" si="4"/>
        <v>Posgrado</v>
      </c>
      <c r="L247" s="126" t="s">
        <v>404</v>
      </c>
    </row>
    <row r="249" spans="3:12" ht="15.75" thickBot="1"/>
    <row r="250" spans="3:12" ht="15.75" thickBot="1">
      <c r="C250" s="69" t="s">
        <v>43</v>
      </c>
      <c r="D250" s="30">
        <f>SUM(G257:G307)</f>
        <v>0</v>
      </c>
      <c r="E250" s="95"/>
      <c r="F250" s="95"/>
      <c r="G250" s="95"/>
      <c r="H250" s="76"/>
      <c r="I250" s="76"/>
      <c r="J250" s="76"/>
    </row>
    <row r="251" spans="3:12">
      <c r="D251" s="31"/>
      <c r="E251" s="95"/>
      <c r="F251" s="95"/>
      <c r="G251" s="95"/>
      <c r="H251" s="76"/>
      <c r="I251" s="76"/>
      <c r="J251" s="76"/>
    </row>
    <row r="252" spans="3:12">
      <c r="D252" s="31"/>
      <c r="E252" s="95"/>
      <c r="F252" s="95"/>
      <c r="G252" s="95"/>
      <c r="H252" s="76"/>
      <c r="I252" s="76"/>
      <c r="J252" s="76"/>
    </row>
    <row r="253" spans="3:12" ht="15.75">
      <c r="C253" s="207" t="s">
        <v>402</v>
      </c>
      <c r="D253" s="208"/>
      <c r="E253" s="95"/>
      <c r="F253" s="95"/>
      <c r="G253" s="95"/>
      <c r="H253" s="76"/>
      <c r="I253" s="76"/>
      <c r="J253" s="76"/>
    </row>
    <row r="254" spans="3:12" ht="18.75">
      <c r="C254" s="217"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c r="C255" s="180"/>
      <c r="D255" s="31"/>
      <c r="E255" s="95"/>
      <c r="F255" s="95"/>
      <c r="G255" s="95"/>
      <c r="H255" s="76"/>
      <c r="I255" s="76"/>
      <c r="J255" s="76"/>
    </row>
    <row r="256" spans="3:12" ht="30.75" thickBot="1">
      <c r="C256" s="136" t="s">
        <v>44</v>
      </c>
      <c r="D256" s="140" t="s">
        <v>55</v>
      </c>
      <c r="E256" s="173" t="s">
        <v>56</v>
      </c>
      <c r="F256" s="140" t="s">
        <v>57</v>
      </c>
      <c r="G256" s="137" t="s">
        <v>27</v>
      </c>
      <c r="H256" s="135" t="s">
        <v>140</v>
      </c>
      <c r="I256" s="138" t="s">
        <v>46</v>
      </c>
      <c r="J256" s="138" t="s">
        <v>141</v>
      </c>
      <c r="K256" s="138" t="s">
        <v>420</v>
      </c>
      <c r="L256" s="138" t="s">
        <v>421</v>
      </c>
    </row>
    <row r="257" spans="3:12" ht="15.75" thickBot="1">
      <c r="C257" s="139" t="s">
        <v>495</v>
      </c>
      <c r="D257" s="202"/>
      <c r="E257" s="154">
        <v>12</v>
      </c>
      <c r="F257" s="324">
        <f>HLOOKUP($C257,$BZ$2:$CM$3,2,0)</f>
        <v>41436.800000000003</v>
      </c>
      <c r="G257" s="115">
        <f>D257*E257*F257</f>
        <v>0</v>
      </c>
      <c r="H257" s="168"/>
      <c r="I257" s="116" t="s">
        <v>509</v>
      </c>
      <c r="J257" s="116" t="str">
        <f>VLOOKUP(I257,Presupuesto!$B$11:$C$565,2,0)</f>
        <v>SUELDOS Y SALARIOS PERMANENTES</v>
      </c>
      <c r="K257" s="227" t="s">
        <v>1472</v>
      </c>
      <c r="L257" s="100" t="s">
        <v>404</v>
      </c>
    </row>
    <row r="258" spans="3:12">
      <c r="C258" s="174" t="s">
        <v>58</v>
      </c>
      <c r="D258" s="165"/>
      <c r="E258" s="156">
        <v>0</v>
      </c>
      <c r="F258" s="102">
        <f>IF(E257=0,"",(G257/E257)/12*E257)</f>
        <v>0</v>
      </c>
      <c r="G258" s="99">
        <f>F258</f>
        <v>0</v>
      </c>
      <c r="H258" s="166" t="s">
        <v>1460</v>
      </c>
      <c r="I258" s="118" t="s">
        <v>529</v>
      </c>
      <c r="J258" s="118" t="str">
        <f>VLOOKUP(I258,Presupuesto!$B$11:$C$565,2,0)</f>
        <v>AGUINALDO Y DECIMO CUARTO MES</v>
      </c>
      <c r="K258" s="100" t="str">
        <f>$K$257</f>
        <v>Posgrado</v>
      </c>
      <c r="L258" s="100" t="s">
        <v>422</v>
      </c>
    </row>
    <row r="259" spans="3:12" ht="15.75" thickBot="1">
      <c r="C259" s="175" t="s">
        <v>59</v>
      </c>
      <c r="D259" s="165"/>
      <c r="E259" s="156">
        <v>0</v>
      </c>
      <c r="F259" s="119">
        <f>IF(E257&lt;6,"",((E257-6)/12)*(G257/E257))</f>
        <v>0</v>
      </c>
      <c r="G259" s="99">
        <f>F259</f>
        <v>0</v>
      </c>
      <c r="H259" s="166"/>
      <c r="I259" s="103" t="s">
        <v>532</v>
      </c>
      <c r="J259" s="103" t="str">
        <f>VLOOKUP(I259,Presupuesto!$B$11:$C$565,2,0)</f>
        <v>DECIMOCUARTO MES</v>
      </c>
      <c r="K259" s="100" t="str">
        <f t="shared" ref="K259:K307" si="5">$K$257</f>
        <v>Posgrado</v>
      </c>
      <c r="L259" s="100" t="s">
        <v>405</v>
      </c>
    </row>
    <row r="260" spans="3:12" ht="15.75" thickBot="1">
      <c r="C260" s="139" t="s">
        <v>496</v>
      </c>
      <c r="D260" s="202"/>
      <c r="E260" s="154">
        <v>12</v>
      </c>
      <c r="F260" s="324">
        <f>HLOOKUP($C260,$BZ$2:$CM$3,2,0)</f>
        <v>37669.82</v>
      </c>
      <c r="G260" s="115">
        <f>D260*E260*F260</f>
        <v>0</v>
      </c>
      <c r="H260" s="168"/>
      <c r="I260" s="116" t="s">
        <v>509</v>
      </c>
      <c r="J260" s="116" t="str">
        <f>VLOOKUP(I260,Presupuesto!$B$11:$C$565,2,0)</f>
        <v>SUELDOS Y SALARIOS PERMANENTES</v>
      </c>
      <c r="K260" s="100" t="str">
        <f t="shared" si="5"/>
        <v>Posgrado</v>
      </c>
      <c r="L260" s="100" t="s">
        <v>405</v>
      </c>
    </row>
    <row r="261" spans="3:12">
      <c r="C261" s="174" t="s">
        <v>58</v>
      </c>
      <c r="D261" s="165"/>
      <c r="E261" s="156">
        <v>0</v>
      </c>
      <c r="F261" s="102">
        <f>IF(E260=0,"",(G260/E260)/12*E260)</f>
        <v>0</v>
      </c>
      <c r="G261" s="99">
        <f>F261</f>
        <v>0</v>
      </c>
      <c r="H261" s="166"/>
      <c r="I261" s="118" t="s">
        <v>529</v>
      </c>
      <c r="J261" s="118" t="str">
        <f>VLOOKUP(I261,Presupuesto!$B$11:$C$565,2,0)</f>
        <v>AGUINALDO Y DECIMO CUARTO MES</v>
      </c>
      <c r="K261" s="100" t="str">
        <f t="shared" si="5"/>
        <v>Posgrado</v>
      </c>
      <c r="L261" s="100" t="s">
        <v>405</v>
      </c>
    </row>
    <row r="262" spans="3:12" ht="15.75" thickBot="1">
      <c r="C262" s="175" t="s">
        <v>59</v>
      </c>
      <c r="D262" s="165"/>
      <c r="E262" s="156">
        <v>0</v>
      </c>
      <c r="F262" s="119">
        <f>IF(E260&lt;6,"",((E260-6)/12)*(G260/E260))</f>
        <v>0</v>
      </c>
      <c r="G262" s="99">
        <f>F262</f>
        <v>0</v>
      </c>
      <c r="H262" s="166"/>
      <c r="I262" s="103" t="s">
        <v>532</v>
      </c>
      <c r="J262" s="103" t="str">
        <f>VLOOKUP(I262,Presupuesto!$B$11:$C$565,2,0)</f>
        <v>DECIMOCUARTO MES</v>
      </c>
      <c r="K262" s="100" t="str">
        <f t="shared" si="5"/>
        <v>Posgrado</v>
      </c>
      <c r="L262" s="100" t="s">
        <v>405</v>
      </c>
    </row>
    <row r="263" spans="3:12" ht="15.75" thickBot="1">
      <c r="C263" s="139" t="s">
        <v>497</v>
      </c>
      <c r="D263" s="202"/>
      <c r="E263" s="154">
        <v>12</v>
      </c>
      <c r="F263" s="324">
        <f>HLOOKUP($C263,$BZ$2:$CM$3,2,0)</f>
        <v>33902.839999999997</v>
      </c>
      <c r="G263" s="115">
        <f>D263*E263*F263</f>
        <v>0</v>
      </c>
      <c r="H263" s="168"/>
      <c r="I263" s="116" t="s">
        <v>509</v>
      </c>
      <c r="J263" s="116" t="str">
        <f>VLOOKUP(I263,Presupuesto!$B$11:$C$565,2,0)</f>
        <v>SUELDOS Y SALARIOS PERMANENTES</v>
      </c>
      <c r="K263" s="100" t="str">
        <f t="shared" si="5"/>
        <v>Posgrado</v>
      </c>
      <c r="L263" s="100" t="s">
        <v>405</v>
      </c>
    </row>
    <row r="264" spans="3:12">
      <c r="C264" s="174" t="s">
        <v>58</v>
      </c>
      <c r="D264" s="165"/>
      <c r="E264" s="156">
        <v>0</v>
      </c>
      <c r="F264" s="102">
        <f>IF(E263=0,"",(G263/E263)/12*E263)</f>
        <v>0</v>
      </c>
      <c r="G264" s="99">
        <f>F264</f>
        <v>0</v>
      </c>
      <c r="H264" s="166"/>
      <c r="I264" s="118" t="s">
        <v>529</v>
      </c>
      <c r="J264" s="118" t="str">
        <f>VLOOKUP(I264,Presupuesto!$B$11:$C$565,2,0)</f>
        <v>AGUINALDO Y DECIMO CUARTO MES</v>
      </c>
      <c r="K264" s="100" t="str">
        <f t="shared" si="5"/>
        <v>Posgrado</v>
      </c>
      <c r="L264" s="100" t="s">
        <v>405</v>
      </c>
    </row>
    <row r="265" spans="3:12" ht="15.75" thickBot="1">
      <c r="C265" s="175" t="s">
        <v>59</v>
      </c>
      <c r="D265" s="165"/>
      <c r="E265" s="156">
        <v>0</v>
      </c>
      <c r="F265" s="119">
        <f>IF(E263&lt;6,"",((E263-6)/12)*(G263/E263))</f>
        <v>0</v>
      </c>
      <c r="G265" s="99">
        <f>F265</f>
        <v>0</v>
      </c>
      <c r="H265" s="166"/>
      <c r="I265" s="103" t="s">
        <v>532</v>
      </c>
      <c r="J265" s="103" t="str">
        <f>VLOOKUP(I265,Presupuesto!$B$11:$C$565,2,0)</f>
        <v>DECIMOCUARTO MES</v>
      </c>
      <c r="K265" s="100" t="str">
        <f t="shared" si="5"/>
        <v>Posgrado</v>
      </c>
      <c r="L265" s="100" t="s">
        <v>405</v>
      </c>
    </row>
    <row r="266" spans="3:12" ht="15.75" thickBot="1">
      <c r="C266" s="139" t="s">
        <v>498</v>
      </c>
      <c r="D266" s="202"/>
      <c r="E266" s="154">
        <v>12</v>
      </c>
      <c r="F266" s="324">
        <f>HLOOKUP($C266,$BZ$2:$CM$3,2,0)</f>
        <v>30135.85</v>
      </c>
      <c r="G266" s="115">
        <f>D266*E266*F266</f>
        <v>0</v>
      </c>
      <c r="H266" s="168"/>
      <c r="I266" s="116" t="s">
        <v>509</v>
      </c>
      <c r="J266" s="116" t="str">
        <f>VLOOKUP(I266,Presupuesto!$B$11:$C$565,2,0)</f>
        <v>SUELDOS Y SALARIOS PERMANENTES</v>
      </c>
      <c r="K266" s="100" t="str">
        <f t="shared" si="5"/>
        <v>Posgrado</v>
      </c>
      <c r="L266" s="100" t="s">
        <v>405</v>
      </c>
    </row>
    <row r="267" spans="3:12">
      <c r="C267" s="174" t="s">
        <v>58</v>
      </c>
      <c r="D267" s="165"/>
      <c r="E267" s="156">
        <v>0</v>
      </c>
      <c r="F267" s="102">
        <f>IF(E266=0,"",(G266/E266)/12*E266)</f>
        <v>0</v>
      </c>
      <c r="G267" s="99">
        <f>F267</f>
        <v>0</v>
      </c>
      <c r="H267" s="166"/>
      <c r="I267" s="118" t="s">
        <v>529</v>
      </c>
      <c r="J267" s="118" t="str">
        <f>VLOOKUP(I267,Presupuesto!$B$11:$C$565,2,0)</f>
        <v>AGUINALDO Y DECIMO CUARTO MES</v>
      </c>
      <c r="K267" s="100" t="str">
        <f t="shared" si="5"/>
        <v>Posgrado</v>
      </c>
      <c r="L267" s="100" t="s">
        <v>405</v>
      </c>
    </row>
    <row r="268" spans="3:12" ht="15.75" thickBot="1">
      <c r="C268" s="175" t="s">
        <v>59</v>
      </c>
      <c r="D268" s="165"/>
      <c r="E268" s="156">
        <v>0</v>
      </c>
      <c r="F268" s="119">
        <f>IF(E266&lt;6,"",((E266-6)/12)*(G266/E266))</f>
        <v>0</v>
      </c>
      <c r="G268" s="99">
        <f>F268</f>
        <v>0</v>
      </c>
      <c r="H268" s="166"/>
      <c r="I268" s="103" t="s">
        <v>532</v>
      </c>
      <c r="J268" s="103" t="str">
        <f>VLOOKUP(I268,Presupuesto!$B$11:$C$565,2,0)</f>
        <v>DECIMOCUARTO MES</v>
      </c>
      <c r="K268" s="100" t="str">
        <f t="shared" si="5"/>
        <v>Posgrado</v>
      </c>
      <c r="L268" s="100" t="s">
        <v>405</v>
      </c>
    </row>
    <row r="269" spans="3:12" ht="15.75" thickBot="1">
      <c r="C269" s="139" t="s">
        <v>499</v>
      </c>
      <c r="D269" s="202"/>
      <c r="E269" s="154">
        <v>12</v>
      </c>
      <c r="F269" s="324">
        <f>HLOOKUP($C269,$BZ$2:$CM$3,2,0)</f>
        <v>28252.36</v>
      </c>
      <c r="G269" s="115">
        <f>D269*E269*F269</f>
        <v>0</v>
      </c>
      <c r="H269" s="168"/>
      <c r="I269" s="116" t="s">
        <v>509</v>
      </c>
      <c r="J269" s="116" t="str">
        <f>VLOOKUP(I269,Presupuesto!$B$11:$C$565,2,0)</f>
        <v>SUELDOS Y SALARIOS PERMANENTES</v>
      </c>
      <c r="K269" s="100" t="str">
        <f t="shared" si="5"/>
        <v>Posgrado</v>
      </c>
      <c r="L269" s="100" t="s">
        <v>405</v>
      </c>
    </row>
    <row r="270" spans="3:12">
      <c r="C270" s="174" t="s">
        <v>58</v>
      </c>
      <c r="D270" s="165"/>
      <c r="E270" s="156">
        <v>0</v>
      </c>
      <c r="F270" s="102">
        <f>IF(E269=0,"",(G269/E269)/12*E269)</f>
        <v>0</v>
      </c>
      <c r="G270" s="99">
        <f>F270</f>
        <v>0</v>
      </c>
      <c r="H270" s="166"/>
      <c r="I270" s="118" t="s">
        <v>529</v>
      </c>
      <c r="J270" s="118" t="str">
        <f>VLOOKUP(I270,Presupuesto!$B$11:$C$565,2,0)</f>
        <v>AGUINALDO Y DECIMO CUARTO MES</v>
      </c>
      <c r="K270" s="100" t="str">
        <f t="shared" si="5"/>
        <v>Posgrado</v>
      </c>
      <c r="L270" s="100" t="s">
        <v>405</v>
      </c>
    </row>
    <row r="271" spans="3:12" ht="15.75" thickBot="1">
      <c r="C271" s="175" t="s">
        <v>59</v>
      </c>
      <c r="D271" s="165"/>
      <c r="E271" s="156">
        <v>0</v>
      </c>
      <c r="F271" s="119">
        <f>IF(E269&lt;6,"",((E269-6)/12)*(G269/E269))</f>
        <v>0</v>
      </c>
      <c r="G271" s="99">
        <f>F271</f>
        <v>0</v>
      </c>
      <c r="H271" s="166"/>
      <c r="I271" s="103" t="s">
        <v>532</v>
      </c>
      <c r="J271" s="103" t="str">
        <f>VLOOKUP(I271,Presupuesto!$B$11:$C$565,2,0)</f>
        <v>DECIMOCUARTO MES</v>
      </c>
      <c r="K271" s="100" t="str">
        <f t="shared" si="5"/>
        <v>Posgrado</v>
      </c>
      <c r="L271" s="100" t="s">
        <v>405</v>
      </c>
    </row>
    <row r="272" spans="3:12" ht="15.75" thickBot="1">
      <c r="C272" s="139" t="s">
        <v>500</v>
      </c>
      <c r="D272" s="202"/>
      <c r="E272" s="154">
        <v>12</v>
      </c>
      <c r="F272" s="324">
        <f>HLOOKUP($C272,$BZ$2:$CM$3,2,0)</f>
        <v>26368.87</v>
      </c>
      <c r="G272" s="115">
        <f>D272*E272*F272</f>
        <v>0</v>
      </c>
      <c r="H272" s="168"/>
      <c r="I272" s="116" t="s">
        <v>509</v>
      </c>
      <c r="J272" s="116" t="str">
        <f>VLOOKUP(I272,Presupuesto!$B$11:$C$565,2,0)</f>
        <v>SUELDOS Y SALARIOS PERMANENTES</v>
      </c>
      <c r="K272" s="100" t="str">
        <f t="shared" si="5"/>
        <v>Posgrado</v>
      </c>
      <c r="L272" s="100" t="s">
        <v>405</v>
      </c>
    </row>
    <row r="273" spans="3:12">
      <c r="C273" s="174" t="s">
        <v>58</v>
      </c>
      <c r="D273" s="165"/>
      <c r="E273" s="156">
        <v>0</v>
      </c>
      <c r="F273" s="102">
        <f>IF(E272=0,"",(G272/E272)/12*E272)</f>
        <v>0</v>
      </c>
      <c r="G273" s="99">
        <f>F273</f>
        <v>0</v>
      </c>
      <c r="H273" s="166"/>
      <c r="I273" s="118" t="s">
        <v>529</v>
      </c>
      <c r="J273" s="118" t="str">
        <f>VLOOKUP(I273,Presupuesto!$B$11:$C$565,2,0)</f>
        <v>AGUINALDO Y DECIMO CUARTO MES</v>
      </c>
      <c r="K273" s="100" t="str">
        <f t="shared" si="5"/>
        <v>Posgrado</v>
      </c>
      <c r="L273" s="100" t="s">
        <v>405</v>
      </c>
    </row>
    <row r="274" spans="3:12" ht="15.75" thickBot="1">
      <c r="C274" s="175" t="s">
        <v>59</v>
      </c>
      <c r="D274" s="165"/>
      <c r="E274" s="156">
        <v>0</v>
      </c>
      <c r="F274" s="119">
        <f>IF(E272&lt;6,"",((E272-6)/12)*(G272/E272))</f>
        <v>0</v>
      </c>
      <c r="G274" s="99">
        <f>F274</f>
        <v>0</v>
      </c>
      <c r="H274" s="166"/>
      <c r="I274" s="103" t="s">
        <v>532</v>
      </c>
      <c r="J274" s="103" t="str">
        <f>VLOOKUP(I274,Presupuesto!$B$11:$C$565,2,0)</f>
        <v>DECIMOCUARTO MES</v>
      </c>
      <c r="K274" s="100" t="str">
        <f t="shared" si="5"/>
        <v>Posgrado</v>
      </c>
      <c r="L274" s="100" t="s">
        <v>405</v>
      </c>
    </row>
    <row r="275" spans="3:12" ht="15.75" thickBot="1">
      <c r="C275" s="139" t="s">
        <v>501</v>
      </c>
      <c r="D275" s="202"/>
      <c r="E275" s="154">
        <v>12</v>
      </c>
      <c r="F275" s="324">
        <f>HLOOKUP($C275,$BZ$2:$CM$3,2,0)</f>
        <v>17893.16</v>
      </c>
      <c r="G275" s="115">
        <f>D275*E275*F275</f>
        <v>0</v>
      </c>
      <c r="H275" s="168"/>
      <c r="I275" s="116" t="s">
        <v>509</v>
      </c>
      <c r="J275" s="116" t="str">
        <f>VLOOKUP(I275,Presupuesto!$B$11:$C$565,2,0)</f>
        <v>SUELDOS Y SALARIOS PERMANENTES</v>
      </c>
      <c r="K275" s="100" t="str">
        <f t="shared" si="5"/>
        <v>Posgrado</v>
      </c>
      <c r="L275" s="100" t="s">
        <v>405</v>
      </c>
    </row>
    <row r="276" spans="3:12">
      <c r="C276" s="174" t="s">
        <v>58</v>
      </c>
      <c r="D276" s="165"/>
      <c r="E276" s="156">
        <v>0</v>
      </c>
      <c r="F276" s="102">
        <f>IF(E275=0,"",(G275/E275)/12*E275)</f>
        <v>0</v>
      </c>
      <c r="G276" s="99">
        <f>F276</f>
        <v>0</v>
      </c>
      <c r="H276" s="166"/>
      <c r="I276" s="118" t="s">
        <v>529</v>
      </c>
      <c r="J276" s="118" t="str">
        <f>VLOOKUP(I276,Presupuesto!$B$11:$C$565,2,0)</f>
        <v>AGUINALDO Y DECIMO CUARTO MES</v>
      </c>
      <c r="K276" s="100" t="str">
        <f t="shared" si="5"/>
        <v>Posgrado</v>
      </c>
      <c r="L276" s="100" t="s">
        <v>405</v>
      </c>
    </row>
    <row r="277" spans="3:12" ht="15.75" thickBot="1">
      <c r="C277" s="175" t="s">
        <v>59</v>
      </c>
      <c r="D277" s="165"/>
      <c r="E277" s="156">
        <v>0</v>
      </c>
      <c r="F277" s="119">
        <f>IF(E275&lt;6,"",((E275-6)/12)*(G275/E275))</f>
        <v>0</v>
      </c>
      <c r="G277" s="99">
        <f>F277</f>
        <v>0</v>
      </c>
      <c r="H277" s="166"/>
      <c r="I277" s="103" t="s">
        <v>532</v>
      </c>
      <c r="J277" s="103" t="str">
        <f>VLOOKUP(I277,Presupuesto!$B$11:$C$565,2,0)</f>
        <v>DECIMOCUARTO MES</v>
      </c>
      <c r="K277" s="100" t="str">
        <f t="shared" si="5"/>
        <v>Posgrado</v>
      </c>
      <c r="L277" s="100" t="s">
        <v>405</v>
      </c>
    </row>
    <row r="278" spans="3:12" ht="15.75" thickBot="1">
      <c r="C278" s="139" t="s">
        <v>502</v>
      </c>
      <c r="D278" s="202"/>
      <c r="E278" s="154">
        <v>12</v>
      </c>
      <c r="F278" s="324">
        <f>HLOOKUP($C278,$BZ$2:$CM$3,2,0)</f>
        <v>16951.419999999998</v>
      </c>
      <c r="G278" s="115">
        <f>D278*E278*F278</f>
        <v>0</v>
      </c>
      <c r="H278" s="168"/>
      <c r="I278" s="116" t="s">
        <v>509</v>
      </c>
      <c r="J278" s="116" t="str">
        <f>VLOOKUP(I278,Presupuesto!$B$11:$C$565,2,0)</f>
        <v>SUELDOS Y SALARIOS PERMANENTES</v>
      </c>
      <c r="K278" s="100" t="str">
        <f t="shared" si="5"/>
        <v>Posgrado</v>
      </c>
      <c r="L278" s="100" t="s">
        <v>405</v>
      </c>
    </row>
    <row r="279" spans="3:12">
      <c r="C279" s="174" t="s">
        <v>58</v>
      </c>
      <c r="D279" s="165"/>
      <c r="E279" s="156">
        <v>0</v>
      </c>
      <c r="F279" s="102">
        <f>IF(E278=0,"",(G278/E278)/12*E278)</f>
        <v>0</v>
      </c>
      <c r="G279" s="99">
        <f>F279</f>
        <v>0</v>
      </c>
      <c r="H279" s="166"/>
      <c r="I279" s="118" t="s">
        <v>529</v>
      </c>
      <c r="J279" s="118" t="str">
        <f>VLOOKUP(I279,Presupuesto!$B$11:$C$565,2,0)</f>
        <v>AGUINALDO Y DECIMO CUARTO MES</v>
      </c>
      <c r="K279" s="100" t="str">
        <f t="shared" si="5"/>
        <v>Posgrado</v>
      </c>
      <c r="L279" s="100" t="s">
        <v>405</v>
      </c>
    </row>
    <row r="280" spans="3:12" ht="15.75" thickBot="1">
      <c r="C280" s="175" t="s">
        <v>59</v>
      </c>
      <c r="D280" s="165"/>
      <c r="E280" s="156">
        <v>0</v>
      </c>
      <c r="F280" s="119">
        <f>IF(E278&lt;6,"",((E278-6)/12)*(G278/E278))</f>
        <v>0</v>
      </c>
      <c r="G280" s="99">
        <f>F280</f>
        <v>0</v>
      </c>
      <c r="H280" s="166"/>
      <c r="I280" s="103" t="s">
        <v>532</v>
      </c>
      <c r="J280" s="103" t="str">
        <f>VLOOKUP(I280,Presupuesto!$B$11:$C$565,2,0)</f>
        <v>DECIMOCUARTO MES</v>
      </c>
      <c r="K280" s="100" t="str">
        <f t="shared" si="5"/>
        <v>Posgrado</v>
      </c>
      <c r="L280" s="100" t="s">
        <v>405</v>
      </c>
    </row>
    <row r="281" spans="3:12" ht="15.75" thickBot="1">
      <c r="C281" s="139" t="s">
        <v>503</v>
      </c>
      <c r="D281" s="202"/>
      <c r="E281" s="154">
        <v>12</v>
      </c>
      <c r="F281" s="324">
        <f>HLOOKUP($C281,$BZ$2:$CM$3,2,0)</f>
        <v>13184.44</v>
      </c>
      <c r="G281" s="115">
        <f>D281*E281*F281</f>
        <v>0</v>
      </c>
      <c r="H281" s="168"/>
      <c r="I281" s="116" t="s">
        <v>509</v>
      </c>
      <c r="J281" s="116" t="str">
        <f>VLOOKUP(I281,Presupuesto!$B$11:$C$565,2,0)</f>
        <v>SUELDOS Y SALARIOS PERMANENTES</v>
      </c>
      <c r="K281" s="100" t="str">
        <f t="shared" si="5"/>
        <v>Posgrado</v>
      </c>
      <c r="L281" s="100" t="s">
        <v>405</v>
      </c>
    </row>
    <row r="282" spans="3:12">
      <c r="C282" s="174" t="s">
        <v>58</v>
      </c>
      <c r="D282" s="165"/>
      <c r="E282" s="156">
        <v>0</v>
      </c>
      <c r="F282" s="102">
        <f>IF(E281=0,"",(G281/E281)/12*E281)</f>
        <v>0</v>
      </c>
      <c r="G282" s="99">
        <f>F282</f>
        <v>0</v>
      </c>
      <c r="H282" s="166"/>
      <c r="I282" s="118" t="s">
        <v>529</v>
      </c>
      <c r="J282" s="118" t="str">
        <f>VLOOKUP(I282,Presupuesto!$B$11:$C$565,2,0)</f>
        <v>AGUINALDO Y DECIMO CUARTO MES</v>
      </c>
      <c r="K282" s="100" t="str">
        <f t="shared" si="5"/>
        <v>Posgrado</v>
      </c>
      <c r="L282" s="100" t="s">
        <v>405</v>
      </c>
    </row>
    <row r="283" spans="3:12" ht="15.75" thickBot="1">
      <c r="C283" s="175" t="s">
        <v>59</v>
      </c>
      <c r="D283" s="165"/>
      <c r="E283" s="156">
        <v>0</v>
      </c>
      <c r="F283" s="119">
        <f>IF(E281&lt;6,"",((E281-6)/12)*(G281/E281))</f>
        <v>0</v>
      </c>
      <c r="G283" s="99">
        <f>F283</f>
        <v>0</v>
      </c>
      <c r="H283" s="166"/>
      <c r="I283" s="103" t="s">
        <v>532</v>
      </c>
      <c r="J283" s="103" t="str">
        <f>VLOOKUP(I283,Presupuesto!$B$11:$C$565,2,0)</f>
        <v>DECIMOCUARTO MES</v>
      </c>
      <c r="K283" s="100" t="str">
        <f t="shared" si="5"/>
        <v>Posgrado</v>
      </c>
      <c r="L283" s="100" t="s">
        <v>405</v>
      </c>
    </row>
    <row r="284" spans="3:12" ht="15.75" thickBot="1">
      <c r="C284" s="139" t="s">
        <v>504</v>
      </c>
      <c r="D284" s="202"/>
      <c r="E284" s="154">
        <v>12</v>
      </c>
      <c r="F284" s="324">
        <f>HLOOKUP($C284,$BZ$2:$CM$3,2,0)</f>
        <v>15032.56</v>
      </c>
      <c r="G284" s="115">
        <f>D284*E284*F284</f>
        <v>0</v>
      </c>
      <c r="H284" s="168"/>
      <c r="I284" s="116" t="s">
        <v>509</v>
      </c>
      <c r="J284" s="116" t="str">
        <f>VLOOKUP(I284,Presupuesto!$B$11:$C$565,2,0)</f>
        <v>SUELDOS Y SALARIOS PERMANENTES</v>
      </c>
      <c r="K284" s="100" t="str">
        <f t="shared" si="5"/>
        <v>Posgrado</v>
      </c>
      <c r="L284" s="100" t="s">
        <v>405</v>
      </c>
    </row>
    <row r="285" spans="3:12">
      <c r="C285" s="174" t="s">
        <v>58</v>
      </c>
      <c r="D285" s="165"/>
      <c r="E285" s="156">
        <v>0</v>
      </c>
      <c r="F285" s="102">
        <f>IF(E284=0,"",(G284/E284)/12*E284)</f>
        <v>0</v>
      </c>
      <c r="G285" s="99">
        <f>F285</f>
        <v>0</v>
      </c>
      <c r="H285" s="166"/>
      <c r="I285" s="118" t="s">
        <v>529</v>
      </c>
      <c r="J285" s="118" t="str">
        <f>VLOOKUP(I285,Presupuesto!$B$11:$C$565,2,0)</f>
        <v>AGUINALDO Y DECIMO CUARTO MES</v>
      </c>
      <c r="K285" s="100" t="str">
        <f t="shared" si="5"/>
        <v>Posgrado</v>
      </c>
      <c r="L285" s="100" t="s">
        <v>405</v>
      </c>
    </row>
    <row r="286" spans="3:12" ht="15.75" thickBot="1">
      <c r="C286" s="175" t="s">
        <v>59</v>
      </c>
      <c r="D286" s="165"/>
      <c r="E286" s="156">
        <v>0</v>
      </c>
      <c r="F286" s="119">
        <f>IF(E284&lt;6,"",((E284-6)/12)*(G284/E284))</f>
        <v>0</v>
      </c>
      <c r="G286" s="99">
        <f>F286</f>
        <v>0</v>
      </c>
      <c r="H286" s="166"/>
      <c r="I286" s="103" t="s">
        <v>532</v>
      </c>
      <c r="J286" s="103" t="str">
        <f>VLOOKUP(I286,Presupuesto!$B$11:$C$565,2,0)</f>
        <v>DECIMOCUARTO MES</v>
      </c>
      <c r="K286" s="100" t="str">
        <f t="shared" si="5"/>
        <v>Posgrado</v>
      </c>
      <c r="L286" s="100" t="s">
        <v>405</v>
      </c>
    </row>
    <row r="287" spans="3:12" ht="15.75" thickBot="1">
      <c r="C287" s="139" t="s">
        <v>505</v>
      </c>
      <c r="D287" s="202"/>
      <c r="E287" s="154">
        <v>12</v>
      </c>
      <c r="F287" s="324">
        <f>HLOOKUP($C287,$BZ$2:$CM$3,2,0)</f>
        <v>13264.02</v>
      </c>
      <c r="G287" s="115">
        <f>D287*E287*F287</f>
        <v>0</v>
      </c>
      <c r="H287" s="168"/>
      <c r="I287" s="116" t="s">
        <v>509</v>
      </c>
      <c r="J287" s="116" t="str">
        <f>VLOOKUP(I287,Presupuesto!$B$11:$C$565,2,0)</f>
        <v>SUELDOS Y SALARIOS PERMANENTES</v>
      </c>
      <c r="K287" s="100" t="str">
        <f t="shared" si="5"/>
        <v>Posgrado</v>
      </c>
      <c r="L287" s="100" t="s">
        <v>405</v>
      </c>
    </row>
    <row r="288" spans="3:12">
      <c r="C288" s="174" t="s">
        <v>58</v>
      </c>
      <c r="D288" s="165"/>
      <c r="E288" s="156">
        <v>0</v>
      </c>
      <c r="F288" s="102">
        <f>IF(E287=0,"",(G287/E287)/12*E287)</f>
        <v>0</v>
      </c>
      <c r="G288" s="99">
        <f>F288</f>
        <v>0</v>
      </c>
      <c r="H288" s="166"/>
      <c r="I288" s="118" t="s">
        <v>529</v>
      </c>
      <c r="J288" s="118" t="str">
        <f>VLOOKUP(I288,Presupuesto!$B$11:$C$565,2,0)</f>
        <v>AGUINALDO Y DECIMO CUARTO MES</v>
      </c>
      <c r="K288" s="100" t="str">
        <f t="shared" si="5"/>
        <v>Posgrado</v>
      </c>
      <c r="L288" s="100" t="s">
        <v>405</v>
      </c>
    </row>
    <row r="289" spans="3:12" ht="15.75" thickBot="1">
      <c r="C289" s="175" t="s">
        <v>59</v>
      </c>
      <c r="D289" s="165"/>
      <c r="E289" s="156">
        <v>0</v>
      </c>
      <c r="F289" s="119">
        <f>IF(E287&lt;6,"",((E287-6)/12)*(G287/E287))</f>
        <v>0</v>
      </c>
      <c r="G289" s="99">
        <f>F289</f>
        <v>0</v>
      </c>
      <c r="H289" s="166"/>
      <c r="I289" s="103" t="s">
        <v>532</v>
      </c>
      <c r="J289" s="103" t="str">
        <f>VLOOKUP(I289,Presupuesto!$B$11:$C$565,2,0)</f>
        <v>DECIMOCUARTO MES</v>
      </c>
      <c r="K289" s="100" t="str">
        <f t="shared" si="5"/>
        <v>Posgrado</v>
      </c>
      <c r="L289" s="100" t="s">
        <v>405</v>
      </c>
    </row>
    <row r="290" spans="3:12" ht="15.75" thickBot="1">
      <c r="C290" s="139" t="s">
        <v>506</v>
      </c>
      <c r="D290" s="202"/>
      <c r="E290" s="154">
        <v>12</v>
      </c>
      <c r="F290" s="324">
        <f>HLOOKUP($C290,$BZ$2:$CM$3,2,0)</f>
        <v>12379.75</v>
      </c>
      <c r="G290" s="115">
        <f>D290*E290*F290</f>
        <v>0</v>
      </c>
      <c r="H290" s="168"/>
      <c r="I290" s="116" t="s">
        <v>509</v>
      </c>
      <c r="J290" s="116" t="str">
        <f>VLOOKUP(I290,Presupuesto!$B$11:$C$565,2,0)</f>
        <v>SUELDOS Y SALARIOS PERMANENTES</v>
      </c>
      <c r="K290" s="100" t="str">
        <f t="shared" si="5"/>
        <v>Posgrado</v>
      </c>
      <c r="L290" s="100" t="s">
        <v>405</v>
      </c>
    </row>
    <row r="291" spans="3:12">
      <c r="C291" s="174" t="s">
        <v>58</v>
      </c>
      <c r="D291" s="165"/>
      <c r="E291" s="156">
        <v>0</v>
      </c>
      <c r="F291" s="102">
        <f>IF(E290=0,"",(G290/E290)/12*E290)</f>
        <v>0</v>
      </c>
      <c r="G291" s="99">
        <f>F291</f>
        <v>0</v>
      </c>
      <c r="H291" s="166"/>
      <c r="I291" s="118" t="s">
        <v>529</v>
      </c>
      <c r="J291" s="118" t="str">
        <f>VLOOKUP(I291,Presupuesto!$B$11:$C$565,2,0)</f>
        <v>AGUINALDO Y DECIMO CUARTO MES</v>
      </c>
      <c r="K291" s="100" t="str">
        <f t="shared" si="5"/>
        <v>Posgrado</v>
      </c>
      <c r="L291" s="100" t="s">
        <v>405</v>
      </c>
    </row>
    <row r="292" spans="3:12" ht="15.75" thickBot="1">
      <c r="C292" s="175" t="s">
        <v>59</v>
      </c>
      <c r="D292" s="165"/>
      <c r="E292" s="156">
        <v>0</v>
      </c>
      <c r="F292" s="119">
        <f>IF(E290&lt;6,"",((E290-6)/12)*(G290/E290))</f>
        <v>0</v>
      </c>
      <c r="G292" s="99">
        <f>F292</f>
        <v>0</v>
      </c>
      <c r="H292" s="166"/>
      <c r="I292" s="103" t="s">
        <v>532</v>
      </c>
      <c r="J292" s="103" t="str">
        <f>VLOOKUP(I292,Presupuesto!$B$11:$C$565,2,0)</f>
        <v>DECIMOCUARTO MES</v>
      </c>
      <c r="K292" s="100" t="str">
        <f t="shared" si="5"/>
        <v>Posgrado</v>
      </c>
      <c r="L292" s="100" t="s">
        <v>405</v>
      </c>
    </row>
    <row r="293" spans="3:12" ht="15.75" thickBot="1">
      <c r="C293" s="139" t="s">
        <v>507</v>
      </c>
      <c r="D293" s="202"/>
      <c r="E293" s="154">
        <v>12</v>
      </c>
      <c r="F293" s="324">
        <f>HLOOKUP($C293,$BZ$2:$CM$3,2,0)</f>
        <v>439.49</v>
      </c>
      <c r="G293" s="115">
        <f>D293*E293*F293</f>
        <v>0</v>
      </c>
      <c r="H293" s="168"/>
      <c r="I293" s="116" t="s">
        <v>509</v>
      </c>
      <c r="J293" s="116" t="str">
        <f>VLOOKUP(I293,Presupuesto!$B$11:$C$565,2,0)</f>
        <v>SUELDOS Y SALARIOS PERMANENTES</v>
      </c>
      <c r="K293" s="100" t="str">
        <f t="shared" si="5"/>
        <v>Posgrado</v>
      </c>
      <c r="L293" s="100" t="s">
        <v>405</v>
      </c>
    </row>
    <row r="294" spans="3:12">
      <c r="C294" s="174" t="s">
        <v>58</v>
      </c>
      <c r="D294" s="165"/>
      <c r="E294" s="156">
        <v>0</v>
      </c>
      <c r="F294" s="102">
        <f>IF(E293=0,"",(G293/E293)/12*E293)</f>
        <v>0</v>
      </c>
      <c r="G294" s="99">
        <f>F294</f>
        <v>0</v>
      </c>
      <c r="H294" s="166"/>
      <c r="I294" s="118" t="s">
        <v>529</v>
      </c>
      <c r="J294" s="118" t="str">
        <f>VLOOKUP(I294,Presupuesto!$B$11:$C$565,2,0)</f>
        <v>AGUINALDO Y DECIMO CUARTO MES</v>
      </c>
      <c r="K294" s="100" t="str">
        <f t="shared" si="5"/>
        <v>Posgrado</v>
      </c>
      <c r="L294" s="100" t="s">
        <v>405</v>
      </c>
    </row>
    <row r="295" spans="3:12" ht="15.75" thickBot="1">
      <c r="C295" s="175" t="s">
        <v>59</v>
      </c>
      <c r="D295" s="165"/>
      <c r="E295" s="156">
        <v>0</v>
      </c>
      <c r="F295" s="119">
        <f>IF(E293&lt;6,"",((E293-6)/12)*(G293/E293))</f>
        <v>0</v>
      </c>
      <c r="G295" s="99">
        <f>F295</f>
        <v>0</v>
      </c>
      <c r="H295" s="166"/>
      <c r="I295" s="103" t="s">
        <v>532</v>
      </c>
      <c r="J295" s="103" t="str">
        <f>VLOOKUP(I295,Presupuesto!$B$11:$C$565,2,0)</f>
        <v>DECIMOCUARTO MES</v>
      </c>
      <c r="K295" s="100" t="str">
        <f t="shared" si="5"/>
        <v>Posgrado</v>
      </c>
      <c r="L295" s="100" t="s">
        <v>405</v>
      </c>
    </row>
    <row r="296" spans="3:12" ht="15.75" thickBot="1">
      <c r="C296" s="139" t="s">
        <v>508</v>
      </c>
      <c r="D296" s="202"/>
      <c r="E296" s="154">
        <v>12</v>
      </c>
      <c r="F296" s="324">
        <f>HLOOKUP($C296,$BZ$2:$CM$3,2,0)</f>
        <v>1904.46</v>
      </c>
      <c r="G296" s="115">
        <f>D296*E296*F296</f>
        <v>0</v>
      </c>
      <c r="H296" s="168"/>
      <c r="I296" s="116" t="s">
        <v>509</v>
      </c>
      <c r="J296" s="116" t="str">
        <f>VLOOKUP(I296,Presupuesto!$B$11:$C$565,2,0)</f>
        <v>SUELDOS Y SALARIOS PERMANENTES</v>
      </c>
      <c r="K296" s="100" t="str">
        <f t="shared" si="5"/>
        <v>Posgrado</v>
      </c>
      <c r="L296" s="100" t="s">
        <v>405</v>
      </c>
    </row>
    <row r="297" spans="3:12">
      <c r="C297" s="174" t="s">
        <v>58</v>
      </c>
      <c r="D297" s="165"/>
      <c r="E297" s="156">
        <v>0</v>
      </c>
      <c r="F297" s="102">
        <f>IF(E296=0,"",(G296/E296)/12*E296)</f>
        <v>0</v>
      </c>
      <c r="G297" s="99">
        <f>F297</f>
        <v>0</v>
      </c>
      <c r="H297" s="166"/>
      <c r="I297" s="118" t="s">
        <v>529</v>
      </c>
      <c r="J297" s="118" t="str">
        <f>VLOOKUP(I297,Presupuesto!$B$11:$C$565,2,0)</f>
        <v>AGUINALDO Y DECIMO CUARTO MES</v>
      </c>
      <c r="K297" s="100" t="str">
        <f t="shared" si="5"/>
        <v>Posgrado</v>
      </c>
      <c r="L297" s="100" t="s">
        <v>405</v>
      </c>
    </row>
    <row r="298" spans="3:12" ht="15.75" thickBot="1">
      <c r="C298" s="175" t="s">
        <v>59</v>
      </c>
      <c r="D298" s="165"/>
      <c r="E298" s="156">
        <v>0</v>
      </c>
      <c r="F298" s="119">
        <f>IF(E296&lt;6,"",((E296-6)/12)*(G296/E296))</f>
        <v>0</v>
      </c>
      <c r="G298" s="99">
        <f>F298</f>
        <v>0</v>
      </c>
      <c r="H298" s="166"/>
      <c r="I298" s="103" t="s">
        <v>532</v>
      </c>
      <c r="J298" s="103" t="str">
        <f>VLOOKUP(I298,Presupuesto!$B$11:$C$565,2,0)</f>
        <v>DECIMOCUARTO MES</v>
      </c>
      <c r="K298" s="100" t="str">
        <f t="shared" si="5"/>
        <v>Posgrado</v>
      </c>
      <c r="L298" s="100" t="s">
        <v>405</v>
      </c>
    </row>
    <row r="299" spans="3:12" ht="15.75" thickBot="1">
      <c r="C299" s="142" t="s">
        <v>84</v>
      </c>
      <c r="D299" s="202"/>
      <c r="E299" s="154">
        <v>12</v>
      </c>
      <c r="F299" s="141">
        <v>30000</v>
      </c>
      <c r="G299" s="115">
        <f>D299*E299*F299</f>
        <v>0</v>
      </c>
      <c r="H299" s="168"/>
      <c r="I299" s="116" t="s">
        <v>577</v>
      </c>
      <c r="J299" s="116" t="str">
        <f>VLOOKUP(I299,Presupuesto!$B$11:$C$565,2,0)</f>
        <v>CONTRATOS ESPECIALES</v>
      </c>
      <c r="K299" s="100" t="str">
        <f t="shared" si="5"/>
        <v>Posgrado</v>
      </c>
      <c r="L299" s="100" t="s">
        <v>405</v>
      </c>
    </row>
    <row r="300" spans="3:12">
      <c r="C300" s="174" t="s">
        <v>58</v>
      </c>
      <c r="D300" s="165"/>
      <c r="E300" s="156">
        <v>0</v>
      </c>
      <c r="F300" s="119">
        <f>IF(E299=0,"",(G299/E299)/12*E299)</f>
        <v>0</v>
      </c>
      <c r="G300" s="99">
        <f>F300</f>
        <v>0</v>
      </c>
      <c r="H300" s="166"/>
      <c r="I300" s="103" t="s">
        <v>577</v>
      </c>
      <c r="J300" s="103" t="str">
        <f>VLOOKUP(I300,Presupuesto!$B$11:$C$565,2,0)</f>
        <v>CONTRATOS ESPECIALES</v>
      </c>
      <c r="K300" s="100" t="str">
        <f t="shared" si="5"/>
        <v>Posgrado</v>
      </c>
      <c r="L300" s="100" t="s">
        <v>404</v>
      </c>
    </row>
    <row r="301" spans="3:12" ht="15.75" thickBot="1">
      <c r="C301" s="175" t="s">
        <v>59</v>
      </c>
      <c r="D301" s="165"/>
      <c r="E301" s="156">
        <v>0</v>
      </c>
      <c r="F301" s="102">
        <f>IF(E299&lt;6,"",((E299-6)/12)*(G299/E299))</f>
        <v>0</v>
      </c>
      <c r="G301" s="99">
        <f>F301</f>
        <v>0</v>
      </c>
      <c r="H301" s="166"/>
      <c r="I301" s="103" t="s">
        <v>577</v>
      </c>
      <c r="J301" s="103" t="str">
        <f>VLOOKUP(I301,Presupuesto!$B$11:$C$565,2,0)</f>
        <v>CONTRATOS ESPECIALES</v>
      </c>
      <c r="K301" s="100" t="str">
        <f t="shared" si="5"/>
        <v>Posgrado</v>
      </c>
      <c r="L301" s="100" t="s">
        <v>409</v>
      </c>
    </row>
    <row r="302" spans="3:12" ht="15.75" thickBot="1">
      <c r="C302" s="142" t="s">
        <v>60</v>
      </c>
      <c r="D302" s="202"/>
      <c r="E302" s="154">
        <v>12</v>
      </c>
      <c r="F302" s="120">
        <v>30000</v>
      </c>
      <c r="G302" s="115">
        <f>D302*E302*F302</f>
        <v>0</v>
      </c>
      <c r="H302" s="168"/>
      <c r="I302" s="116" t="s">
        <v>718</v>
      </c>
      <c r="J302" s="116" t="str">
        <f>VLOOKUP(I302,Presupuesto!$B$11:$C$565,2,0)</f>
        <v>OTROS SERVICIOS TECNICOS Y PROFESIONALES</v>
      </c>
      <c r="K302" s="100" t="str">
        <f t="shared" si="5"/>
        <v>Posgrado</v>
      </c>
      <c r="L302" s="100" t="s">
        <v>404</v>
      </c>
    </row>
    <row r="303" spans="3:12">
      <c r="C303" s="174" t="s">
        <v>58</v>
      </c>
      <c r="D303" s="165"/>
      <c r="E303" s="156">
        <v>0</v>
      </c>
      <c r="F303" s="102">
        <v>0</v>
      </c>
      <c r="G303" s="99">
        <f>F303</f>
        <v>0</v>
      </c>
      <c r="H303" s="166"/>
      <c r="I303" s="103" t="s">
        <v>718</v>
      </c>
      <c r="J303" s="103" t="str">
        <f>VLOOKUP(I303,Presupuesto!$B$11:$C$565,2,0)</f>
        <v>OTROS SERVICIOS TECNICOS Y PROFESIONALES</v>
      </c>
      <c r="K303" s="100" t="str">
        <f t="shared" si="5"/>
        <v>Posgrado</v>
      </c>
      <c r="L303" s="100" t="s">
        <v>404</v>
      </c>
    </row>
    <row r="304" spans="3:12" ht="15.75" thickBot="1">
      <c r="C304" s="175" t="s">
        <v>59</v>
      </c>
      <c r="D304" s="165"/>
      <c r="E304" s="156">
        <v>0</v>
      </c>
      <c r="F304" s="102">
        <v>0</v>
      </c>
      <c r="G304" s="99">
        <f>F304</f>
        <v>0</v>
      </c>
      <c r="H304" s="166"/>
      <c r="I304" s="103" t="s">
        <v>718</v>
      </c>
      <c r="J304" s="103" t="str">
        <f>VLOOKUP(I304,Presupuesto!$B$11:$C$565,2,0)</f>
        <v>OTROS SERVICIOS TECNICOS Y PROFESIONALES</v>
      </c>
      <c r="K304" s="100" t="str">
        <f t="shared" si="5"/>
        <v>Posgrado</v>
      </c>
      <c r="L304" s="100" t="s">
        <v>404</v>
      </c>
    </row>
    <row r="305" spans="3:12" ht="15.75" thickBot="1">
      <c r="C305" s="142" t="s">
        <v>61</v>
      </c>
      <c r="D305" s="202"/>
      <c r="E305" s="154">
        <v>12</v>
      </c>
      <c r="F305" s="120">
        <v>30000</v>
      </c>
      <c r="G305" s="115">
        <f>D305*E305*F305</f>
        <v>0</v>
      </c>
      <c r="H305" s="168"/>
      <c r="I305" s="116" t="s">
        <v>509</v>
      </c>
      <c r="J305" s="116" t="str">
        <f>VLOOKUP(I305,Presupuesto!$B$11:$C$565,2,0)</f>
        <v>SUELDOS Y SALARIOS PERMANENTES</v>
      </c>
      <c r="K305" s="100" t="str">
        <f t="shared" si="5"/>
        <v>Posgrado</v>
      </c>
      <c r="L305" s="100" t="s">
        <v>404</v>
      </c>
    </row>
    <row r="306" spans="3:12">
      <c r="C306" s="174" t="s">
        <v>58</v>
      </c>
      <c r="D306" s="172"/>
      <c r="E306" s="133">
        <v>0</v>
      </c>
      <c r="F306" s="121">
        <f>IF(E305=0,"",(G305/E305)/12*E305)</f>
        <v>0</v>
      </c>
      <c r="G306" s="122">
        <f>F306</f>
        <v>0</v>
      </c>
      <c r="H306" s="166"/>
      <c r="I306" s="103" t="s">
        <v>529</v>
      </c>
      <c r="J306" s="103" t="str">
        <f>VLOOKUP(I306,Presupuesto!$B$11:$C$565,2,0)</f>
        <v>AGUINALDO Y DECIMO CUARTO MES</v>
      </c>
      <c r="K306" s="100" t="str">
        <f t="shared" si="5"/>
        <v>Posgrado</v>
      </c>
      <c r="L306" s="100" t="s">
        <v>404</v>
      </c>
    </row>
    <row r="307" spans="3:12" ht="15.75" thickBot="1">
      <c r="C307" s="176" t="s">
        <v>59</v>
      </c>
      <c r="D307" s="164"/>
      <c r="E307" s="134">
        <v>0</v>
      </c>
      <c r="F307" s="107">
        <f>IF(E305&lt;6,"",((E305-6)/12)*(G305/E305))</f>
        <v>0</v>
      </c>
      <c r="G307" s="107">
        <f>F307</f>
        <v>0</v>
      </c>
      <c r="H307" s="164"/>
      <c r="I307" s="108" t="s">
        <v>532</v>
      </c>
      <c r="J307" s="126" t="str">
        <f>VLOOKUP(I307,Presupuesto!$B$11:$C$565,2,0)</f>
        <v>DECIMOCUARTO MES</v>
      </c>
      <c r="K307" s="108" t="str">
        <f t="shared" si="5"/>
        <v>Posgrado</v>
      </c>
      <c r="L307" s="126" t="s">
        <v>404</v>
      </c>
    </row>
    <row r="309" spans="3:12" ht="15.75" thickBot="1"/>
    <row r="310" spans="3:12" ht="15.75" thickBot="1">
      <c r="C310" s="69" t="s">
        <v>43</v>
      </c>
      <c r="D310" s="30">
        <f>SUM(G317:G367)</f>
        <v>0</v>
      </c>
      <c r="E310" s="95"/>
      <c r="F310" s="95"/>
      <c r="G310" s="95"/>
      <c r="H310" s="76"/>
      <c r="I310" s="76"/>
      <c r="J310" s="76"/>
    </row>
    <row r="311" spans="3:12">
      <c r="D311" s="31"/>
      <c r="E311" s="95"/>
      <c r="F311" s="95"/>
      <c r="G311" s="95"/>
      <c r="H311" s="76"/>
      <c r="I311" s="76"/>
      <c r="J311" s="76"/>
    </row>
    <row r="312" spans="3:12">
      <c r="D312" s="31"/>
      <c r="E312" s="95"/>
      <c r="F312" s="95"/>
      <c r="G312" s="95"/>
      <c r="H312" s="76"/>
      <c r="I312" s="76"/>
      <c r="J312" s="76"/>
    </row>
    <row r="313" spans="3:12" ht="15.75">
      <c r="C313" s="207" t="s">
        <v>402</v>
      </c>
      <c r="D313" s="208"/>
      <c r="E313" s="95"/>
      <c r="F313" s="95"/>
      <c r="G313" s="95"/>
      <c r="H313" s="76"/>
      <c r="I313" s="76"/>
      <c r="J313" s="76"/>
    </row>
    <row r="314" spans="3:12" ht="18.75">
      <c r="C314" s="217"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c r="C315" s="180"/>
      <c r="D315" s="31"/>
      <c r="E315" s="95"/>
      <c r="F315" s="95"/>
      <c r="G315" s="95"/>
      <c r="H315" s="76"/>
      <c r="I315" s="76"/>
      <c r="J315" s="76"/>
    </row>
    <row r="316" spans="3:12" ht="30.75" thickBot="1">
      <c r="C316" s="136" t="s">
        <v>44</v>
      </c>
      <c r="D316" s="140" t="s">
        <v>55</v>
      </c>
      <c r="E316" s="173" t="s">
        <v>56</v>
      </c>
      <c r="F316" s="140" t="s">
        <v>57</v>
      </c>
      <c r="G316" s="137" t="s">
        <v>27</v>
      </c>
      <c r="H316" s="135" t="s">
        <v>140</v>
      </c>
      <c r="I316" s="138" t="s">
        <v>46</v>
      </c>
      <c r="J316" s="138" t="s">
        <v>141</v>
      </c>
      <c r="K316" s="138" t="s">
        <v>420</v>
      </c>
      <c r="L316" s="138" t="s">
        <v>421</v>
      </c>
    </row>
    <row r="317" spans="3:12" ht="15.75" thickBot="1">
      <c r="C317" s="139" t="s">
        <v>495</v>
      </c>
      <c r="D317" s="202"/>
      <c r="E317" s="154">
        <v>12</v>
      </c>
      <c r="F317" s="324">
        <f>HLOOKUP($C317,$BZ$2:$CM$3,2,0)</f>
        <v>41436.800000000003</v>
      </c>
      <c r="G317" s="115">
        <f>D317*E317*F317</f>
        <v>0</v>
      </c>
      <c r="H317" s="168"/>
      <c r="I317" s="116" t="s">
        <v>509</v>
      </c>
      <c r="J317" s="116" t="str">
        <f>VLOOKUP(I317,Presupuesto!$B$11:$C$565,2,0)</f>
        <v>SUELDOS Y SALARIOS PERMANENTES</v>
      </c>
      <c r="K317" s="227" t="s">
        <v>1472</v>
      </c>
      <c r="L317" s="100" t="s">
        <v>404</v>
      </c>
    </row>
    <row r="318" spans="3:12">
      <c r="C318" s="174" t="s">
        <v>58</v>
      </c>
      <c r="D318" s="165"/>
      <c r="E318" s="156">
        <v>0</v>
      </c>
      <c r="F318" s="102">
        <f>IF(E317=0,"",(G317/E317)/12*E317)</f>
        <v>0</v>
      </c>
      <c r="G318" s="99">
        <f>F318</f>
        <v>0</v>
      </c>
      <c r="H318" s="166" t="s">
        <v>1460</v>
      </c>
      <c r="I318" s="118" t="s">
        <v>529</v>
      </c>
      <c r="J318" s="118" t="str">
        <f>VLOOKUP(I318,Presupuesto!$B$11:$C$565,2,0)</f>
        <v>AGUINALDO Y DECIMO CUARTO MES</v>
      </c>
      <c r="K318" s="100" t="str">
        <f>$K$317</f>
        <v>Posgrado</v>
      </c>
      <c r="L318" s="100" t="s">
        <v>422</v>
      </c>
    </row>
    <row r="319" spans="3:12" ht="15.75" thickBot="1">
      <c r="C319" s="175" t="s">
        <v>59</v>
      </c>
      <c r="D319" s="165"/>
      <c r="E319" s="156">
        <v>0</v>
      </c>
      <c r="F319" s="119">
        <f>IF(E317&lt;6,"",((E317-6)/12)*(G317/E317))</f>
        <v>0</v>
      </c>
      <c r="G319" s="99">
        <f>F319</f>
        <v>0</v>
      </c>
      <c r="H319" s="166"/>
      <c r="I319" s="103" t="s">
        <v>532</v>
      </c>
      <c r="J319" s="103" t="str">
        <f>VLOOKUP(I319,Presupuesto!$B$11:$C$565,2,0)</f>
        <v>DECIMOCUARTO MES</v>
      </c>
      <c r="K319" s="100" t="str">
        <f t="shared" ref="K319:K367" si="6">$K$317</f>
        <v>Posgrado</v>
      </c>
      <c r="L319" s="100" t="s">
        <v>405</v>
      </c>
    </row>
    <row r="320" spans="3:12" ht="15.75" thickBot="1">
      <c r="C320" s="139" t="s">
        <v>496</v>
      </c>
      <c r="D320" s="202"/>
      <c r="E320" s="154">
        <v>12</v>
      </c>
      <c r="F320" s="324">
        <f>HLOOKUP($C320,$BZ$2:$CM$3,2,0)</f>
        <v>37669.82</v>
      </c>
      <c r="G320" s="115">
        <f>D320*E320*F320</f>
        <v>0</v>
      </c>
      <c r="H320" s="168"/>
      <c r="I320" s="116" t="s">
        <v>509</v>
      </c>
      <c r="J320" s="116" t="str">
        <f>VLOOKUP(I320,Presupuesto!$B$11:$C$565,2,0)</f>
        <v>SUELDOS Y SALARIOS PERMANENTES</v>
      </c>
      <c r="K320" s="100" t="str">
        <f t="shared" si="6"/>
        <v>Posgrado</v>
      </c>
      <c r="L320" s="100" t="s">
        <v>405</v>
      </c>
    </row>
    <row r="321" spans="3:12">
      <c r="C321" s="174" t="s">
        <v>58</v>
      </c>
      <c r="D321" s="165"/>
      <c r="E321" s="156">
        <v>0</v>
      </c>
      <c r="F321" s="102">
        <f>IF(E320=0,"",(G320/E320)/12*E320)</f>
        <v>0</v>
      </c>
      <c r="G321" s="99">
        <f>F321</f>
        <v>0</v>
      </c>
      <c r="H321" s="166"/>
      <c r="I321" s="118" t="s">
        <v>529</v>
      </c>
      <c r="J321" s="118" t="str">
        <f>VLOOKUP(I321,Presupuesto!$B$11:$C$565,2,0)</f>
        <v>AGUINALDO Y DECIMO CUARTO MES</v>
      </c>
      <c r="K321" s="100" t="str">
        <f t="shared" si="6"/>
        <v>Posgrado</v>
      </c>
      <c r="L321" s="100" t="s">
        <v>405</v>
      </c>
    </row>
    <row r="322" spans="3:12" ht="15.75" thickBot="1">
      <c r="C322" s="175" t="s">
        <v>59</v>
      </c>
      <c r="D322" s="165"/>
      <c r="E322" s="156">
        <v>0</v>
      </c>
      <c r="F322" s="119">
        <f>IF(E320&lt;6,"",((E320-6)/12)*(G320/E320))</f>
        <v>0</v>
      </c>
      <c r="G322" s="99">
        <f>F322</f>
        <v>0</v>
      </c>
      <c r="H322" s="166"/>
      <c r="I322" s="103" t="s">
        <v>532</v>
      </c>
      <c r="J322" s="103" t="str">
        <f>VLOOKUP(I322,Presupuesto!$B$11:$C$565,2,0)</f>
        <v>DECIMOCUARTO MES</v>
      </c>
      <c r="K322" s="100" t="str">
        <f t="shared" si="6"/>
        <v>Posgrado</v>
      </c>
      <c r="L322" s="100" t="s">
        <v>405</v>
      </c>
    </row>
    <row r="323" spans="3:12" ht="15.75" thickBot="1">
      <c r="C323" s="139" t="s">
        <v>497</v>
      </c>
      <c r="D323" s="202"/>
      <c r="E323" s="154">
        <v>12</v>
      </c>
      <c r="F323" s="324">
        <f>HLOOKUP($C323,$BZ$2:$CM$3,2,0)</f>
        <v>33902.839999999997</v>
      </c>
      <c r="G323" s="115">
        <f>D323*E323*F323</f>
        <v>0</v>
      </c>
      <c r="H323" s="168"/>
      <c r="I323" s="116" t="s">
        <v>509</v>
      </c>
      <c r="J323" s="116" t="str">
        <f>VLOOKUP(I323,Presupuesto!$B$11:$C$565,2,0)</f>
        <v>SUELDOS Y SALARIOS PERMANENTES</v>
      </c>
      <c r="K323" s="100" t="str">
        <f t="shared" si="6"/>
        <v>Posgrado</v>
      </c>
      <c r="L323" s="100" t="s">
        <v>405</v>
      </c>
    </row>
    <row r="324" spans="3:12">
      <c r="C324" s="174" t="s">
        <v>58</v>
      </c>
      <c r="D324" s="165"/>
      <c r="E324" s="156">
        <v>0</v>
      </c>
      <c r="F324" s="102">
        <f>IF(E323=0,"",(G323/E323)/12*E323)</f>
        <v>0</v>
      </c>
      <c r="G324" s="99">
        <f>F324</f>
        <v>0</v>
      </c>
      <c r="H324" s="166"/>
      <c r="I324" s="118" t="s">
        <v>529</v>
      </c>
      <c r="J324" s="118" t="str">
        <f>VLOOKUP(I324,Presupuesto!$B$11:$C$565,2,0)</f>
        <v>AGUINALDO Y DECIMO CUARTO MES</v>
      </c>
      <c r="K324" s="100" t="str">
        <f t="shared" si="6"/>
        <v>Posgrado</v>
      </c>
      <c r="L324" s="100" t="s">
        <v>405</v>
      </c>
    </row>
    <row r="325" spans="3:12" ht="15.75" thickBot="1">
      <c r="C325" s="175" t="s">
        <v>59</v>
      </c>
      <c r="D325" s="165"/>
      <c r="E325" s="156">
        <v>0</v>
      </c>
      <c r="F325" s="119">
        <f>IF(E323&lt;6,"",((E323-6)/12)*(G323/E323))</f>
        <v>0</v>
      </c>
      <c r="G325" s="99">
        <f>F325</f>
        <v>0</v>
      </c>
      <c r="H325" s="166"/>
      <c r="I325" s="103" t="s">
        <v>532</v>
      </c>
      <c r="J325" s="103" t="str">
        <f>VLOOKUP(I325,Presupuesto!$B$11:$C$565,2,0)</f>
        <v>DECIMOCUARTO MES</v>
      </c>
      <c r="K325" s="100" t="str">
        <f t="shared" si="6"/>
        <v>Posgrado</v>
      </c>
      <c r="L325" s="100" t="s">
        <v>405</v>
      </c>
    </row>
    <row r="326" spans="3:12" ht="15.75" thickBot="1">
      <c r="C326" s="139" t="s">
        <v>498</v>
      </c>
      <c r="D326" s="202"/>
      <c r="E326" s="154">
        <v>12</v>
      </c>
      <c r="F326" s="324">
        <f>HLOOKUP($C326,$BZ$2:$CM$3,2,0)</f>
        <v>30135.85</v>
      </c>
      <c r="G326" s="115">
        <f>D326*E326*F326</f>
        <v>0</v>
      </c>
      <c r="H326" s="168"/>
      <c r="I326" s="116" t="s">
        <v>509</v>
      </c>
      <c r="J326" s="116" t="str">
        <f>VLOOKUP(I326,Presupuesto!$B$11:$C$565,2,0)</f>
        <v>SUELDOS Y SALARIOS PERMANENTES</v>
      </c>
      <c r="K326" s="100" t="str">
        <f t="shared" si="6"/>
        <v>Posgrado</v>
      </c>
      <c r="L326" s="100" t="s">
        <v>405</v>
      </c>
    </row>
    <row r="327" spans="3:12">
      <c r="C327" s="174" t="s">
        <v>58</v>
      </c>
      <c r="D327" s="165"/>
      <c r="E327" s="156">
        <v>0</v>
      </c>
      <c r="F327" s="102">
        <f>IF(E326=0,"",(G326/E326)/12*E326)</f>
        <v>0</v>
      </c>
      <c r="G327" s="99">
        <f>F327</f>
        <v>0</v>
      </c>
      <c r="H327" s="166"/>
      <c r="I327" s="118" t="s">
        <v>529</v>
      </c>
      <c r="J327" s="118" t="str">
        <f>VLOOKUP(I327,Presupuesto!$B$11:$C$565,2,0)</f>
        <v>AGUINALDO Y DECIMO CUARTO MES</v>
      </c>
      <c r="K327" s="100" t="str">
        <f t="shared" si="6"/>
        <v>Posgrado</v>
      </c>
      <c r="L327" s="100" t="s">
        <v>405</v>
      </c>
    </row>
    <row r="328" spans="3:12" ht="15.75" thickBot="1">
      <c r="C328" s="175" t="s">
        <v>59</v>
      </c>
      <c r="D328" s="165"/>
      <c r="E328" s="156">
        <v>0</v>
      </c>
      <c r="F328" s="119">
        <f>IF(E326&lt;6,"",((E326-6)/12)*(G326/E326))</f>
        <v>0</v>
      </c>
      <c r="G328" s="99">
        <f>F328</f>
        <v>0</v>
      </c>
      <c r="H328" s="166"/>
      <c r="I328" s="103" t="s">
        <v>532</v>
      </c>
      <c r="J328" s="103" t="str">
        <f>VLOOKUP(I328,Presupuesto!$B$11:$C$565,2,0)</f>
        <v>DECIMOCUARTO MES</v>
      </c>
      <c r="K328" s="100" t="str">
        <f t="shared" si="6"/>
        <v>Posgrado</v>
      </c>
      <c r="L328" s="100" t="s">
        <v>405</v>
      </c>
    </row>
    <row r="329" spans="3:12" ht="15.75" thickBot="1">
      <c r="C329" s="139" t="s">
        <v>499</v>
      </c>
      <c r="D329" s="202"/>
      <c r="E329" s="154">
        <v>12</v>
      </c>
      <c r="F329" s="324">
        <f>HLOOKUP($C329,$BZ$2:$CM$3,2,0)</f>
        <v>28252.36</v>
      </c>
      <c r="G329" s="115">
        <f>D329*E329*F329</f>
        <v>0</v>
      </c>
      <c r="H329" s="168"/>
      <c r="I329" s="116" t="s">
        <v>509</v>
      </c>
      <c r="J329" s="116" t="str">
        <f>VLOOKUP(I329,Presupuesto!$B$11:$C$565,2,0)</f>
        <v>SUELDOS Y SALARIOS PERMANENTES</v>
      </c>
      <c r="K329" s="100" t="str">
        <f t="shared" si="6"/>
        <v>Posgrado</v>
      </c>
      <c r="L329" s="100" t="s">
        <v>405</v>
      </c>
    </row>
    <row r="330" spans="3:12">
      <c r="C330" s="174" t="s">
        <v>58</v>
      </c>
      <c r="D330" s="165"/>
      <c r="E330" s="156">
        <v>0</v>
      </c>
      <c r="F330" s="102">
        <f>IF(E329=0,"",(G329/E329)/12*E329)</f>
        <v>0</v>
      </c>
      <c r="G330" s="99">
        <f>F330</f>
        <v>0</v>
      </c>
      <c r="H330" s="166"/>
      <c r="I330" s="118" t="s">
        <v>529</v>
      </c>
      <c r="J330" s="118" t="str">
        <f>VLOOKUP(I330,Presupuesto!$B$11:$C$565,2,0)</f>
        <v>AGUINALDO Y DECIMO CUARTO MES</v>
      </c>
      <c r="K330" s="100" t="str">
        <f t="shared" si="6"/>
        <v>Posgrado</v>
      </c>
      <c r="L330" s="100" t="s">
        <v>405</v>
      </c>
    </row>
    <row r="331" spans="3:12" ht="15.75" thickBot="1">
      <c r="C331" s="175" t="s">
        <v>59</v>
      </c>
      <c r="D331" s="165"/>
      <c r="E331" s="156">
        <v>0</v>
      </c>
      <c r="F331" s="119">
        <f>IF(E329&lt;6,"",((E329-6)/12)*(G329/E329))</f>
        <v>0</v>
      </c>
      <c r="G331" s="99">
        <f>F331</f>
        <v>0</v>
      </c>
      <c r="H331" s="166"/>
      <c r="I331" s="103" t="s">
        <v>532</v>
      </c>
      <c r="J331" s="103" t="str">
        <f>VLOOKUP(I331,Presupuesto!$B$11:$C$565,2,0)</f>
        <v>DECIMOCUARTO MES</v>
      </c>
      <c r="K331" s="100" t="str">
        <f t="shared" si="6"/>
        <v>Posgrado</v>
      </c>
      <c r="L331" s="100" t="s">
        <v>405</v>
      </c>
    </row>
    <row r="332" spans="3:12" ht="15.75" thickBot="1">
      <c r="C332" s="139" t="s">
        <v>500</v>
      </c>
      <c r="D332" s="202"/>
      <c r="E332" s="154">
        <v>12</v>
      </c>
      <c r="F332" s="324">
        <f>HLOOKUP($C332,$BZ$2:$CM$3,2,0)</f>
        <v>26368.87</v>
      </c>
      <c r="G332" s="115">
        <f>D332*E332*F332</f>
        <v>0</v>
      </c>
      <c r="H332" s="168"/>
      <c r="I332" s="116" t="s">
        <v>509</v>
      </c>
      <c r="J332" s="116" t="str">
        <f>VLOOKUP(I332,Presupuesto!$B$11:$C$565,2,0)</f>
        <v>SUELDOS Y SALARIOS PERMANENTES</v>
      </c>
      <c r="K332" s="100" t="str">
        <f t="shared" si="6"/>
        <v>Posgrado</v>
      </c>
      <c r="L332" s="100" t="s">
        <v>405</v>
      </c>
    </row>
    <row r="333" spans="3:12">
      <c r="C333" s="174" t="s">
        <v>58</v>
      </c>
      <c r="D333" s="165"/>
      <c r="E333" s="156">
        <v>0</v>
      </c>
      <c r="F333" s="102">
        <f>IF(E332=0,"",(G332/E332)/12*E332)</f>
        <v>0</v>
      </c>
      <c r="G333" s="99">
        <f>F333</f>
        <v>0</v>
      </c>
      <c r="H333" s="166"/>
      <c r="I333" s="118" t="s">
        <v>529</v>
      </c>
      <c r="J333" s="118" t="str">
        <f>VLOOKUP(I333,Presupuesto!$B$11:$C$565,2,0)</f>
        <v>AGUINALDO Y DECIMO CUARTO MES</v>
      </c>
      <c r="K333" s="100" t="str">
        <f t="shared" si="6"/>
        <v>Posgrado</v>
      </c>
      <c r="L333" s="100" t="s">
        <v>405</v>
      </c>
    </row>
    <row r="334" spans="3:12" ht="15.75" thickBot="1">
      <c r="C334" s="175" t="s">
        <v>59</v>
      </c>
      <c r="D334" s="165"/>
      <c r="E334" s="156">
        <v>0</v>
      </c>
      <c r="F334" s="119">
        <f>IF(E332&lt;6,"",((E332-6)/12)*(G332/E332))</f>
        <v>0</v>
      </c>
      <c r="G334" s="99">
        <f>F334</f>
        <v>0</v>
      </c>
      <c r="H334" s="166"/>
      <c r="I334" s="103" t="s">
        <v>532</v>
      </c>
      <c r="J334" s="103" t="str">
        <f>VLOOKUP(I334,Presupuesto!$B$11:$C$565,2,0)</f>
        <v>DECIMOCUARTO MES</v>
      </c>
      <c r="K334" s="100" t="str">
        <f t="shared" si="6"/>
        <v>Posgrado</v>
      </c>
      <c r="L334" s="100" t="s">
        <v>405</v>
      </c>
    </row>
    <row r="335" spans="3:12" ht="15.75" thickBot="1">
      <c r="C335" s="139" t="s">
        <v>501</v>
      </c>
      <c r="D335" s="202"/>
      <c r="E335" s="154">
        <v>12</v>
      </c>
      <c r="F335" s="324">
        <f>HLOOKUP($C335,$BZ$2:$CM$3,2,0)</f>
        <v>17893.16</v>
      </c>
      <c r="G335" s="115">
        <f>D335*E335*F335</f>
        <v>0</v>
      </c>
      <c r="H335" s="168"/>
      <c r="I335" s="116" t="s">
        <v>509</v>
      </c>
      <c r="J335" s="116" t="str">
        <f>VLOOKUP(I335,Presupuesto!$B$11:$C$565,2,0)</f>
        <v>SUELDOS Y SALARIOS PERMANENTES</v>
      </c>
      <c r="K335" s="100" t="str">
        <f t="shared" si="6"/>
        <v>Posgrado</v>
      </c>
      <c r="L335" s="100" t="s">
        <v>405</v>
      </c>
    </row>
    <row r="336" spans="3:12">
      <c r="C336" s="174" t="s">
        <v>58</v>
      </c>
      <c r="D336" s="165"/>
      <c r="E336" s="156">
        <v>0</v>
      </c>
      <c r="F336" s="102">
        <f>IF(E335=0,"",(G335/E335)/12*E335)</f>
        <v>0</v>
      </c>
      <c r="G336" s="99">
        <f>F336</f>
        <v>0</v>
      </c>
      <c r="H336" s="166"/>
      <c r="I336" s="118" t="s">
        <v>529</v>
      </c>
      <c r="J336" s="118" t="str">
        <f>VLOOKUP(I336,Presupuesto!$B$11:$C$565,2,0)</f>
        <v>AGUINALDO Y DECIMO CUARTO MES</v>
      </c>
      <c r="K336" s="100" t="str">
        <f t="shared" si="6"/>
        <v>Posgrado</v>
      </c>
      <c r="L336" s="100" t="s">
        <v>405</v>
      </c>
    </row>
    <row r="337" spans="3:12" ht="15.75" thickBot="1">
      <c r="C337" s="175" t="s">
        <v>59</v>
      </c>
      <c r="D337" s="165"/>
      <c r="E337" s="156">
        <v>0</v>
      </c>
      <c r="F337" s="119">
        <f>IF(E335&lt;6,"",((E335-6)/12)*(G335/E335))</f>
        <v>0</v>
      </c>
      <c r="G337" s="99">
        <f>F337</f>
        <v>0</v>
      </c>
      <c r="H337" s="166"/>
      <c r="I337" s="103" t="s">
        <v>532</v>
      </c>
      <c r="J337" s="103" t="str">
        <f>VLOOKUP(I337,Presupuesto!$B$11:$C$565,2,0)</f>
        <v>DECIMOCUARTO MES</v>
      </c>
      <c r="K337" s="100" t="str">
        <f t="shared" si="6"/>
        <v>Posgrado</v>
      </c>
      <c r="L337" s="100" t="s">
        <v>405</v>
      </c>
    </row>
    <row r="338" spans="3:12" ht="15.75" thickBot="1">
      <c r="C338" s="139" t="s">
        <v>502</v>
      </c>
      <c r="D338" s="202"/>
      <c r="E338" s="154">
        <v>12</v>
      </c>
      <c r="F338" s="324">
        <f>HLOOKUP($C338,$BZ$2:$CM$3,2,0)</f>
        <v>16951.419999999998</v>
      </c>
      <c r="G338" s="115">
        <f>D338*E338*F338</f>
        <v>0</v>
      </c>
      <c r="H338" s="168"/>
      <c r="I338" s="116" t="s">
        <v>509</v>
      </c>
      <c r="J338" s="116" t="str">
        <f>VLOOKUP(I338,Presupuesto!$B$11:$C$565,2,0)</f>
        <v>SUELDOS Y SALARIOS PERMANENTES</v>
      </c>
      <c r="K338" s="100" t="str">
        <f t="shared" si="6"/>
        <v>Posgrado</v>
      </c>
      <c r="L338" s="100" t="s">
        <v>405</v>
      </c>
    </row>
    <row r="339" spans="3:12">
      <c r="C339" s="174" t="s">
        <v>58</v>
      </c>
      <c r="D339" s="165"/>
      <c r="E339" s="156">
        <v>0</v>
      </c>
      <c r="F339" s="102">
        <f>IF(E338=0,"",(G338/E338)/12*E338)</f>
        <v>0</v>
      </c>
      <c r="G339" s="99">
        <f>F339</f>
        <v>0</v>
      </c>
      <c r="H339" s="166"/>
      <c r="I339" s="118" t="s">
        <v>529</v>
      </c>
      <c r="J339" s="118" t="str">
        <f>VLOOKUP(I339,Presupuesto!$B$11:$C$565,2,0)</f>
        <v>AGUINALDO Y DECIMO CUARTO MES</v>
      </c>
      <c r="K339" s="100" t="str">
        <f t="shared" si="6"/>
        <v>Posgrado</v>
      </c>
      <c r="L339" s="100" t="s">
        <v>405</v>
      </c>
    </row>
    <row r="340" spans="3:12" ht="15.75" thickBot="1">
      <c r="C340" s="175" t="s">
        <v>59</v>
      </c>
      <c r="D340" s="165"/>
      <c r="E340" s="156">
        <v>0</v>
      </c>
      <c r="F340" s="119">
        <f>IF(E338&lt;6,"",((E338-6)/12)*(G338/E338))</f>
        <v>0</v>
      </c>
      <c r="G340" s="99">
        <f>F340</f>
        <v>0</v>
      </c>
      <c r="H340" s="166"/>
      <c r="I340" s="103" t="s">
        <v>532</v>
      </c>
      <c r="J340" s="103" t="str">
        <f>VLOOKUP(I340,Presupuesto!$B$11:$C$565,2,0)</f>
        <v>DECIMOCUARTO MES</v>
      </c>
      <c r="K340" s="100" t="str">
        <f t="shared" si="6"/>
        <v>Posgrado</v>
      </c>
      <c r="L340" s="100" t="s">
        <v>405</v>
      </c>
    </row>
    <row r="341" spans="3:12" ht="15.75" thickBot="1">
      <c r="C341" s="139" t="s">
        <v>503</v>
      </c>
      <c r="D341" s="202"/>
      <c r="E341" s="154">
        <v>12</v>
      </c>
      <c r="F341" s="324">
        <f>HLOOKUP($C341,$BZ$2:$CM$3,2,0)</f>
        <v>13184.44</v>
      </c>
      <c r="G341" s="115">
        <f>D341*E341*F341</f>
        <v>0</v>
      </c>
      <c r="H341" s="168"/>
      <c r="I341" s="116" t="s">
        <v>509</v>
      </c>
      <c r="J341" s="116" t="str">
        <f>VLOOKUP(I341,Presupuesto!$B$11:$C$565,2,0)</f>
        <v>SUELDOS Y SALARIOS PERMANENTES</v>
      </c>
      <c r="K341" s="100" t="str">
        <f t="shared" si="6"/>
        <v>Posgrado</v>
      </c>
      <c r="L341" s="100" t="s">
        <v>405</v>
      </c>
    </row>
    <row r="342" spans="3:12">
      <c r="C342" s="174" t="s">
        <v>58</v>
      </c>
      <c r="D342" s="165"/>
      <c r="E342" s="156">
        <v>0</v>
      </c>
      <c r="F342" s="102">
        <f>IF(E341=0,"",(G341/E341)/12*E341)</f>
        <v>0</v>
      </c>
      <c r="G342" s="99">
        <f>F342</f>
        <v>0</v>
      </c>
      <c r="H342" s="166"/>
      <c r="I342" s="118" t="s">
        <v>529</v>
      </c>
      <c r="J342" s="118" t="str">
        <f>VLOOKUP(I342,Presupuesto!$B$11:$C$565,2,0)</f>
        <v>AGUINALDO Y DECIMO CUARTO MES</v>
      </c>
      <c r="K342" s="100" t="str">
        <f t="shared" si="6"/>
        <v>Posgrado</v>
      </c>
      <c r="L342" s="100" t="s">
        <v>405</v>
      </c>
    </row>
    <row r="343" spans="3:12" ht="15.75" thickBot="1">
      <c r="C343" s="175" t="s">
        <v>59</v>
      </c>
      <c r="D343" s="165"/>
      <c r="E343" s="156">
        <v>0</v>
      </c>
      <c r="F343" s="119">
        <f>IF(E341&lt;6,"",((E341-6)/12)*(G341/E341))</f>
        <v>0</v>
      </c>
      <c r="G343" s="99">
        <f>F343</f>
        <v>0</v>
      </c>
      <c r="H343" s="166"/>
      <c r="I343" s="103" t="s">
        <v>532</v>
      </c>
      <c r="J343" s="103" t="str">
        <f>VLOOKUP(I343,Presupuesto!$B$11:$C$565,2,0)</f>
        <v>DECIMOCUARTO MES</v>
      </c>
      <c r="K343" s="100" t="str">
        <f t="shared" si="6"/>
        <v>Posgrado</v>
      </c>
      <c r="L343" s="100" t="s">
        <v>405</v>
      </c>
    </row>
    <row r="344" spans="3:12" ht="15.75" thickBot="1">
      <c r="C344" s="139" t="s">
        <v>504</v>
      </c>
      <c r="D344" s="202"/>
      <c r="E344" s="154">
        <v>12</v>
      </c>
      <c r="F344" s="324">
        <f>HLOOKUP($C344,$BZ$2:$CM$3,2,0)</f>
        <v>15032.56</v>
      </c>
      <c r="G344" s="115">
        <f>D344*E344*F344</f>
        <v>0</v>
      </c>
      <c r="H344" s="168"/>
      <c r="I344" s="116" t="s">
        <v>509</v>
      </c>
      <c r="J344" s="116" t="str">
        <f>VLOOKUP(I344,Presupuesto!$B$11:$C$565,2,0)</f>
        <v>SUELDOS Y SALARIOS PERMANENTES</v>
      </c>
      <c r="K344" s="100" t="str">
        <f t="shared" si="6"/>
        <v>Posgrado</v>
      </c>
      <c r="L344" s="100" t="s">
        <v>405</v>
      </c>
    </row>
    <row r="345" spans="3:12">
      <c r="C345" s="174" t="s">
        <v>58</v>
      </c>
      <c r="D345" s="165"/>
      <c r="E345" s="156">
        <v>0</v>
      </c>
      <c r="F345" s="102">
        <f>IF(E344=0,"",(G344/E344)/12*E344)</f>
        <v>0</v>
      </c>
      <c r="G345" s="99">
        <f>F345</f>
        <v>0</v>
      </c>
      <c r="H345" s="166"/>
      <c r="I345" s="118" t="s">
        <v>529</v>
      </c>
      <c r="J345" s="118" t="str">
        <f>VLOOKUP(I345,Presupuesto!$B$11:$C$565,2,0)</f>
        <v>AGUINALDO Y DECIMO CUARTO MES</v>
      </c>
      <c r="K345" s="100" t="str">
        <f t="shared" si="6"/>
        <v>Posgrado</v>
      </c>
      <c r="L345" s="100" t="s">
        <v>405</v>
      </c>
    </row>
    <row r="346" spans="3:12" ht="15.75" thickBot="1">
      <c r="C346" s="175" t="s">
        <v>59</v>
      </c>
      <c r="D346" s="165"/>
      <c r="E346" s="156">
        <v>0</v>
      </c>
      <c r="F346" s="119">
        <f>IF(E344&lt;6,"",((E344-6)/12)*(G344/E344))</f>
        <v>0</v>
      </c>
      <c r="G346" s="99">
        <f>F346</f>
        <v>0</v>
      </c>
      <c r="H346" s="166"/>
      <c r="I346" s="103" t="s">
        <v>532</v>
      </c>
      <c r="J346" s="103" t="str">
        <f>VLOOKUP(I346,Presupuesto!$B$11:$C$565,2,0)</f>
        <v>DECIMOCUARTO MES</v>
      </c>
      <c r="K346" s="100" t="str">
        <f t="shared" si="6"/>
        <v>Posgrado</v>
      </c>
      <c r="L346" s="100" t="s">
        <v>405</v>
      </c>
    </row>
    <row r="347" spans="3:12" ht="15.75" thickBot="1">
      <c r="C347" s="139" t="s">
        <v>505</v>
      </c>
      <c r="D347" s="202"/>
      <c r="E347" s="154">
        <v>12</v>
      </c>
      <c r="F347" s="324">
        <f>HLOOKUP($C347,$BZ$2:$CM$3,2,0)</f>
        <v>13264.02</v>
      </c>
      <c r="G347" s="115">
        <f>D347*E347*F347</f>
        <v>0</v>
      </c>
      <c r="H347" s="168"/>
      <c r="I347" s="116" t="s">
        <v>509</v>
      </c>
      <c r="J347" s="116" t="str">
        <f>VLOOKUP(I347,Presupuesto!$B$11:$C$565,2,0)</f>
        <v>SUELDOS Y SALARIOS PERMANENTES</v>
      </c>
      <c r="K347" s="100" t="str">
        <f t="shared" si="6"/>
        <v>Posgrado</v>
      </c>
      <c r="L347" s="100" t="s">
        <v>405</v>
      </c>
    </row>
    <row r="348" spans="3:12">
      <c r="C348" s="174" t="s">
        <v>58</v>
      </c>
      <c r="D348" s="165"/>
      <c r="E348" s="156">
        <v>0</v>
      </c>
      <c r="F348" s="102">
        <f>IF(E347=0,"",(G347/E347)/12*E347)</f>
        <v>0</v>
      </c>
      <c r="G348" s="99">
        <f>F348</f>
        <v>0</v>
      </c>
      <c r="H348" s="166"/>
      <c r="I348" s="118" t="s">
        <v>529</v>
      </c>
      <c r="J348" s="118" t="str">
        <f>VLOOKUP(I348,Presupuesto!$B$11:$C$565,2,0)</f>
        <v>AGUINALDO Y DECIMO CUARTO MES</v>
      </c>
      <c r="K348" s="100" t="str">
        <f t="shared" si="6"/>
        <v>Posgrado</v>
      </c>
      <c r="L348" s="100" t="s">
        <v>405</v>
      </c>
    </row>
    <row r="349" spans="3:12" ht="15.75" thickBot="1">
      <c r="C349" s="175" t="s">
        <v>59</v>
      </c>
      <c r="D349" s="165"/>
      <c r="E349" s="156">
        <v>0</v>
      </c>
      <c r="F349" s="119">
        <f>IF(E347&lt;6,"",((E347-6)/12)*(G347/E347))</f>
        <v>0</v>
      </c>
      <c r="G349" s="99">
        <f>F349</f>
        <v>0</v>
      </c>
      <c r="H349" s="166"/>
      <c r="I349" s="103" t="s">
        <v>532</v>
      </c>
      <c r="J349" s="103" t="str">
        <f>VLOOKUP(I349,Presupuesto!$B$11:$C$565,2,0)</f>
        <v>DECIMOCUARTO MES</v>
      </c>
      <c r="K349" s="100" t="str">
        <f t="shared" si="6"/>
        <v>Posgrado</v>
      </c>
      <c r="L349" s="100" t="s">
        <v>405</v>
      </c>
    </row>
    <row r="350" spans="3:12" ht="15.75" thickBot="1">
      <c r="C350" s="139" t="s">
        <v>506</v>
      </c>
      <c r="D350" s="202"/>
      <c r="E350" s="154">
        <v>12</v>
      </c>
      <c r="F350" s="324">
        <f>HLOOKUP($C350,$BZ$2:$CM$3,2,0)</f>
        <v>12379.75</v>
      </c>
      <c r="G350" s="115">
        <f>D350*E350*F350</f>
        <v>0</v>
      </c>
      <c r="H350" s="168"/>
      <c r="I350" s="116" t="s">
        <v>509</v>
      </c>
      <c r="J350" s="116" t="str">
        <f>VLOOKUP(I350,Presupuesto!$B$11:$C$565,2,0)</f>
        <v>SUELDOS Y SALARIOS PERMANENTES</v>
      </c>
      <c r="K350" s="100" t="str">
        <f t="shared" si="6"/>
        <v>Posgrado</v>
      </c>
      <c r="L350" s="100" t="s">
        <v>405</v>
      </c>
    </row>
    <row r="351" spans="3:12">
      <c r="C351" s="174" t="s">
        <v>58</v>
      </c>
      <c r="D351" s="165"/>
      <c r="E351" s="156">
        <v>0</v>
      </c>
      <c r="F351" s="102">
        <f>IF(E350=0,"",(G350/E350)/12*E350)</f>
        <v>0</v>
      </c>
      <c r="G351" s="99">
        <f>F351</f>
        <v>0</v>
      </c>
      <c r="H351" s="166"/>
      <c r="I351" s="118" t="s">
        <v>529</v>
      </c>
      <c r="J351" s="118" t="str">
        <f>VLOOKUP(I351,Presupuesto!$B$11:$C$565,2,0)</f>
        <v>AGUINALDO Y DECIMO CUARTO MES</v>
      </c>
      <c r="K351" s="100" t="str">
        <f t="shared" si="6"/>
        <v>Posgrado</v>
      </c>
      <c r="L351" s="100" t="s">
        <v>405</v>
      </c>
    </row>
    <row r="352" spans="3:12" ht="15.75" thickBot="1">
      <c r="C352" s="175" t="s">
        <v>59</v>
      </c>
      <c r="D352" s="165"/>
      <c r="E352" s="156">
        <v>0</v>
      </c>
      <c r="F352" s="119">
        <f>IF(E350&lt;6,"",((E350-6)/12)*(G350/E350))</f>
        <v>0</v>
      </c>
      <c r="G352" s="99">
        <f>F352</f>
        <v>0</v>
      </c>
      <c r="H352" s="166"/>
      <c r="I352" s="103" t="s">
        <v>532</v>
      </c>
      <c r="J352" s="103" t="str">
        <f>VLOOKUP(I352,Presupuesto!$B$11:$C$565,2,0)</f>
        <v>DECIMOCUARTO MES</v>
      </c>
      <c r="K352" s="100" t="str">
        <f t="shared" si="6"/>
        <v>Posgrado</v>
      </c>
      <c r="L352" s="100" t="s">
        <v>405</v>
      </c>
    </row>
    <row r="353" spans="3:12" ht="15.75" thickBot="1">
      <c r="C353" s="139" t="s">
        <v>507</v>
      </c>
      <c r="D353" s="202"/>
      <c r="E353" s="154">
        <v>12</v>
      </c>
      <c r="F353" s="324">
        <f>HLOOKUP($C353,$BZ$2:$CM$3,2,0)</f>
        <v>439.49</v>
      </c>
      <c r="G353" s="115">
        <f>D353*E353*F353</f>
        <v>0</v>
      </c>
      <c r="H353" s="168"/>
      <c r="I353" s="116" t="s">
        <v>509</v>
      </c>
      <c r="J353" s="116" t="str">
        <f>VLOOKUP(I353,Presupuesto!$B$11:$C$565,2,0)</f>
        <v>SUELDOS Y SALARIOS PERMANENTES</v>
      </c>
      <c r="K353" s="100" t="str">
        <f t="shared" si="6"/>
        <v>Posgrado</v>
      </c>
      <c r="L353" s="100" t="s">
        <v>405</v>
      </c>
    </row>
    <row r="354" spans="3:12">
      <c r="C354" s="174" t="s">
        <v>58</v>
      </c>
      <c r="D354" s="165"/>
      <c r="E354" s="156">
        <v>0</v>
      </c>
      <c r="F354" s="102">
        <f>IF(E353=0,"",(G353/E353)/12*E353)</f>
        <v>0</v>
      </c>
      <c r="G354" s="99">
        <f>F354</f>
        <v>0</v>
      </c>
      <c r="H354" s="166"/>
      <c r="I354" s="118" t="s">
        <v>529</v>
      </c>
      <c r="J354" s="118" t="str">
        <f>VLOOKUP(I354,Presupuesto!$B$11:$C$565,2,0)</f>
        <v>AGUINALDO Y DECIMO CUARTO MES</v>
      </c>
      <c r="K354" s="100" t="str">
        <f t="shared" si="6"/>
        <v>Posgrado</v>
      </c>
      <c r="L354" s="100" t="s">
        <v>405</v>
      </c>
    </row>
    <row r="355" spans="3:12" ht="15.75" thickBot="1">
      <c r="C355" s="175" t="s">
        <v>59</v>
      </c>
      <c r="D355" s="165"/>
      <c r="E355" s="156">
        <v>0</v>
      </c>
      <c r="F355" s="119">
        <f>IF(E353&lt;6,"",((E353-6)/12)*(G353/E353))</f>
        <v>0</v>
      </c>
      <c r="G355" s="99">
        <f>F355</f>
        <v>0</v>
      </c>
      <c r="H355" s="166"/>
      <c r="I355" s="103" t="s">
        <v>532</v>
      </c>
      <c r="J355" s="103" t="str">
        <f>VLOOKUP(I355,Presupuesto!$B$11:$C$565,2,0)</f>
        <v>DECIMOCUARTO MES</v>
      </c>
      <c r="K355" s="100" t="str">
        <f t="shared" si="6"/>
        <v>Posgrado</v>
      </c>
      <c r="L355" s="100" t="s">
        <v>405</v>
      </c>
    </row>
    <row r="356" spans="3:12" ht="15.75" thickBot="1">
      <c r="C356" s="139" t="s">
        <v>508</v>
      </c>
      <c r="D356" s="202"/>
      <c r="E356" s="154">
        <v>12</v>
      </c>
      <c r="F356" s="324">
        <f>HLOOKUP($C356,$BZ$2:$CM$3,2,0)</f>
        <v>1904.46</v>
      </c>
      <c r="G356" s="115">
        <f>D356*E356*F356</f>
        <v>0</v>
      </c>
      <c r="H356" s="168"/>
      <c r="I356" s="116" t="s">
        <v>509</v>
      </c>
      <c r="J356" s="116" t="str">
        <f>VLOOKUP(I356,Presupuesto!$B$11:$C$565,2,0)</f>
        <v>SUELDOS Y SALARIOS PERMANENTES</v>
      </c>
      <c r="K356" s="100" t="str">
        <f t="shared" si="6"/>
        <v>Posgrado</v>
      </c>
      <c r="L356" s="100" t="s">
        <v>405</v>
      </c>
    </row>
    <row r="357" spans="3:12">
      <c r="C357" s="174" t="s">
        <v>58</v>
      </c>
      <c r="D357" s="165"/>
      <c r="E357" s="156">
        <v>0</v>
      </c>
      <c r="F357" s="102">
        <f>IF(E356=0,"",(G356/E356)/12*E356)</f>
        <v>0</v>
      </c>
      <c r="G357" s="99">
        <f>F357</f>
        <v>0</v>
      </c>
      <c r="H357" s="166"/>
      <c r="I357" s="118" t="s">
        <v>529</v>
      </c>
      <c r="J357" s="118" t="str">
        <f>VLOOKUP(I357,Presupuesto!$B$11:$C$565,2,0)</f>
        <v>AGUINALDO Y DECIMO CUARTO MES</v>
      </c>
      <c r="K357" s="100" t="str">
        <f t="shared" si="6"/>
        <v>Posgrado</v>
      </c>
      <c r="L357" s="100" t="s">
        <v>405</v>
      </c>
    </row>
    <row r="358" spans="3:12" ht="15.75" thickBot="1">
      <c r="C358" s="175" t="s">
        <v>59</v>
      </c>
      <c r="D358" s="165"/>
      <c r="E358" s="156">
        <v>0</v>
      </c>
      <c r="F358" s="119">
        <f>IF(E356&lt;6,"",((E356-6)/12)*(G356/E356))</f>
        <v>0</v>
      </c>
      <c r="G358" s="99">
        <f>F358</f>
        <v>0</v>
      </c>
      <c r="H358" s="166"/>
      <c r="I358" s="103" t="s">
        <v>532</v>
      </c>
      <c r="J358" s="103" t="str">
        <f>VLOOKUP(I358,Presupuesto!$B$11:$C$565,2,0)</f>
        <v>DECIMOCUARTO MES</v>
      </c>
      <c r="K358" s="100" t="str">
        <f t="shared" si="6"/>
        <v>Posgrado</v>
      </c>
      <c r="L358" s="100" t="s">
        <v>405</v>
      </c>
    </row>
    <row r="359" spans="3:12" ht="15.75" thickBot="1">
      <c r="C359" s="142" t="s">
        <v>84</v>
      </c>
      <c r="D359" s="202"/>
      <c r="E359" s="154">
        <v>12</v>
      </c>
      <c r="F359" s="141">
        <v>30000</v>
      </c>
      <c r="G359" s="115">
        <f>D359*E359*F359</f>
        <v>0</v>
      </c>
      <c r="H359" s="168"/>
      <c r="I359" s="116" t="s">
        <v>577</v>
      </c>
      <c r="J359" s="116" t="str">
        <f>VLOOKUP(I359,Presupuesto!$B$11:$C$565,2,0)</f>
        <v>CONTRATOS ESPECIALES</v>
      </c>
      <c r="K359" s="100" t="str">
        <f t="shared" si="6"/>
        <v>Posgrado</v>
      </c>
      <c r="L359" s="100" t="s">
        <v>405</v>
      </c>
    </row>
    <row r="360" spans="3:12">
      <c r="C360" s="174" t="s">
        <v>58</v>
      </c>
      <c r="D360" s="165"/>
      <c r="E360" s="156">
        <v>0</v>
      </c>
      <c r="F360" s="119">
        <f>IF(E359=0,"",(G359/E359)/12*E359)</f>
        <v>0</v>
      </c>
      <c r="G360" s="99">
        <f>F360</f>
        <v>0</v>
      </c>
      <c r="H360" s="166"/>
      <c r="I360" s="103" t="s">
        <v>577</v>
      </c>
      <c r="J360" s="103" t="str">
        <f>VLOOKUP(I360,Presupuesto!$B$11:$C$565,2,0)</f>
        <v>CONTRATOS ESPECIALES</v>
      </c>
      <c r="K360" s="100" t="str">
        <f t="shared" si="6"/>
        <v>Posgrado</v>
      </c>
      <c r="L360" s="100" t="s">
        <v>404</v>
      </c>
    </row>
    <row r="361" spans="3:12" ht="15.75" thickBot="1">
      <c r="C361" s="175" t="s">
        <v>59</v>
      </c>
      <c r="D361" s="165"/>
      <c r="E361" s="156">
        <v>0</v>
      </c>
      <c r="F361" s="102">
        <f>IF(E359&lt;6,"",((E359-6)/12)*(G359/E359))</f>
        <v>0</v>
      </c>
      <c r="G361" s="99">
        <f>F361</f>
        <v>0</v>
      </c>
      <c r="H361" s="166"/>
      <c r="I361" s="103" t="s">
        <v>577</v>
      </c>
      <c r="J361" s="103" t="str">
        <f>VLOOKUP(I361,Presupuesto!$B$11:$C$565,2,0)</f>
        <v>CONTRATOS ESPECIALES</v>
      </c>
      <c r="K361" s="100" t="str">
        <f t="shared" si="6"/>
        <v>Posgrado</v>
      </c>
      <c r="L361" s="100" t="s">
        <v>409</v>
      </c>
    </row>
    <row r="362" spans="3:12" ht="15.75" thickBot="1">
      <c r="C362" s="142" t="s">
        <v>60</v>
      </c>
      <c r="D362" s="202"/>
      <c r="E362" s="154">
        <v>12</v>
      </c>
      <c r="F362" s="120">
        <v>30000</v>
      </c>
      <c r="G362" s="115">
        <f>D362*E362*F362</f>
        <v>0</v>
      </c>
      <c r="H362" s="168"/>
      <c r="I362" s="116" t="s">
        <v>718</v>
      </c>
      <c r="J362" s="116" t="str">
        <f>VLOOKUP(I362,Presupuesto!$B$11:$C$565,2,0)</f>
        <v>OTROS SERVICIOS TECNICOS Y PROFESIONALES</v>
      </c>
      <c r="K362" s="100" t="str">
        <f t="shared" si="6"/>
        <v>Posgrado</v>
      </c>
      <c r="L362" s="100" t="s">
        <v>404</v>
      </c>
    </row>
    <row r="363" spans="3:12">
      <c r="C363" s="174" t="s">
        <v>58</v>
      </c>
      <c r="D363" s="165"/>
      <c r="E363" s="156">
        <v>0</v>
      </c>
      <c r="F363" s="102">
        <v>0</v>
      </c>
      <c r="G363" s="99">
        <f>F363</f>
        <v>0</v>
      </c>
      <c r="H363" s="166"/>
      <c r="I363" s="103" t="s">
        <v>718</v>
      </c>
      <c r="J363" s="103" t="str">
        <f>VLOOKUP(I363,Presupuesto!$B$11:$C$565,2,0)</f>
        <v>OTROS SERVICIOS TECNICOS Y PROFESIONALES</v>
      </c>
      <c r="K363" s="100" t="str">
        <f t="shared" si="6"/>
        <v>Posgrado</v>
      </c>
      <c r="L363" s="100" t="s">
        <v>404</v>
      </c>
    </row>
    <row r="364" spans="3:12" ht="15.75" thickBot="1">
      <c r="C364" s="175" t="s">
        <v>59</v>
      </c>
      <c r="D364" s="165"/>
      <c r="E364" s="156">
        <v>0</v>
      </c>
      <c r="F364" s="102">
        <v>0</v>
      </c>
      <c r="G364" s="99">
        <f>F364</f>
        <v>0</v>
      </c>
      <c r="H364" s="166"/>
      <c r="I364" s="103" t="s">
        <v>718</v>
      </c>
      <c r="J364" s="103" t="str">
        <f>VLOOKUP(I364,Presupuesto!$B$11:$C$565,2,0)</f>
        <v>OTROS SERVICIOS TECNICOS Y PROFESIONALES</v>
      </c>
      <c r="K364" s="100" t="str">
        <f t="shared" si="6"/>
        <v>Posgrado</v>
      </c>
      <c r="L364" s="100" t="s">
        <v>404</v>
      </c>
    </row>
    <row r="365" spans="3:12" ht="15.75" thickBot="1">
      <c r="C365" s="142" t="s">
        <v>61</v>
      </c>
      <c r="D365" s="202"/>
      <c r="E365" s="154">
        <v>12</v>
      </c>
      <c r="F365" s="120">
        <v>30000</v>
      </c>
      <c r="G365" s="115">
        <f>D365*E365*F365</f>
        <v>0</v>
      </c>
      <c r="H365" s="168"/>
      <c r="I365" s="116" t="s">
        <v>509</v>
      </c>
      <c r="J365" s="116" t="str">
        <f>VLOOKUP(I365,Presupuesto!$B$11:$C$565,2,0)</f>
        <v>SUELDOS Y SALARIOS PERMANENTES</v>
      </c>
      <c r="K365" s="100" t="str">
        <f t="shared" si="6"/>
        <v>Posgrado</v>
      </c>
      <c r="L365" s="100" t="s">
        <v>404</v>
      </c>
    </row>
    <row r="366" spans="3:12">
      <c r="C366" s="174" t="s">
        <v>58</v>
      </c>
      <c r="D366" s="172"/>
      <c r="E366" s="133">
        <v>0</v>
      </c>
      <c r="F366" s="121">
        <f>IF(E365=0,"",(G365/E365)/12*E365)</f>
        <v>0</v>
      </c>
      <c r="G366" s="122">
        <f>F366</f>
        <v>0</v>
      </c>
      <c r="H366" s="166"/>
      <c r="I366" s="103" t="s">
        <v>529</v>
      </c>
      <c r="J366" s="103" t="str">
        <f>VLOOKUP(I366,Presupuesto!$B$11:$C$565,2,0)</f>
        <v>AGUINALDO Y DECIMO CUARTO MES</v>
      </c>
      <c r="K366" s="100" t="str">
        <f t="shared" si="6"/>
        <v>Posgrado</v>
      </c>
      <c r="L366" s="100" t="s">
        <v>404</v>
      </c>
    </row>
    <row r="367" spans="3:12" ht="15.75" thickBot="1">
      <c r="C367" s="176" t="s">
        <v>59</v>
      </c>
      <c r="D367" s="164"/>
      <c r="E367" s="134">
        <v>0</v>
      </c>
      <c r="F367" s="107">
        <f>IF(E365&lt;6,"",((E365-6)/12)*(G365/E365))</f>
        <v>0</v>
      </c>
      <c r="G367" s="107">
        <f>F367</f>
        <v>0</v>
      </c>
      <c r="H367" s="164"/>
      <c r="I367" s="108" t="s">
        <v>532</v>
      </c>
      <c r="J367" s="126" t="str">
        <f>VLOOKUP(I367,Presupuesto!$B$11:$C$565,2,0)</f>
        <v>DECIMOCUARTO MES</v>
      </c>
      <c r="K367" s="108" t="str">
        <f t="shared" si="6"/>
        <v>Posgrado</v>
      </c>
      <c r="L367" s="126" t="s">
        <v>404</v>
      </c>
    </row>
    <row r="369" spans="3:12" ht="15.75" thickBot="1"/>
    <row r="370" spans="3:12" ht="15.75" thickBot="1">
      <c r="C370" s="69" t="s">
        <v>43</v>
      </c>
      <c r="D370" s="30">
        <f>SUM(G377:G427)</f>
        <v>0</v>
      </c>
      <c r="E370" s="95"/>
      <c r="F370" s="95"/>
      <c r="G370" s="95"/>
      <c r="H370" s="76"/>
      <c r="I370" s="76"/>
      <c r="J370" s="76"/>
    </row>
    <row r="371" spans="3:12">
      <c r="D371" s="31"/>
      <c r="E371" s="95"/>
      <c r="F371" s="95"/>
      <c r="G371" s="95"/>
      <c r="H371" s="76"/>
      <c r="I371" s="76"/>
      <c r="J371" s="76"/>
    </row>
    <row r="372" spans="3:12">
      <c r="D372" s="31"/>
      <c r="E372" s="95"/>
      <c r="F372" s="95"/>
      <c r="G372" s="95"/>
      <c r="H372" s="76"/>
      <c r="I372" s="76"/>
      <c r="J372" s="76"/>
    </row>
    <row r="373" spans="3:12" ht="15.75">
      <c r="C373" s="207" t="s">
        <v>402</v>
      </c>
      <c r="D373" s="208"/>
      <c r="E373" s="95"/>
      <c r="F373" s="95"/>
      <c r="G373" s="95"/>
      <c r="H373" s="76"/>
      <c r="I373" s="76"/>
      <c r="J373" s="76"/>
    </row>
    <row r="374" spans="3:12" ht="18.75">
      <c r="C374" s="217"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c r="C375" s="180"/>
      <c r="D375" s="31"/>
      <c r="E375" s="95"/>
      <c r="F375" s="95"/>
      <c r="G375" s="95"/>
      <c r="H375" s="76"/>
      <c r="I375" s="76"/>
      <c r="J375" s="76"/>
    </row>
    <row r="376" spans="3:12" ht="30.75" thickBot="1">
      <c r="C376" s="136" t="s">
        <v>44</v>
      </c>
      <c r="D376" s="140" t="s">
        <v>55</v>
      </c>
      <c r="E376" s="173" t="s">
        <v>56</v>
      </c>
      <c r="F376" s="140" t="s">
        <v>57</v>
      </c>
      <c r="G376" s="137" t="s">
        <v>27</v>
      </c>
      <c r="H376" s="135" t="s">
        <v>140</v>
      </c>
      <c r="I376" s="138" t="s">
        <v>46</v>
      </c>
      <c r="J376" s="138" t="s">
        <v>141</v>
      </c>
      <c r="K376" s="138" t="s">
        <v>420</v>
      </c>
      <c r="L376" s="138" t="s">
        <v>421</v>
      </c>
    </row>
    <row r="377" spans="3:12" ht="15.75" thickBot="1">
      <c r="C377" s="139" t="s">
        <v>495</v>
      </c>
      <c r="D377" s="202"/>
      <c r="E377" s="154">
        <v>12</v>
      </c>
      <c r="F377" s="324">
        <f>HLOOKUP($C377,$BZ$2:$CM$3,2,0)</f>
        <v>41436.800000000003</v>
      </c>
      <c r="G377" s="115">
        <f>D377*E377*F377</f>
        <v>0</v>
      </c>
      <c r="H377" s="168"/>
      <c r="I377" s="116" t="s">
        <v>509</v>
      </c>
      <c r="J377" s="116" t="str">
        <f>VLOOKUP(I377,Presupuesto!$B$11:$C$565,2,0)</f>
        <v>SUELDOS Y SALARIOS PERMANENTES</v>
      </c>
      <c r="K377" s="227" t="s">
        <v>1472</v>
      </c>
      <c r="L377" s="100" t="s">
        <v>404</v>
      </c>
    </row>
    <row r="378" spans="3:12">
      <c r="C378" s="174" t="s">
        <v>58</v>
      </c>
      <c r="D378" s="165"/>
      <c r="E378" s="156">
        <v>0</v>
      </c>
      <c r="F378" s="102">
        <f>IF(E377=0,"",(G377/E377)/12*E377)</f>
        <v>0</v>
      </c>
      <c r="G378" s="99">
        <f>F378</f>
        <v>0</v>
      </c>
      <c r="H378" s="166" t="s">
        <v>1460</v>
      </c>
      <c r="I378" s="118" t="s">
        <v>529</v>
      </c>
      <c r="J378" s="118" t="str">
        <f>VLOOKUP(I378,Presupuesto!$B$11:$C$565,2,0)</f>
        <v>AGUINALDO Y DECIMO CUARTO MES</v>
      </c>
      <c r="K378" s="100" t="str">
        <f>$K$377</f>
        <v>Posgrado</v>
      </c>
      <c r="L378" s="100" t="s">
        <v>422</v>
      </c>
    </row>
    <row r="379" spans="3:12" ht="15.75" thickBot="1">
      <c r="C379" s="175" t="s">
        <v>59</v>
      </c>
      <c r="D379" s="165"/>
      <c r="E379" s="156">
        <v>0</v>
      </c>
      <c r="F379" s="119">
        <f>IF(E377&lt;6,"",((E377-6)/12)*(G377/E377))</f>
        <v>0</v>
      </c>
      <c r="G379" s="99">
        <f>F379</f>
        <v>0</v>
      </c>
      <c r="H379" s="166"/>
      <c r="I379" s="103" t="s">
        <v>532</v>
      </c>
      <c r="J379" s="103" t="str">
        <f>VLOOKUP(I379,Presupuesto!$B$11:$C$565,2,0)</f>
        <v>DECIMOCUARTO MES</v>
      </c>
      <c r="K379" s="100" t="str">
        <f t="shared" ref="K379:K427" si="7">$K$377</f>
        <v>Posgrado</v>
      </c>
      <c r="L379" s="100" t="s">
        <v>405</v>
      </c>
    </row>
    <row r="380" spans="3:12" ht="15.75" thickBot="1">
      <c r="C380" s="139" t="s">
        <v>496</v>
      </c>
      <c r="D380" s="202"/>
      <c r="E380" s="154">
        <v>12</v>
      </c>
      <c r="F380" s="324">
        <f>HLOOKUP($C380,$BZ$2:$CM$3,2,0)</f>
        <v>37669.82</v>
      </c>
      <c r="G380" s="115">
        <f>D380*E380*F380</f>
        <v>0</v>
      </c>
      <c r="H380" s="168"/>
      <c r="I380" s="116" t="s">
        <v>509</v>
      </c>
      <c r="J380" s="116" t="str">
        <f>VLOOKUP(I380,Presupuesto!$B$11:$C$565,2,0)</f>
        <v>SUELDOS Y SALARIOS PERMANENTES</v>
      </c>
      <c r="K380" s="100" t="str">
        <f t="shared" si="7"/>
        <v>Posgrado</v>
      </c>
      <c r="L380" s="100" t="s">
        <v>405</v>
      </c>
    </row>
    <row r="381" spans="3:12">
      <c r="C381" s="174" t="s">
        <v>58</v>
      </c>
      <c r="D381" s="165"/>
      <c r="E381" s="156">
        <v>0</v>
      </c>
      <c r="F381" s="102">
        <f>IF(E380=0,"",(G380/E380)/12*E380)</f>
        <v>0</v>
      </c>
      <c r="G381" s="99">
        <f>F381</f>
        <v>0</v>
      </c>
      <c r="H381" s="166"/>
      <c r="I381" s="118" t="s">
        <v>529</v>
      </c>
      <c r="J381" s="118" t="str">
        <f>VLOOKUP(I381,Presupuesto!$B$11:$C$565,2,0)</f>
        <v>AGUINALDO Y DECIMO CUARTO MES</v>
      </c>
      <c r="K381" s="100" t="str">
        <f t="shared" si="7"/>
        <v>Posgrado</v>
      </c>
      <c r="L381" s="100" t="s">
        <v>405</v>
      </c>
    </row>
    <row r="382" spans="3:12" ht="15.75" thickBot="1">
      <c r="C382" s="175" t="s">
        <v>59</v>
      </c>
      <c r="D382" s="165"/>
      <c r="E382" s="156">
        <v>0</v>
      </c>
      <c r="F382" s="119">
        <f>IF(E380&lt;6,"",((E380-6)/12)*(G380/E380))</f>
        <v>0</v>
      </c>
      <c r="G382" s="99">
        <f>F382</f>
        <v>0</v>
      </c>
      <c r="H382" s="166"/>
      <c r="I382" s="103" t="s">
        <v>532</v>
      </c>
      <c r="J382" s="103" t="str">
        <f>VLOOKUP(I382,Presupuesto!$B$11:$C$565,2,0)</f>
        <v>DECIMOCUARTO MES</v>
      </c>
      <c r="K382" s="100" t="str">
        <f t="shared" si="7"/>
        <v>Posgrado</v>
      </c>
      <c r="L382" s="100" t="s">
        <v>405</v>
      </c>
    </row>
    <row r="383" spans="3:12" ht="15.75" thickBot="1">
      <c r="C383" s="139" t="s">
        <v>497</v>
      </c>
      <c r="D383" s="202"/>
      <c r="E383" s="154">
        <v>12</v>
      </c>
      <c r="F383" s="324">
        <f>HLOOKUP($C383,$BZ$2:$CM$3,2,0)</f>
        <v>33902.839999999997</v>
      </c>
      <c r="G383" s="115">
        <f>D383*E383*F383</f>
        <v>0</v>
      </c>
      <c r="H383" s="168"/>
      <c r="I383" s="116" t="s">
        <v>509</v>
      </c>
      <c r="J383" s="116" t="str">
        <f>VLOOKUP(I383,Presupuesto!$B$11:$C$565,2,0)</f>
        <v>SUELDOS Y SALARIOS PERMANENTES</v>
      </c>
      <c r="K383" s="100" t="str">
        <f t="shared" si="7"/>
        <v>Posgrado</v>
      </c>
      <c r="L383" s="100" t="s">
        <v>405</v>
      </c>
    </row>
    <row r="384" spans="3:12">
      <c r="C384" s="174" t="s">
        <v>58</v>
      </c>
      <c r="D384" s="165"/>
      <c r="E384" s="156">
        <v>0</v>
      </c>
      <c r="F384" s="102">
        <f>IF(E383=0,"",(G383/E383)/12*E383)</f>
        <v>0</v>
      </c>
      <c r="G384" s="99">
        <f>F384</f>
        <v>0</v>
      </c>
      <c r="H384" s="166"/>
      <c r="I384" s="118" t="s">
        <v>529</v>
      </c>
      <c r="J384" s="118" t="str">
        <f>VLOOKUP(I384,Presupuesto!$B$11:$C$565,2,0)</f>
        <v>AGUINALDO Y DECIMO CUARTO MES</v>
      </c>
      <c r="K384" s="100" t="str">
        <f t="shared" si="7"/>
        <v>Posgrado</v>
      </c>
      <c r="L384" s="100" t="s">
        <v>405</v>
      </c>
    </row>
    <row r="385" spans="3:12" ht="15.75" thickBot="1">
      <c r="C385" s="175" t="s">
        <v>59</v>
      </c>
      <c r="D385" s="165"/>
      <c r="E385" s="156">
        <v>0</v>
      </c>
      <c r="F385" s="119">
        <f>IF(E383&lt;6,"",((E383-6)/12)*(G383/E383))</f>
        <v>0</v>
      </c>
      <c r="G385" s="99">
        <f>F385</f>
        <v>0</v>
      </c>
      <c r="H385" s="166"/>
      <c r="I385" s="103" t="s">
        <v>532</v>
      </c>
      <c r="J385" s="103" t="str">
        <f>VLOOKUP(I385,Presupuesto!$B$11:$C$565,2,0)</f>
        <v>DECIMOCUARTO MES</v>
      </c>
      <c r="K385" s="100" t="str">
        <f t="shared" si="7"/>
        <v>Posgrado</v>
      </c>
      <c r="L385" s="100" t="s">
        <v>405</v>
      </c>
    </row>
    <row r="386" spans="3:12" ht="15.75" thickBot="1">
      <c r="C386" s="139" t="s">
        <v>498</v>
      </c>
      <c r="D386" s="202"/>
      <c r="E386" s="154">
        <v>12</v>
      </c>
      <c r="F386" s="324">
        <f>HLOOKUP($C386,$BZ$2:$CM$3,2,0)</f>
        <v>30135.85</v>
      </c>
      <c r="G386" s="115">
        <f>D386*E386*F386</f>
        <v>0</v>
      </c>
      <c r="H386" s="168"/>
      <c r="I386" s="116" t="s">
        <v>509</v>
      </c>
      <c r="J386" s="116" t="str">
        <f>VLOOKUP(I386,Presupuesto!$B$11:$C$565,2,0)</f>
        <v>SUELDOS Y SALARIOS PERMANENTES</v>
      </c>
      <c r="K386" s="100" t="str">
        <f t="shared" si="7"/>
        <v>Posgrado</v>
      </c>
      <c r="L386" s="100" t="s">
        <v>405</v>
      </c>
    </row>
    <row r="387" spans="3:12">
      <c r="C387" s="174" t="s">
        <v>58</v>
      </c>
      <c r="D387" s="165"/>
      <c r="E387" s="156">
        <v>0</v>
      </c>
      <c r="F387" s="102">
        <f>IF(E386=0,"",(G386/E386)/12*E386)</f>
        <v>0</v>
      </c>
      <c r="G387" s="99">
        <f>F387</f>
        <v>0</v>
      </c>
      <c r="H387" s="166"/>
      <c r="I387" s="118" t="s">
        <v>529</v>
      </c>
      <c r="J387" s="118" t="str">
        <f>VLOOKUP(I387,Presupuesto!$B$11:$C$565,2,0)</f>
        <v>AGUINALDO Y DECIMO CUARTO MES</v>
      </c>
      <c r="K387" s="100" t="str">
        <f t="shared" si="7"/>
        <v>Posgrado</v>
      </c>
      <c r="L387" s="100" t="s">
        <v>405</v>
      </c>
    </row>
    <row r="388" spans="3:12" ht="15.75" thickBot="1">
      <c r="C388" s="175" t="s">
        <v>59</v>
      </c>
      <c r="D388" s="165"/>
      <c r="E388" s="156">
        <v>0</v>
      </c>
      <c r="F388" s="119">
        <f>IF(E386&lt;6,"",((E386-6)/12)*(G386/E386))</f>
        <v>0</v>
      </c>
      <c r="G388" s="99">
        <f>F388</f>
        <v>0</v>
      </c>
      <c r="H388" s="166"/>
      <c r="I388" s="103" t="s">
        <v>532</v>
      </c>
      <c r="J388" s="103" t="str">
        <f>VLOOKUP(I388,Presupuesto!$B$11:$C$565,2,0)</f>
        <v>DECIMOCUARTO MES</v>
      </c>
      <c r="K388" s="100" t="str">
        <f t="shared" si="7"/>
        <v>Posgrado</v>
      </c>
      <c r="L388" s="100" t="s">
        <v>405</v>
      </c>
    </row>
    <row r="389" spans="3:12" ht="15.75" thickBot="1">
      <c r="C389" s="139" t="s">
        <v>499</v>
      </c>
      <c r="D389" s="202"/>
      <c r="E389" s="154">
        <v>12</v>
      </c>
      <c r="F389" s="324">
        <f>HLOOKUP($C389,$BZ$2:$CM$3,2,0)</f>
        <v>28252.36</v>
      </c>
      <c r="G389" s="115">
        <f>D389*E389*F389</f>
        <v>0</v>
      </c>
      <c r="H389" s="168"/>
      <c r="I389" s="116" t="s">
        <v>509</v>
      </c>
      <c r="J389" s="116" t="str">
        <f>VLOOKUP(I389,Presupuesto!$B$11:$C$565,2,0)</f>
        <v>SUELDOS Y SALARIOS PERMANENTES</v>
      </c>
      <c r="K389" s="100" t="str">
        <f t="shared" si="7"/>
        <v>Posgrado</v>
      </c>
      <c r="L389" s="100" t="s">
        <v>405</v>
      </c>
    </row>
    <row r="390" spans="3:12">
      <c r="C390" s="174" t="s">
        <v>58</v>
      </c>
      <c r="D390" s="165"/>
      <c r="E390" s="156">
        <v>0</v>
      </c>
      <c r="F390" s="102">
        <f>IF(E389=0,"",(G389/E389)/12*E389)</f>
        <v>0</v>
      </c>
      <c r="G390" s="99">
        <f>F390</f>
        <v>0</v>
      </c>
      <c r="H390" s="166"/>
      <c r="I390" s="118" t="s">
        <v>529</v>
      </c>
      <c r="J390" s="118" t="str">
        <f>VLOOKUP(I390,Presupuesto!$B$11:$C$565,2,0)</f>
        <v>AGUINALDO Y DECIMO CUARTO MES</v>
      </c>
      <c r="K390" s="100" t="str">
        <f t="shared" si="7"/>
        <v>Posgrado</v>
      </c>
      <c r="L390" s="100" t="s">
        <v>405</v>
      </c>
    </row>
    <row r="391" spans="3:12" ht="15.75" thickBot="1">
      <c r="C391" s="175" t="s">
        <v>59</v>
      </c>
      <c r="D391" s="165"/>
      <c r="E391" s="156">
        <v>0</v>
      </c>
      <c r="F391" s="119">
        <f>IF(E389&lt;6,"",((E389-6)/12)*(G389/E389))</f>
        <v>0</v>
      </c>
      <c r="G391" s="99">
        <f>F391</f>
        <v>0</v>
      </c>
      <c r="H391" s="166"/>
      <c r="I391" s="103" t="s">
        <v>532</v>
      </c>
      <c r="J391" s="103" t="str">
        <f>VLOOKUP(I391,Presupuesto!$B$11:$C$565,2,0)</f>
        <v>DECIMOCUARTO MES</v>
      </c>
      <c r="K391" s="100" t="str">
        <f t="shared" si="7"/>
        <v>Posgrado</v>
      </c>
      <c r="L391" s="100" t="s">
        <v>405</v>
      </c>
    </row>
    <row r="392" spans="3:12" ht="15.75" thickBot="1">
      <c r="C392" s="139" t="s">
        <v>500</v>
      </c>
      <c r="D392" s="202"/>
      <c r="E392" s="154">
        <v>12</v>
      </c>
      <c r="F392" s="324">
        <f>HLOOKUP($C392,$BZ$2:$CM$3,2,0)</f>
        <v>26368.87</v>
      </c>
      <c r="G392" s="115">
        <f>D392*E392*F392</f>
        <v>0</v>
      </c>
      <c r="H392" s="168"/>
      <c r="I392" s="116" t="s">
        <v>509</v>
      </c>
      <c r="J392" s="116" t="str">
        <f>VLOOKUP(I392,Presupuesto!$B$11:$C$565,2,0)</f>
        <v>SUELDOS Y SALARIOS PERMANENTES</v>
      </c>
      <c r="K392" s="100" t="str">
        <f t="shared" si="7"/>
        <v>Posgrado</v>
      </c>
      <c r="L392" s="100" t="s">
        <v>405</v>
      </c>
    </row>
    <row r="393" spans="3:12">
      <c r="C393" s="174" t="s">
        <v>58</v>
      </c>
      <c r="D393" s="165"/>
      <c r="E393" s="156">
        <v>0</v>
      </c>
      <c r="F393" s="102">
        <f>IF(E392=0,"",(G392/E392)/12*E392)</f>
        <v>0</v>
      </c>
      <c r="G393" s="99">
        <f>F393</f>
        <v>0</v>
      </c>
      <c r="H393" s="166"/>
      <c r="I393" s="118" t="s">
        <v>529</v>
      </c>
      <c r="J393" s="118" t="str">
        <f>VLOOKUP(I393,Presupuesto!$B$11:$C$565,2,0)</f>
        <v>AGUINALDO Y DECIMO CUARTO MES</v>
      </c>
      <c r="K393" s="100" t="str">
        <f t="shared" si="7"/>
        <v>Posgrado</v>
      </c>
      <c r="L393" s="100" t="s">
        <v>405</v>
      </c>
    </row>
    <row r="394" spans="3:12" ht="15.75" thickBot="1">
      <c r="C394" s="175" t="s">
        <v>59</v>
      </c>
      <c r="D394" s="165"/>
      <c r="E394" s="156">
        <v>0</v>
      </c>
      <c r="F394" s="119">
        <f>IF(E392&lt;6,"",((E392-6)/12)*(G392/E392))</f>
        <v>0</v>
      </c>
      <c r="G394" s="99">
        <f>F394</f>
        <v>0</v>
      </c>
      <c r="H394" s="166"/>
      <c r="I394" s="103" t="s">
        <v>532</v>
      </c>
      <c r="J394" s="103" t="str">
        <f>VLOOKUP(I394,Presupuesto!$B$11:$C$565,2,0)</f>
        <v>DECIMOCUARTO MES</v>
      </c>
      <c r="K394" s="100" t="str">
        <f t="shared" si="7"/>
        <v>Posgrado</v>
      </c>
      <c r="L394" s="100" t="s">
        <v>405</v>
      </c>
    </row>
    <row r="395" spans="3:12" ht="15.75" thickBot="1">
      <c r="C395" s="139" t="s">
        <v>501</v>
      </c>
      <c r="D395" s="202"/>
      <c r="E395" s="154">
        <v>12</v>
      </c>
      <c r="F395" s="324">
        <f>HLOOKUP($C395,$BZ$2:$CM$3,2,0)</f>
        <v>17893.16</v>
      </c>
      <c r="G395" s="115">
        <f>D395*E395*F395</f>
        <v>0</v>
      </c>
      <c r="H395" s="168"/>
      <c r="I395" s="116" t="s">
        <v>509</v>
      </c>
      <c r="J395" s="116" t="str">
        <f>VLOOKUP(I395,Presupuesto!$B$11:$C$565,2,0)</f>
        <v>SUELDOS Y SALARIOS PERMANENTES</v>
      </c>
      <c r="K395" s="100" t="str">
        <f t="shared" si="7"/>
        <v>Posgrado</v>
      </c>
      <c r="L395" s="100" t="s">
        <v>405</v>
      </c>
    </row>
    <row r="396" spans="3:12">
      <c r="C396" s="174" t="s">
        <v>58</v>
      </c>
      <c r="D396" s="165"/>
      <c r="E396" s="156">
        <v>0</v>
      </c>
      <c r="F396" s="102">
        <f>IF(E395=0,"",(G395/E395)/12*E395)</f>
        <v>0</v>
      </c>
      <c r="G396" s="99">
        <f>F396</f>
        <v>0</v>
      </c>
      <c r="H396" s="166"/>
      <c r="I396" s="118" t="s">
        <v>529</v>
      </c>
      <c r="J396" s="118" t="str">
        <f>VLOOKUP(I396,Presupuesto!$B$11:$C$565,2,0)</f>
        <v>AGUINALDO Y DECIMO CUARTO MES</v>
      </c>
      <c r="K396" s="100" t="str">
        <f t="shared" si="7"/>
        <v>Posgrado</v>
      </c>
      <c r="L396" s="100" t="s">
        <v>405</v>
      </c>
    </row>
    <row r="397" spans="3:12" ht="15.75" thickBot="1">
      <c r="C397" s="175" t="s">
        <v>59</v>
      </c>
      <c r="D397" s="165"/>
      <c r="E397" s="156">
        <v>0</v>
      </c>
      <c r="F397" s="119">
        <f>IF(E395&lt;6,"",((E395-6)/12)*(G395/E395))</f>
        <v>0</v>
      </c>
      <c r="G397" s="99">
        <f>F397</f>
        <v>0</v>
      </c>
      <c r="H397" s="166"/>
      <c r="I397" s="103" t="s">
        <v>532</v>
      </c>
      <c r="J397" s="103" t="str">
        <f>VLOOKUP(I397,Presupuesto!$B$11:$C$565,2,0)</f>
        <v>DECIMOCUARTO MES</v>
      </c>
      <c r="K397" s="100" t="str">
        <f t="shared" si="7"/>
        <v>Posgrado</v>
      </c>
      <c r="L397" s="100" t="s">
        <v>405</v>
      </c>
    </row>
    <row r="398" spans="3:12" ht="15.75" thickBot="1">
      <c r="C398" s="139" t="s">
        <v>502</v>
      </c>
      <c r="D398" s="202"/>
      <c r="E398" s="154">
        <v>12</v>
      </c>
      <c r="F398" s="324">
        <f>HLOOKUP($C398,$BZ$2:$CM$3,2,0)</f>
        <v>16951.419999999998</v>
      </c>
      <c r="G398" s="115">
        <f>D398*E398*F398</f>
        <v>0</v>
      </c>
      <c r="H398" s="168"/>
      <c r="I398" s="116" t="s">
        <v>509</v>
      </c>
      <c r="J398" s="116" t="str">
        <f>VLOOKUP(I398,Presupuesto!$B$11:$C$565,2,0)</f>
        <v>SUELDOS Y SALARIOS PERMANENTES</v>
      </c>
      <c r="K398" s="100" t="str">
        <f t="shared" si="7"/>
        <v>Posgrado</v>
      </c>
      <c r="L398" s="100" t="s">
        <v>405</v>
      </c>
    </row>
    <row r="399" spans="3:12">
      <c r="C399" s="174" t="s">
        <v>58</v>
      </c>
      <c r="D399" s="165"/>
      <c r="E399" s="156">
        <v>0</v>
      </c>
      <c r="F399" s="102">
        <f>IF(E398=0,"",(G398/E398)/12*E398)</f>
        <v>0</v>
      </c>
      <c r="G399" s="99">
        <f>F399</f>
        <v>0</v>
      </c>
      <c r="H399" s="166"/>
      <c r="I399" s="118" t="s">
        <v>529</v>
      </c>
      <c r="J399" s="118" t="str">
        <f>VLOOKUP(I399,Presupuesto!$B$11:$C$565,2,0)</f>
        <v>AGUINALDO Y DECIMO CUARTO MES</v>
      </c>
      <c r="K399" s="100" t="str">
        <f t="shared" si="7"/>
        <v>Posgrado</v>
      </c>
      <c r="L399" s="100" t="s">
        <v>405</v>
      </c>
    </row>
    <row r="400" spans="3:12" ht="15.75" thickBot="1">
      <c r="C400" s="175" t="s">
        <v>59</v>
      </c>
      <c r="D400" s="165"/>
      <c r="E400" s="156">
        <v>0</v>
      </c>
      <c r="F400" s="119">
        <f>IF(E398&lt;6,"",((E398-6)/12)*(G398/E398))</f>
        <v>0</v>
      </c>
      <c r="G400" s="99">
        <f>F400</f>
        <v>0</v>
      </c>
      <c r="H400" s="166"/>
      <c r="I400" s="103" t="s">
        <v>532</v>
      </c>
      <c r="J400" s="103" t="str">
        <f>VLOOKUP(I400,Presupuesto!$B$11:$C$565,2,0)</f>
        <v>DECIMOCUARTO MES</v>
      </c>
      <c r="K400" s="100" t="str">
        <f t="shared" si="7"/>
        <v>Posgrado</v>
      </c>
      <c r="L400" s="100" t="s">
        <v>405</v>
      </c>
    </row>
    <row r="401" spans="3:12" ht="15.75" thickBot="1">
      <c r="C401" s="139" t="s">
        <v>503</v>
      </c>
      <c r="D401" s="202"/>
      <c r="E401" s="154">
        <v>12</v>
      </c>
      <c r="F401" s="324">
        <f>HLOOKUP($C401,$BZ$2:$CM$3,2,0)</f>
        <v>13184.44</v>
      </c>
      <c r="G401" s="115">
        <f>D401*E401*F401</f>
        <v>0</v>
      </c>
      <c r="H401" s="168"/>
      <c r="I401" s="116" t="s">
        <v>509</v>
      </c>
      <c r="J401" s="116" t="str">
        <f>VLOOKUP(I401,Presupuesto!$B$11:$C$565,2,0)</f>
        <v>SUELDOS Y SALARIOS PERMANENTES</v>
      </c>
      <c r="K401" s="100" t="str">
        <f t="shared" si="7"/>
        <v>Posgrado</v>
      </c>
      <c r="L401" s="100" t="s">
        <v>405</v>
      </c>
    </row>
    <row r="402" spans="3:12">
      <c r="C402" s="174" t="s">
        <v>58</v>
      </c>
      <c r="D402" s="165"/>
      <c r="E402" s="156">
        <v>0</v>
      </c>
      <c r="F402" s="102">
        <f>IF(E401=0,"",(G401/E401)/12*E401)</f>
        <v>0</v>
      </c>
      <c r="G402" s="99">
        <f>F402</f>
        <v>0</v>
      </c>
      <c r="H402" s="166"/>
      <c r="I402" s="118" t="s">
        <v>529</v>
      </c>
      <c r="J402" s="118" t="str">
        <f>VLOOKUP(I402,Presupuesto!$B$11:$C$565,2,0)</f>
        <v>AGUINALDO Y DECIMO CUARTO MES</v>
      </c>
      <c r="K402" s="100" t="str">
        <f t="shared" si="7"/>
        <v>Posgrado</v>
      </c>
      <c r="L402" s="100" t="s">
        <v>405</v>
      </c>
    </row>
    <row r="403" spans="3:12" ht="15.75" thickBot="1">
      <c r="C403" s="175" t="s">
        <v>59</v>
      </c>
      <c r="D403" s="165"/>
      <c r="E403" s="156">
        <v>0</v>
      </c>
      <c r="F403" s="119">
        <f>IF(E401&lt;6,"",((E401-6)/12)*(G401/E401))</f>
        <v>0</v>
      </c>
      <c r="G403" s="99">
        <f>F403</f>
        <v>0</v>
      </c>
      <c r="H403" s="166"/>
      <c r="I403" s="103" t="s">
        <v>532</v>
      </c>
      <c r="J403" s="103" t="str">
        <f>VLOOKUP(I403,Presupuesto!$B$11:$C$565,2,0)</f>
        <v>DECIMOCUARTO MES</v>
      </c>
      <c r="K403" s="100" t="str">
        <f t="shared" si="7"/>
        <v>Posgrado</v>
      </c>
      <c r="L403" s="100" t="s">
        <v>405</v>
      </c>
    </row>
    <row r="404" spans="3:12" ht="15.75" thickBot="1">
      <c r="C404" s="139" t="s">
        <v>504</v>
      </c>
      <c r="D404" s="202"/>
      <c r="E404" s="154">
        <v>12</v>
      </c>
      <c r="F404" s="324">
        <f>HLOOKUP($C404,$BZ$2:$CM$3,2,0)</f>
        <v>15032.56</v>
      </c>
      <c r="G404" s="115">
        <f>D404*E404*F404</f>
        <v>0</v>
      </c>
      <c r="H404" s="168"/>
      <c r="I404" s="116" t="s">
        <v>509</v>
      </c>
      <c r="J404" s="116" t="str">
        <f>VLOOKUP(I404,Presupuesto!$B$11:$C$565,2,0)</f>
        <v>SUELDOS Y SALARIOS PERMANENTES</v>
      </c>
      <c r="K404" s="100" t="str">
        <f t="shared" si="7"/>
        <v>Posgrado</v>
      </c>
      <c r="L404" s="100" t="s">
        <v>405</v>
      </c>
    </row>
    <row r="405" spans="3:12">
      <c r="C405" s="174" t="s">
        <v>58</v>
      </c>
      <c r="D405" s="165"/>
      <c r="E405" s="156">
        <v>0</v>
      </c>
      <c r="F405" s="102">
        <f>IF(E404=0,"",(G404/E404)/12*E404)</f>
        <v>0</v>
      </c>
      <c r="G405" s="99">
        <f>F405</f>
        <v>0</v>
      </c>
      <c r="H405" s="166"/>
      <c r="I405" s="118" t="s">
        <v>529</v>
      </c>
      <c r="J405" s="118" t="str">
        <f>VLOOKUP(I405,Presupuesto!$B$11:$C$565,2,0)</f>
        <v>AGUINALDO Y DECIMO CUARTO MES</v>
      </c>
      <c r="K405" s="100" t="str">
        <f t="shared" si="7"/>
        <v>Posgrado</v>
      </c>
      <c r="L405" s="100" t="s">
        <v>405</v>
      </c>
    </row>
    <row r="406" spans="3:12" ht="15.75" thickBot="1">
      <c r="C406" s="175" t="s">
        <v>59</v>
      </c>
      <c r="D406" s="165"/>
      <c r="E406" s="156">
        <v>0</v>
      </c>
      <c r="F406" s="119">
        <f>IF(E404&lt;6,"",((E404-6)/12)*(G404/E404))</f>
        <v>0</v>
      </c>
      <c r="G406" s="99">
        <f>F406</f>
        <v>0</v>
      </c>
      <c r="H406" s="166"/>
      <c r="I406" s="103" t="s">
        <v>532</v>
      </c>
      <c r="J406" s="103" t="str">
        <f>VLOOKUP(I406,Presupuesto!$B$11:$C$565,2,0)</f>
        <v>DECIMOCUARTO MES</v>
      </c>
      <c r="K406" s="100" t="str">
        <f t="shared" si="7"/>
        <v>Posgrado</v>
      </c>
      <c r="L406" s="100" t="s">
        <v>405</v>
      </c>
    </row>
    <row r="407" spans="3:12" ht="15.75" thickBot="1">
      <c r="C407" s="139" t="s">
        <v>505</v>
      </c>
      <c r="D407" s="202"/>
      <c r="E407" s="154">
        <v>12</v>
      </c>
      <c r="F407" s="324">
        <f>HLOOKUP($C407,$BZ$2:$CM$3,2,0)</f>
        <v>13264.02</v>
      </c>
      <c r="G407" s="115">
        <f>D407*E407*F407</f>
        <v>0</v>
      </c>
      <c r="H407" s="168"/>
      <c r="I407" s="116" t="s">
        <v>509</v>
      </c>
      <c r="J407" s="116" t="str">
        <f>VLOOKUP(I407,Presupuesto!$B$11:$C$565,2,0)</f>
        <v>SUELDOS Y SALARIOS PERMANENTES</v>
      </c>
      <c r="K407" s="100" t="str">
        <f t="shared" si="7"/>
        <v>Posgrado</v>
      </c>
      <c r="L407" s="100" t="s">
        <v>405</v>
      </c>
    </row>
    <row r="408" spans="3:12">
      <c r="C408" s="174" t="s">
        <v>58</v>
      </c>
      <c r="D408" s="165"/>
      <c r="E408" s="156">
        <v>0</v>
      </c>
      <c r="F408" s="102">
        <f>IF(E407=0,"",(G407/E407)/12*E407)</f>
        <v>0</v>
      </c>
      <c r="G408" s="99">
        <f>F408</f>
        <v>0</v>
      </c>
      <c r="H408" s="166"/>
      <c r="I408" s="118" t="s">
        <v>529</v>
      </c>
      <c r="J408" s="118" t="str">
        <f>VLOOKUP(I408,Presupuesto!$B$11:$C$565,2,0)</f>
        <v>AGUINALDO Y DECIMO CUARTO MES</v>
      </c>
      <c r="K408" s="100" t="str">
        <f t="shared" si="7"/>
        <v>Posgrado</v>
      </c>
      <c r="L408" s="100" t="s">
        <v>405</v>
      </c>
    </row>
    <row r="409" spans="3:12" ht="15.75" thickBot="1">
      <c r="C409" s="175" t="s">
        <v>59</v>
      </c>
      <c r="D409" s="165"/>
      <c r="E409" s="156">
        <v>0</v>
      </c>
      <c r="F409" s="119">
        <f>IF(E407&lt;6,"",((E407-6)/12)*(G407/E407))</f>
        <v>0</v>
      </c>
      <c r="G409" s="99">
        <f>F409</f>
        <v>0</v>
      </c>
      <c r="H409" s="166"/>
      <c r="I409" s="103" t="s">
        <v>532</v>
      </c>
      <c r="J409" s="103" t="str">
        <f>VLOOKUP(I409,Presupuesto!$B$11:$C$565,2,0)</f>
        <v>DECIMOCUARTO MES</v>
      </c>
      <c r="K409" s="100" t="str">
        <f t="shared" si="7"/>
        <v>Posgrado</v>
      </c>
      <c r="L409" s="100" t="s">
        <v>405</v>
      </c>
    </row>
    <row r="410" spans="3:12" ht="15.75" thickBot="1">
      <c r="C410" s="139" t="s">
        <v>506</v>
      </c>
      <c r="D410" s="202"/>
      <c r="E410" s="154">
        <v>12</v>
      </c>
      <c r="F410" s="324">
        <f>HLOOKUP($C410,$BZ$2:$CM$3,2,0)</f>
        <v>12379.75</v>
      </c>
      <c r="G410" s="115">
        <f>D410*E410*F410</f>
        <v>0</v>
      </c>
      <c r="H410" s="168"/>
      <c r="I410" s="116" t="s">
        <v>509</v>
      </c>
      <c r="J410" s="116" t="str">
        <f>VLOOKUP(I410,Presupuesto!$B$11:$C$565,2,0)</f>
        <v>SUELDOS Y SALARIOS PERMANENTES</v>
      </c>
      <c r="K410" s="100" t="str">
        <f t="shared" si="7"/>
        <v>Posgrado</v>
      </c>
      <c r="L410" s="100" t="s">
        <v>405</v>
      </c>
    </row>
    <row r="411" spans="3:12">
      <c r="C411" s="174" t="s">
        <v>58</v>
      </c>
      <c r="D411" s="165"/>
      <c r="E411" s="156">
        <v>0</v>
      </c>
      <c r="F411" s="102">
        <f>IF(E410=0,"",(G410/E410)/12*E410)</f>
        <v>0</v>
      </c>
      <c r="G411" s="99">
        <f>F411</f>
        <v>0</v>
      </c>
      <c r="H411" s="166"/>
      <c r="I411" s="118" t="s">
        <v>529</v>
      </c>
      <c r="J411" s="118" t="str">
        <f>VLOOKUP(I411,Presupuesto!$B$11:$C$565,2,0)</f>
        <v>AGUINALDO Y DECIMO CUARTO MES</v>
      </c>
      <c r="K411" s="100" t="str">
        <f t="shared" si="7"/>
        <v>Posgrado</v>
      </c>
      <c r="L411" s="100" t="s">
        <v>405</v>
      </c>
    </row>
    <row r="412" spans="3:12" ht="15.75" thickBot="1">
      <c r="C412" s="175" t="s">
        <v>59</v>
      </c>
      <c r="D412" s="165"/>
      <c r="E412" s="156">
        <v>0</v>
      </c>
      <c r="F412" s="119">
        <f>IF(E410&lt;6,"",((E410-6)/12)*(G410/E410))</f>
        <v>0</v>
      </c>
      <c r="G412" s="99">
        <f>F412</f>
        <v>0</v>
      </c>
      <c r="H412" s="166"/>
      <c r="I412" s="103" t="s">
        <v>532</v>
      </c>
      <c r="J412" s="103" t="str">
        <f>VLOOKUP(I412,Presupuesto!$B$11:$C$565,2,0)</f>
        <v>DECIMOCUARTO MES</v>
      </c>
      <c r="K412" s="100" t="str">
        <f t="shared" si="7"/>
        <v>Posgrado</v>
      </c>
      <c r="L412" s="100" t="s">
        <v>405</v>
      </c>
    </row>
    <row r="413" spans="3:12" ht="15.75" thickBot="1">
      <c r="C413" s="139" t="s">
        <v>507</v>
      </c>
      <c r="D413" s="202"/>
      <c r="E413" s="154">
        <v>12</v>
      </c>
      <c r="F413" s="324">
        <f>HLOOKUP($C413,$BZ$2:$CM$3,2,0)</f>
        <v>439.49</v>
      </c>
      <c r="G413" s="115">
        <f>D413*E413*F413</f>
        <v>0</v>
      </c>
      <c r="H413" s="168"/>
      <c r="I413" s="116" t="s">
        <v>509</v>
      </c>
      <c r="J413" s="116" t="str">
        <f>VLOOKUP(I413,Presupuesto!$B$11:$C$565,2,0)</f>
        <v>SUELDOS Y SALARIOS PERMANENTES</v>
      </c>
      <c r="K413" s="100" t="str">
        <f t="shared" si="7"/>
        <v>Posgrado</v>
      </c>
      <c r="L413" s="100" t="s">
        <v>405</v>
      </c>
    </row>
    <row r="414" spans="3:12">
      <c r="C414" s="174" t="s">
        <v>58</v>
      </c>
      <c r="D414" s="165"/>
      <c r="E414" s="156">
        <v>0</v>
      </c>
      <c r="F414" s="102">
        <f>IF(E413=0,"",(G413/E413)/12*E413)</f>
        <v>0</v>
      </c>
      <c r="G414" s="99">
        <f>F414</f>
        <v>0</v>
      </c>
      <c r="H414" s="166"/>
      <c r="I414" s="118" t="s">
        <v>529</v>
      </c>
      <c r="J414" s="118" t="str">
        <f>VLOOKUP(I414,Presupuesto!$B$11:$C$565,2,0)</f>
        <v>AGUINALDO Y DECIMO CUARTO MES</v>
      </c>
      <c r="K414" s="100" t="str">
        <f t="shared" si="7"/>
        <v>Posgrado</v>
      </c>
      <c r="L414" s="100" t="s">
        <v>405</v>
      </c>
    </row>
    <row r="415" spans="3:12" ht="15.75" thickBot="1">
      <c r="C415" s="175" t="s">
        <v>59</v>
      </c>
      <c r="D415" s="165"/>
      <c r="E415" s="156">
        <v>0</v>
      </c>
      <c r="F415" s="119">
        <f>IF(E413&lt;6,"",((E413-6)/12)*(G413/E413))</f>
        <v>0</v>
      </c>
      <c r="G415" s="99">
        <f>F415</f>
        <v>0</v>
      </c>
      <c r="H415" s="166"/>
      <c r="I415" s="103" t="s">
        <v>532</v>
      </c>
      <c r="J415" s="103" t="str">
        <f>VLOOKUP(I415,Presupuesto!$B$11:$C$565,2,0)</f>
        <v>DECIMOCUARTO MES</v>
      </c>
      <c r="K415" s="100" t="str">
        <f t="shared" si="7"/>
        <v>Posgrado</v>
      </c>
      <c r="L415" s="100" t="s">
        <v>405</v>
      </c>
    </row>
    <row r="416" spans="3:12" ht="15.75" thickBot="1">
      <c r="C416" s="139" t="s">
        <v>508</v>
      </c>
      <c r="D416" s="202"/>
      <c r="E416" s="154">
        <v>12</v>
      </c>
      <c r="F416" s="324">
        <f>HLOOKUP($C416,$BZ$2:$CM$3,2,0)</f>
        <v>1904.46</v>
      </c>
      <c r="G416" s="115">
        <f>D416*E416*F416</f>
        <v>0</v>
      </c>
      <c r="H416" s="168"/>
      <c r="I416" s="116" t="s">
        <v>509</v>
      </c>
      <c r="J416" s="116" t="str">
        <f>VLOOKUP(I416,Presupuesto!$B$11:$C$565,2,0)</f>
        <v>SUELDOS Y SALARIOS PERMANENTES</v>
      </c>
      <c r="K416" s="100" t="str">
        <f t="shared" si="7"/>
        <v>Posgrado</v>
      </c>
      <c r="L416" s="100" t="s">
        <v>405</v>
      </c>
    </row>
    <row r="417" spans="3:12">
      <c r="C417" s="174" t="s">
        <v>58</v>
      </c>
      <c r="D417" s="165"/>
      <c r="E417" s="156">
        <v>0</v>
      </c>
      <c r="F417" s="102">
        <f>IF(E416=0,"",(G416/E416)/12*E416)</f>
        <v>0</v>
      </c>
      <c r="G417" s="99">
        <f>F417</f>
        <v>0</v>
      </c>
      <c r="H417" s="166"/>
      <c r="I417" s="118" t="s">
        <v>529</v>
      </c>
      <c r="J417" s="118" t="str">
        <f>VLOOKUP(I417,Presupuesto!$B$11:$C$565,2,0)</f>
        <v>AGUINALDO Y DECIMO CUARTO MES</v>
      </c>
      <c r="K417" s="100" t="str">
        <f t="shared" si="7"/>
        <v>Posgrado</v>
      </c>
      <c r="L417" s="100" t="s">
        <v>405</v>
      </c>
    </row>
    <row r="418" spans="3:12" ht="15.75" thickBot="1">
      <c r="C418" s="175" t="s">
        <v>59</v>
      </c>
      <c r="D418" s="165"/>
      <c r="E418" s="156">
        <v>0</v>
      </c>
      <c r="F418" s="119">
        <f>IF(E416&lt;6,"",((E416-6)/12)*(G416/E416))</f>
        <v>0</v>
      </c>
      <c r="G418" s="99">
        <f>F418</f>
        <v>0</v>
      </c>
      <c r="H418" s="166"/>
      <c r="I418" s="103" t="s">
        <v>532</v>
      </c>
      <c r="J418" s="103" t="str">
        <f>VLOOKUP(I418,Presupuesto!$B$11:$C$565,2,0)</f>
        <v>DECIMOCUARTO MES</v>
      </c>
      <c r="K418" s="100" t="str">
        <f t="shared" si="7"/>
        <v>Posgrado</v>
      </c>
      <c r="L418" s="100" t="s">
        <v>405</v>
      </c>
    </row>
    <row r="419" spans="3:12" ht="15.75" thickBot="1">
      <c r="C419" s="142" t="s">
        <v>84</v>
      </c>
      <c r="D419" s="202"/>
      <c r="E419" s="154">
        <v>12</v>
      </c>
      <c r="F419" s="141">
        <v>30000</v>
      </c>
      <c r="G419" s="115">
        <f>D419*E419*F419</f>
        <v>0</v>
      </c>
      <c r="H419" s="168"/>
      <c r="I419" s="116" t="s">
        <v>577</v>
      </c>
      <c r="J419" s="116" t="str">
        <f>VLOOKUP(I419,Presupuesto!$B$11:$C$565,2,0)</f>
        <v>CONTRATOS ESPECIALES</v>
      </c>
      <c r="K419" s="100" t="str">
        <f t="shared" si="7"/>
        <v>Posgrado</v>
      </c>
      <c r="L419" s="100" t="s">
        <v>405</v>
      </c>
    </row>
    <row r="420" spans="3:12">
      <c r="C420" s="174" t="s">
        <v>58</v>
      </c>
      <c r="D420" s="165"/>
      <c r="E420" s="156">
        <v>0</v>
      </c>
      <c r="F420" s="119">
        <f>IF(E419=0,"",(G419/E419)/12*E419)</f>
        <v>0</v>
      </c>
      <c r="G420" s="99">
        <f>F420</f>
        <v>0</v>
      </c>
      <c r="H420" s="166"/>
      <c r="I420" s="103" t="s">
        <v>577</v>
      </c>
      <c r="J420" s="103" t="str">
        <f>VLOOKUP(I420,Presupuesto!$B$11:$C$565,2,0)</f>
        <v>CONTRATOS ESPECIALES</v>
      </c>
      <c r="K420" s="100" t="str">
        <f t="shared" si="7"/>
        <v>Posgrado</v>
      </c>
      <c r="L420" s="100" t="s">
        <v>404</v>
      </c>
    </row>
    <row r="421" spans="3:12" ht="15.75" thickBot="1">
      <c r="C421" s="175" t="s">
        <v>59</v>
      </c>
      <c r="D421" s="165"/>
      <c r="E421" s="156">
        <v>0</v>
      </c>
      <c r="F421" s="102">
        <f>IF(E419&lt;6,"",((E419-6)/12)*(G419/E419))</f>
        <v>0</v>
      </c>
      <c r="G421" s="99">
        <f>F421</f>
        <v>0</v>
      </c>
      <c r="H421" s="166"/>
      <c r="I421" s="103" t="s">
        <v>577</v>
      </c>
      <c r="J421" s="103" t="str">
        <f>VLOOKUP(I421,Presupuesto!$B$11:$C$565,2,0)</f>
        <v>CONTRATOS ESPECIALES</v>
      </c>
      <c r="K421" s="100" t="str">
        <f t="shared" si="7"/>
        <v>Posgrado</v>
      </c>
      <c r="L421" s="100" t="s">
        <v>409</v>
      </c>
    </row>
    <row r="422" spans="3:12" ht="15.75" thickBot="1">
      <c r="C422" s="142" t="s">
        <v>60</v>
      </c>
      <c r="D422" s="202"/>
      <c r="E422" s="154">
        <v>12</v>
      </c>
      <c r="F422" s="120">
        <v>30000</v>
      </c>
      <c r="G422" s="115">
        <f>D422*E422*F422</f>
        <v>0</v>
      </c>
      <c r="H422" s="168"/>
      <c r="I422" s="116" t="s">
        <v>718</v>
      </c>
      <c r="J422" s="116" t="str">
        <f>VLOOKUP(I422,Presupuesto!$B$11:$C$565,2,0)</f>
        <v>OTROS SERVICIOS TECNICOS Y PROFESIONALES</v>
      </c>
      <c r="K422" s="100" t="str">
        <f t="shared" si="7"/>
        <v>Posgrado</v>
      </c>
      <c r="L422" s="100" t="s">
        <v>404</v>
      </c>
    </row>
    <row r="423" spans="3:12">
      <c r="C423" s="174" t="s">
        <v>58</v>
      </c>
      <c r="D423" s="165"/>
      <c r="E423" s="156">
        <v>0</v>
      </c>
      <c r="F423" s="102">
        <v>0</v>
      </c>
      <c r="G423" s="99">
        <f>F423</f>
        <v>0</v>
      </c>
      <c r="H423" s="166"/>
      <c r="I423" s="103" t="s">
        <v>718</v>
      </c>
      <c r="J423" s="103" t="str">
        <f>VLOOKUP(I423,Presupuesto!$B$11:$C$565,2,0)</f>
        <v>OTROS SERVICIOS TECNICOS Y PROFESIONALES</v>
      </c>
      <c r="K423" s="100" t="str">
        <f t="shared" si="7"/>
        <v>Posgrado</v>
      </c>
      <c r="L423" s="100" t="s">
        <v>404</v>
      </c>
    </row>
    <row r="424" spans="3:12" ht="15.75" thickBot="1">
      <c r="C424" s="175" t="s">
        <v>59</v>
      </c>
      <c r="D424" s="165"/>
      <c r="E424" s="156">
        <v>0</v>
      </c>
      <c r="F424" s="102">
        <v>0</v>
      </c>
      <c r="G424" s="99">
        <f>F424</f>
        <v>0</v>
      </c>
      <c r="H424" s="166"/>
      <c r="I424" s="103" t="s">
        <v>718</v>
      </c>
      <c r="J424" s="103" t="str">
        <f>VLOOKUP(I424,Presupuesto!$B$11:$C$565,2,0)</f>
        <v>OTROS SERVICIOS TECNICOS Y PROFESIONALES</v>
      </c>
      <c r="K424" s="100" t="str">
        <f t="shared" si="7"/>
        <v>Posgrado</v>
      </c>
      <c r="L424" s="100" t="s">
        <v>404</v>
      </c>
    </row>
    <row r="425" spans="3:12" ht="15.75" thickBot="1">
      <c r="C425" s="142" t="s">
        <v>61</v>
      </c>
      <c r="D425" s="202"/>
      <c r="E425" s="154">
        <v>12</v>
      </c>
      <c r="F425" s="120">
        <v>30000</v>
      </c>
      <c r="G425" s="115">
        <f>D425*E425*F425</f>
        <v>0</v>
      </c>
      <c r="H425" s="168"/>
      <c r="I425" s="116" t="s">
        <v>509</v>
      </c>
      <c r="J425" s="116" t="str">
        <f>VLOOKUP(I425,Presupuesto!$B$11:$C$565,2,0)</f>
        <v>SUELDOS Y SALARIOS PERMANENTES</v>
      </c>
      <c r="K425" s="100" t="str">
        <f t="shared" si="7"/>
        <v>Posgrado</v>
      </c>
      <c r="L425" s="100" t="s">
        <v>404</v>
      </c>
    </row>
    <row r="426" spans="3:12">
      <c r="C426" s="174" t="s">
        <v>58</v>
      </c>
      <c r="D426" s="172"/>
      <c r="E426" s="133">
        <v>0</v>
      </c>
      <c r="F426" s="121">
        <f>IF(E425=0,"",(G425/E425)/12*E425)</f>
        <v>0</v>
      </c>
      <c r="G426" s="122">
        <f>F426</f>
        <v>0</v>
      </c>
      <c r="H426" s="166"/>
      <c r="I426" s="103" t="s">
        <v>529</v>
      </c>
      <c r="J426" s="103" t="str">
        <f>VLOOKUP(I426,Presupuesto!$B$11:$C$565,2,0)</f>
        <v>AGUINALDO Y DECIMO CUARTO MES</v>
      </c>
      <c r="K426" s="100" t="str">
        <f t="shared" si="7"/>
        <v>Posgrado</v>
      </c>
      <c r="L426" s="100" t="s">
        <v>404</v>
      </c>
    </row>
    <row r="427" spans="3:12" ht="15.75" thickBot="1">
      <c r="C427" s="176" t="s">
        <v>59</v>
      </c>
      <c r="D427" s="164"/>
      <c r="E427" s="134">
        <v>0</v>
      </c>
      <c r="F427" s="107">
        <f>IF(E425&lt;6,"",((E425-6)/12)*(G425/E425))</f>
        <v>0</v>
      </c>
      <c r="G427" s="107">
        <f>F427</f>
        <v>0</v>
      </c>
      <c r="H427" s="164"/>
      <c r="I427" s="108" t="s">
        <v>532</v>
      </c>
      <c r="J427" s="126" t="str">
        <f>VLOOKUP(I427,Presupuesto!$B$11:$C$565,2,0)</f>
        <v>DECIMOCUARTO MES</v>
      </c>
      <c r="K427" s="108" t="str">
        <f t="shared" si="7"/>
        <v>Posgrado</v>
      </c>
      <c r="L427" s="126" t="s">
        <v>404</v>
      </c>
    </row>
    <row r="429" spans="3:12" ht="15.75" thickBot="1"/>
    <row r="430" spans="3:12" ht="15.75" thickBot="1">
      <c r="C430" s="69" t="s">
        <v>43</v>
      </c>
      <c r="D430" s="30">
        <f>SUM(G437:G487)</f>
        <v>0</v>
      </c>
      <c r="E430" s="95"/>
      <c r="F430" s="95"/>
      <c r="G430" s="95"/>
      <c r="H430" s="76"/>
      <c r="I430" s="76"/>
      <c r="J430" s="76"/>
    </row>
    <row r="431" spans="3:12">
      <c r="D431" s="31"/>
      <c r="E431" s="95"/>
      <c r="F431" s="95"/>
      <c r="G431" s="95"/>
      <c r="H431" s="76"/>
      <c r="I431" s="76"/>
      <c r="J431" s="76"/>
    </row>
    <row r="432" spans="3:12">
      <c r="D432" s="31"/>
      <c r="E432" s="95"/>
      <c r="F432" s="95"/>
      <c r="G432" s="95"/>
      <c r="H432" s="76"/>
      <c r="I432" s="76"/>
      <c r="J432" s="76"/>
    </row>
    <row r="433" spans="3:12" ht="15.75">
      <c r="C433" s="207" t="s">
        <v>402</v>
      </c>
      <c r="D433" s="208"/>
      <c r="E433" s="95"/>
      <c r="F433" s="95"/>
      <c r="G433" s="95"/>
      <c r="H433" s="76"/>
      <c r="I433" s="76"/>
      <c r="J433" s="76"/>
    </row>
    <row r="434" spans="3:12" ht="18.75">
      <c r="C434" s="217"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c r="C435" s="180"/>
      <c r="D435" s="31"/>
      <c r="E435" s="95"/>
      <c r="F435" s="95"/>
      <c r="G435" s="95"/>
      <c r="H435" s="76"/>
      <c r="I435" s="76"/>
      <c r="J435" s="76"/>
    </row>
    <row r="436" spans="3:12" ht="30.75" thickBot="1">
      <c r="C436" s="136" t="s">
        <v>44</v>
      </c>
      <c r="D436" s="140" t="s">
        <v>55</v>
      </c>
      <c r="E436" s="173" t="s">
        <v>56</v>
      </c>
      <c r="F436" s="140" t="s">
        <v>57</v>
      </c>
      <c r="G436" s="137" t="s">
        <v>27</v>
      </c>
      <c r="H436" s="135" t="s">
        <v>140</v>
      </c>
      <c r="I436" s="138" t="s">
        <v>46</v>
      </c>
      <c r="J436" s="138" t="s">
        <v>141</v>
      </c>
      <c r="K436" s="138" t="s">
        <v>420</v>
      </c>
      <c r="L436" s="138" t="s">
        <v>421</v>
      </c>
    </row>
    <row r="437" spans="3:12" ht="15.75" thickBot="1">
      <c r="C437" s="139" t="s">
        <v>495</v>
      </c>
      <c r="D437" s="202"/>
      <c r="E437" s="154">
        <v>12</v>
      </c>
      <c r="F437" s="324">
        <f>HLOOKUP($C437,$BZ$2:$CM$3,2,0)</f>
        <v>41436.800000000003</v>
      </c>
      <c r="G437" s="115">
        <f>D437*E437*F437</f>
        <v>0</v>
      </c>
      <c r="H437" s="168"/>
      <c r="I437" s="116" t="s">
        <v>509</v>
      </c>
      <c r="J437" s="116" t="str">
        <f>VLOOKUP(I437,Presupuesto!$B$11:$C$565,2,0)</f>
        <v>SUELDOS Y SALARIOS PERMANENTES</v>
      </c>
      <c r="K437" s="227" t="s">
        <v>1472</v>
      </c>
      <c r="L437" s="100" t="s">
        <v>404</v>
      </c>
    </row>
    <row r="438" spans="3:12">
      <c r="C438" s="174" t="s">
        <v>58</v>
      </c>
      <c r="D438" s="165"/>
      <c r="E438" s="156">
        <v>0</v>
      </c>
      <c r="F438" s="102">
        <f>IF(E437=0,"",(G437/E437)/12*E437)</f>
        <v>0</v>
      </c>
      <c r="G438" s="99">
        <f>F438</f>
        <v>0</v>
      </c>
      <c r="H438" s="166" t="s">
        <v>1460</v>
      </c>
      <c r="I438" s="118" t="s">
        <v>529</v>
      </c>
      <c r="J438" s="118" t="str">
        <f>VLOOKUP(I438,Presupuesto!$B$11:$C$565,2,0)</f>
        <v>AGUINALDO Y DECIMO CUARTO MES</v>
      </c>
      <c r="K438" s="100" t="str">
        <f>$K$437</f>
        <v>Posgrado</v>
      </c>
      <c r="L438" s="100" t="s">
        <v>422</v>
      </c>
    </row>
    <row r="439" spans="3:12" ht="15.75" thickBot="1">
      <c r="C439" s="175" t="s">
        <v>59</v>
      </c>
      <c r="D439" s="165"/>
      <c r="E439" s="156">
        <v>0</v>
      </c>
      <c r="F439" s="119">
        <f>IF(E437&lt;6,"",((E437-6)/12)*(G437/E437))</f>
        <v>0</v>
      </c>
      <c r="G439" s="99">
        <f>F439</f>
        <v>0</v>
      </c>
      <c r="H439" s="166"/>
      <c r="I439" s="103" t="s">
        <v>532</v>
      </c>
      <c r="J439" s="103" t="str">
        <f>VLOOKUP(I439,Presupuesto!$B$11:$C$565,2,0)</f>
        <v>DECIMOCUARTO MES</v>
      </c>
      <c r="K439" s="100" t="str">
        <f t="shared" ref="K439:K487" si="8">$K$437</f>
        <v>Posgrado</v>
      </c>
      <c r="L439" s="100" t="s">
        <v>405</v>
      </c>
    </row>
    <row r="440" spans="3:12" ht="15.75" thickBot="1">
      <c r="C440" s="139" t="s">
        <v>496</v>
      </c>
      <c r="D440" s="202"/>
      <c r="E440" s="154">
        <v>12</v>
      </c>
      <c r="F440" s="324">
        <f>HLOOKUP($C440,$BZ$2:$CM$3,2,0)</f>
        <v>37669.82</v>
      </c>
      <c r="G440" s="115">
        <f>D440*E440*F440</f>
        <v>0</v>
      </c>
      <c r="H440" s="168"/>
      <c r="I440" s="116" t="s">
        <v>509</v>
      </c>
      <c r="J440" s="116" t="str">
        <f>VLOOKUP(I440,Presupuesto!$B$11:$C$565,2,0)</f>
        <v>SUELDOS Y SALARIOS PERMANENTES</v>
      </c>
      <c r="K440" s="100" t="str">
        <f t="shared" si="8"/>
        <v>Posgrado</v>
      </c>
      <c r="L440" s="100" t="s">
        <v>405</v>
      </c>
    </row>
    <row r="441" spans="3:12">
      <c r="C441" s="174" t="s">
        <v>58</v>
      </c>
      <c r="D441" s="165"/>
      <c r="E441" s="156">
        <v>0</v>
      </c>
      <c r="F441" s="102">
        <f>IF(E440=0,"",(G440/E440)/12*E440)</f>
        <v>0</v>
      </c>
      <c r="G441" s="99">
        <f>F441</f>
        <v>0</v>
      </c>
      <c r="H441" s="166"/>
      <c r="I441" s="118" t="s">
        <v>529</v>
      </c>
      <c r="J441" s="118" t="str">
        <f>VLOOKUP(I441,Presupuesto!$B$11:$C$565,2,0)</f>
        <v>AGUINALDO Y DECIMO CUARTO MES</v>
      </c>
      <c r="K441" s="100" t="str">
        <f t="shared" si="8"/>
        <v>Posgrado</v>
      </c>
      <c r="L441" s="100" t="s">
        <v>405</v>
      </c>
    </row>
    <row r="442" spans="3:12" ht="15.75" thickBot="1">
      <c r="C442" s="175" t="s">
        <v>59</v>
      </c>
      <c r="D442" s="165"/>
      <c r="E442" s="156">
        <v>0</v>
      </c>
      <c r="F442" s="119">
        <f>IF(E440&lt;6,"",((E440-6)/12)*(G440/E440))</f>
        <v>0</v>
      </c>
      <c r="G442" s="99">
        <f>F442</f>
        <v>0</v>
      </c>
      <c r="H442" s="166"/>
      <c r="I442" s="103" t="s">
        <v>532</v>
      </c>
      <c r="J442" s="103" t="str">
        <f>VLOOKUP(I442,Presupuesto!$B$11:$C$565,2,0)</f>
        <v>DECIMOCUARTO MES</v>
      </c>
      <c r="K442" s="100" t="str">
        <f t="shared" si="8"/>
        <v>Posgrado</v>
      </c>
      <c r="L442" s="100" t="s">
        <v>405</v>
      </c>
    </row>
    <row r="443" spans="3:12" ht="15.75" thickBot="1">
      <c r="C443" s="139" t="s">
        <v>497</v>
      </c>
      <c r="D443" s="202"/>
      <c r="E443" s="154">
        <v>12</v>
      </c>
      <c r="F443" s="324">
        <f>HLOOKUP($C443,$BZ$2:$CM$3,2,0)</f>
        <v>33902.839999999997</v>
      </c>
      <c r="G443" s="115">
        <f>D443*E443*F443</f>
        <v>0</v>
      </c>
      <c r="H443" s="168"/>
      <c r="I443" s="116" t="s">
        <v>509</v>
      </c>
      <c r="J443" s="116" t="str">
        <f>VLOOKUP(I443,Presupuesto!$B$11:$C$565,2,0)</f>
        <v>SUELDOS Y SALARIOS PERMANENTES</v>
      </c>
      <c r="K443" s="100" t="str">
        <f t="shared" si="8"/>
        <v>Posgrado</v>
      </c>
      <c r="L443" s="100" t="s">
        <v>405</v>
      </c>
    </row>
    <row r="444" spans="3:12">
      <c r="C444" s="174" t="s">
        <v>58</v>
      </c>
      <c r="D444" s="165"/>
      <c r="E444" s="156">
        <v>0</v>
      </c>
      <c r="F444" s="102">
        <f>IF(E443=0,"",(G443/E443)/12*E443)</f>
        <v>0</v>
      </c>
      <c r="G444" s="99">
        <f>F444</f>
        <v>0</v>
      </c>
      <c r="H444" s="166"/>
      <c r="I444" s="118" t="s">
        <v>529</v>
      </c>
      <c r="J444" s="118" t="str">
        <f>VLOOKUP(I444,Presupuesto!$B$11:$C$565,2,0)</f>
        <v>AGUINALDO Y DECIMO CUARTO MES</v>
      </c>
      <c r="K444" s="100" t="str">
        <f t="shared" si="8"/>
        <v>Posgrado</v>
      </c>
      <c r="L444" s="100" t="s">
        <v>405</v>
      </c>
    </row>
    <row r="445" spans="3:12" ht="15.75" thickBot="1">
      <c r="C445" s="175" t="s">
        <v>59</v>
      </c>
      <c r="D445" s="165"/>
      <c r="E445" s="156">
        <v>0</v>
      </c>
      <c r="F445" s="119">
        <f>IF(E443&lt;6,"",((E443-6)/12)*(G443/E443))</f>
        <v>0</v>
      </c>
      <c r="G445" s="99">
        <f>F445</f>
        <v>0</v>
      </c>
      <c r="H445" s="166"/>
      <c r="I445" s="103" t="s">
        <v>532</v>
      </c>
      <c r="J445" s="103" t="str">
        <f>VLOOKUP(I445,Presupuesto!$B$11:$C$565,2,0)</f>
        <v>DECIMOCUARTO MES</v>
      </c>
      <c r="K445" s="100" t="str">
        <f t="shared" si="8"/>
        <v>Posgrado</v>
      </c>
      <c r="L445" s="100" t="s">
        <v>405</v>
      </c>
    </row>
    <row r="446" spans="3:12" ht="15.75" thickBot="1">
      <c r="C446" s="139" t="s">
        <v>498</v>
      </c>
      <c r="D446" s="202"/>
      <c r="E446" s="154">
        <v>12</v>
      </c>
      <c r="F446" s="324">
        <f>HLOOKUP($C446,$BZ$2:$CM$3,2,0)</f>
        <v>30135.85</v>
      </c>
      <c r="G446" s="115">
        <f>D446*E446*F446</f>
        <v>0</v>
      </c>
      <c r="H446" s="168"/>
      <c r="I446" s="116" t="s">
        <v>509</v>
      </c>
      <c r="J446" s="116" t="str">
        <f>VLOOKUP(I446,Presupuesto!$B$11:$C$565,2,0)</f>
        <v>SUELDOS Y SALARIOS PERMANENTES</v>
      </c>
      <c r="K446" s="100" t="str">
        <f t="shared" si="8"/>
        <v>Posgrado</v>
      </c>
      <c r="L446" s="100" t="s">
        <v>405</v>
      </c>
    </row>
    <row r="447" spans="3:12">
      <c r="C447" s="174" t="s">
        <v>58</v>
      </c>
      <c r="D447" s="165"/>
      <c r="E447" s="156">
        <v>0</v>
      </c>
      <c r="F447" s="102">
        <f>IF(E446=0,"",(G446/E446)/12*E446)</f>
        <v>0</v>
      </c>
      <c r="G447" s="99">
        <f>F447</f>
        <v>0</v>
      </c>
      <c r="H447" s="166"/>
      <c r="I447" s="118" t="s">
        <v>529</v>
      </c>
      <c r="J447" s="118" t="str">
        <f>VLOOKUP(I447,Presupuesto!$B$11:$C$565,2,0)</f>
        <v>AGUINALDO Y DECIMO CUARTO MES</v>
      </c>
      <c r="K447" s="100" t="str">
        <f t="shared" si="8"/>
        <v>Posgrado</v>
      </c>
      <c r="L447" s="100" t="s">
        <v>405</v>
      </c>
    </row>
    <row r="448" spans="3:12" ht="15.75" thickBot="1">
      <c r="C448" s="175" t="s">
        <v>59</v>
      </c>
      <c r="D448" s="165"/>
      <c r="E448" s="156">
        <v>0</v>
      </c>
      <c r="F448" s="119">
        <f>IF(E446&lt;6,"",((E446-6)/12)*(G446/E446))</f>
        <v>0</v>
      </c>
      <c r="G448" s="99">
        <f>F448</f>
        <v>0</v>
      </c>
      <c r="H448" s="166"/>
      <c r="I448" s="103" t="s">
        <v>532</v>
      </c>
      <c r="J448" s="103" t="str">
        <f>VLOOKUP(I448,Presupuesto!$B$11:$C$565,2,0)</f>
        <v>DECIMOCUARTO MES</v>
      </c>
      <c r="K448" s="100" t="str">
        <f t="shared" si="8"/>
        <v>Posgrado</v>
      </c>
      <c r="L448" s="100" t="s">
        <v>405</v>
      </c>
    </row>
    <row r="449" spans="3:12" ht="15.75" thickBot="1">
      <c r="C449" s="139" t="s">
        <v>499</v>
      </c>
      <c r="D449" s="202"/>
      <c r="E449" s="154">
        <v>12</v>
      </c>
      <c r="F449" s="324">
        <f>HLOOKUP($C449,$BZ$2:$CM$3,2,0)</f>
        <v>28252.36</v>
      </c>
      <c r="G449" s="115">
        <f>D449*E449*F449</f>
        <v>0</v>
      </c>
      <c r="H449" s="168"/>
      <c r="I449" s="116" t="s">
        <v>509</v>
      </c>
      <c r="J449" s="116" t="str">
        <f>VLOOKUP(I449,Presupuesto!$B$11:$C$565,2,0)</f>
        <v>SUELDOS Y SALARIOS PERMANENTES</v>
      </c>
      <c r="K449" s="100" t="str">
        <f t="shared" si="8"/>
        <v>Posgrado</v>
      </c>
      <c r="L449" s="100" t="s">
        <v>405</v>
      </c>
    </row>
    <row r="450" spans="3:12">
      <c r="C450" s="174" t="s">
        <v>58</v>
      </c>
      <c r="D450" s="165"/>
      <c r="E450" s="156">
        <v>0</v>
      </c>
      <c r="F450" s="102">
        <f>IF(E449=0,"",(G449/E449)/12*E449)</f>
        <v>0</v>
      </c>
      <c r="G450" s="99">
        <f>F450</f>
        <v>0</v>
      </c>
      <c r="H450" s="166"/>
      <c r="I450" s="118" t="s">
        <v>529</v>
      </c>
      <c r="J450" s="118" t="str">
        <f>VLOOKUP(I450,Presupuesto!$B$11:$C$565,2,0)</f>
        <v>AGUINALDO Y DECIMO CUARTO MES</v>
      </c>
      <c r="K450" s="100" t="str">
        <f t="shared" si="8"/>
        <v>Posgrado</v>
      </c>
      <c r="L450" s="100" t="s">
        <v>405</v>
      </c>
    </row>
    <row r="451" spans="3:12" ht="15.75" thickBot="1">
      <c r="C451" s="175" t="s">
        <v>59</v>
      </c>
      <c r="D451" s="165"/>
      <c r="E451" s="156">
        <v>0</v>
      </c>
      <c r="F451" s="119">
        <f>IF(E449&lt;6,"",((E449-6)/12)*(G449/E449))</f>
        <v>0</v>
      </c>
      <c r="G451" s="99">
        <f>F451</f>
        <v>0</v>
      </c>
      <c r="H451" s="166"/>
      <c r="I451" s="103" t="s">
        <v>532</v>
      </c>
      <c r="J451" s="103" t="str">
        <f>VLOOKUP(I451,Presupuesto!$B$11:$C$565,2,0)</f>
        <v>DECIMOCUARTO MES</v>
      </c>
      <c r="K451" s="100" t="str">
        <f t="shared" si="8"/>
        <v>Posgrado</v>
      </c>
      <c r="L451" s="100" t="s">
        <v>405</v>
      </c>
    </row>
    <row r="452" spans="3:12" ht="15.75" thickBot="1">
      <c r="C452" s="139" t="s">
        <v>500</v>
      </c>
      <c r="D452" s="202"/>
      <c r="E452" s="154">
        <v>12</v>
      </c>
      <c r="F452" s="324">
        <f>HLOOKUP($C452,$BZ$2:$CM$3,2,0)</f>
        <v>26368.87</v>
      </c>
      <c r="G452" s="115">
        <f>D452*E452*F452</f>
        <v>0</v>
      </c>
      <c r="H452" s="168"/>
      <c r="I452" s="116" t="s">
        <v>509</v>
      </c>
      <c r="J452" s="116" t="str">
        <f>VLOOKUP(I452,Presupuesto!$B$11:$C$565,2,0)</f>
        <v>SUELDOS Y SALARIOS PERMANENTES</v>
      </c>
      <c r="K452" s="100" t="str">
        <f t="shared" si="8"/>
        <v>Posgrado</v>
      </c>
      <c r="L452" s="100" t="s">
        <v>405</v>
      </c>
    </row>
    <row r="453" spans="3:12">
      <c r="C453" s="174" t="s">
        <v>58</v>
      </c>
      <c r="D453" s="165"/>
      <c r="E453" s="156">
        <v>0</v>
      </c>
      <c r="F453" s="102">
        <f>IF(E452=0,"",(G452/E452)/12*E452)</f>
        <v>0</v>
      </c>
      <c r="G453" s="99">
        <f>F453</f>
        <v>0</v>
      </c>
      <c r="H453" s="166"/>
      <c r="I453" s="118" t="s">
        <v>529</v>
      </c>
      <c r="J453" s="118" t="str">
        <f>VLOOKUP(I453,Presupuesto!$B$11:$C$565,2,0)</f>
        <v>AGUINALDO Y DECIMO CUARTO MES</v>
      </c>
      <c r="K453" s="100" t="str">
        <f t="shared" si="8"/>
        <v>Posgrado</v>
      </c>
      <c r="L453" s="100" t="s">
        <v>405</v>
      </c>
    </row>
    <row r="454" spans="3:12" ht="15.75" thickBot="1">
      <c r="C454" s="175" t="s">
        <v>59</v>
      </c>
      <c r="D454" s="165"/>
      <c r="E454" s="156">
        <v>0</v>
      </c>
      <c r="F454" s="119">
        <f>IF(E452&lt;6,"",((E452-6)/12)*(G452/E452))</f>
        <v>0</v>
      </c>
      <c r="G454" s="99">
        <f>F454</f>
        <v>0</v>
      </c>
      <c r="H454" s="166"/>
      <c r="I454" s="103" t="s">
        <v>532</v>
      </c>
      <c r="J454" s="103" t="str">
        <f>VLOOKUP(I454,Presupuesto!$B$11:$C$565,2,0)</f>
        <v>DECIMOCUARTO MES</v>
      </c>
      <c r="K454" s="100" t="str">
        <f t="shared" si="8"/>
        <v>Posgrado</v>
      </c>
      <c r="L454" s="100" t="s">
        <v>405</v>
      </c>
    </row>
    <row r="455" spans="3:12" ht="15.75" thickBot="1">
      <c r="C455" s="139" t="s">
        <v>501</v>
      </c>
      <c r="D455" s="202"/>
      <c r="E455" s="154">
        <v>12</v>
      </c>
      <c r="F455" s="324">
        <f>HLOOKUP($C455,$BZ$2:$CM$3,2,0)</f>
        <v>17893.16</v>
      </c>
      <c r="G455" s="115">
        <f>D455*E455*F455</f>
        <v>0</v>
      </c>
      <c r="H455" s="168"/>
      <c r="I455" s="116" t="s">
        <v>509</v>
      </c>
      <c r="J455" s="116" t="str">
        <f>VLOOKUP(I455,Presupuesto!$B$11:$C$565,2,0)</f>
        <v>SUELDOS Y SALARIOS PERMANENTES</v>
      </c>
      <c r="K455" s="100" t="str">
        <f t="shared" si="8"/>
        <v>Posgrado</v>
      </c>
      <c r="L455" s="100" t="s">
        <v>405</v>
      </c>
    </row>
    <row r="456" spans="3:12">
      <c r="C456" s="174" t="s">
        <v>58</v>
      </c>
      <c r="D456" s="165"/>
      <c r="E456" s="156">
        <v>0</v>
      </c>
      <c r="F456" s="102">
        <f>IF(E455=0,"",(G455/E455)/12*E455)</f>
        <v>0</v>
      </c>
      <c r="G456" s="99">
        <f>F456</f>
        <v>0</v>
      </c>
      <c r="H456" s="166"/>
      <c r="I456" s="118" t="s">
        <v>529</v>
      </c>
      <c r="J456" s="118" t="str">
        <f>VLOOKUP(I456,Presupuesto!$B$11:$C$565,2,0)</f>
        <v>AGUINALDO Y DECIMO CUARTO MES</v>
      </c>
      <c r="K456" s="100" t="str">
        <f t="shared" si="8"/>
        <v>Posgrado</v>
      </c>
      <c r="L456" s="100" t="s">
        <v>405</v>
      </c>
    </row>
    <row r="457" spans="3:12" ht="15.75" thickBot="1">
      <c r="C457" s="175" t="s">
        <v>59</v>
      </c>
      <c r="D457" s="165"/>
      <c r="E457" s="156">
        <v>0</v>
      </c>
      <c r="F457" s="119">
        <f>IF(E455&lt;6,"",((E455-6)/12)*(G455/E455))</f>
        <v>0</v>
      </c>
      <c r="G457" s="99">
        <f>F457</f>
        <v>0</v>
      </c>
      <c r="H457" s="166"/>
      <c r="I457" s="103" t="s">
        <v>532</v>
      </c>
      <c r="J457" s="103" t="str">
        <f>VLOOKUP(I457,Presupuesto!$B$11:$C$565,2,0)</f>
        <v>DECIMOCUARTO MES</v>
      </c>
      <c r="K457" s="100" t="str">
        <f t="shared" si="8"/>
        <v>Posgrado</v>
      </c>
      <c r="L457" s="100" t="s">
        <v>405</v>
      </c>
    </row>
    <row r="458" spans="3:12" ht="15.75" thickBot="1">
      <c r="C458" s="139" t="s">
        <v>502</v>
      </c>
      <c r="D458" s="202"/>
      <c r="E458" s="154">
        <v>12</v>
      </c>
      <c r="F458" s="324">
        <f>HLOOKUP($C458,$BZ$2:$CM$3,2,0)</f>
        <v>16951.419999999998</v>
      </c>
      <c r="G458" s="115">
        <f>D458*E458*F458</f>
        <v>0</v>
      </c>
      <c r="H458" s="168"/>
      <c r="I458" s="116" t="s">
        <v>509</v>
      </c>
      <c r="J458" s="116" t="str">
        <f>VLOOKUP(I458,Presupuesto!$B$11:$C$565,2,0)</f>
        <v>SUELDOS Y SALARIOS PERMANENTES</v>
      </c>
      <c r="K458" s="100" t="str">
        <f t="shared" si="8"/>
        <v>Posgrado</v>
      </c>
      <c r="L458" s="100" t="s">
        <v>405</v>
      </c>
    </row>
    <row r="459" spans="3:12">
      <c r="C459" s="174" t="s">
        <v>58</v>
      </c>
      <c r="D459" s="165"/>
      <c r="E459" s="156">
        <v>0</v>
      </c>
      <c r="F459" s="102">
        <f>IF(E458=0,"",(G458/E458)/12*E458)</f>
        <v>0</v>
      </c>
      <c r="G459" s="99">
        <f>F459</f>
        <v>0</v>
      </c>
      <c r="H459" s="166"/>
      <c r="I459" s="118" t="s">
        <v>529</v>
      </c>
      <c r="J459" s="118" t="str">
        <f>VLOOKUP(I459,Presupuesto!$B$11:$C$565,2,0)</f>
        <v>AGUINALDO Y DECIMO CUARTO MES</v>
      </c>
      <c r="K459" s="100" t="str">
        <f t="shared" si="8"/>
        <v>Posgrado</v>
      </c>
      <c r="L459" s="100" t="s">
        <v>405</v>
      </c>
    </row>
    <row r="460" spans="3:12" ht="15.75" thickBot="1">
      <c r="C460" s="175" t="s">
        <v>59</v>
      </c>
      <c r="D460" s="165"/>
      <c r="E460" s="156">
        <v>0</v>
      </c>
      <c r="F460" s="119">
        <f>IF(E458&lt;6,"",((E458-6)/12)*(G458/E458))</f>
        <v>0</v>
      </c>
      <c r="G460" s="99">
        <f>F460</f>
        <v>0</v>
      </c>
      <c r="H460" s="166"/>
      <c r="I460" s="103" t="s">
        <v>532</v>
      </c>
      <c r="J460" s="103" t="str">
        <f>VLOOKUP(I460,Presupuesto!$B$11:$C$565,2,0)</f>
        <v>DECIMOCUARTO MES</v>
      </c>
      <c r="K460" s="100" t="str">
        <f t="shared" si="8"/>
        <v>Posgrado</v>
      </c>
      <c r="L460" s="100" t="s">
        <v>405</v>
      </c>
    </row>
    <row r="461" spans="3:12" ht="15.75" thickBot="1">
      <c r="C461" s="139" t="s">
        <v>503</v>
      </c>
      <c r="D461" s="202"/>
      <c r="E461" s="154">
        <v>12</v>
      </c>
      <c r="F461" s="324">
        <f>HLOOKUP($C461,$BZ$2:$CM$3,2,0)</f>
        <v>13184.44</v>
      </c>
      <c r="G461" s="115">
        <f>D461*E461*F461</f>
        <v>0</v>
      </c>
      <c r="H461" s="168"/>
      <c r="I461" s="116" t="s">
        <v>509</v>
      </c>
      <c r="J461" s="116" t="str">
        <f>VLOOKUP(I461,Presupuesto!$B$11:$C$565,2,0)</f>
        <v>SUELDOS Y SALARIOS PERMANENTES</v>
      </c>
      <c r="K461" s="100" t="str">
        <f t="shared" si="8"/>
        <v>Posgrado</v>
      </c>
      <c r="L461" s="100" t="s">
        <v>405</v>
      </c>
    </row>
    <row r="462" spans="3:12">
      <c r="C462" s="174" t="s">
        <v>58</v>
      </c>
      <c r="D462" s="165"/>
      <c r="E462" s="156">
        <v>0</v>
      </c>
      <c r="F462" s="102">
        <f>IF(E461=0,"",(G461/E461)/12*E461)</f>
        <v>0</v>
      </c>
      <c r="G462" s="99">
        <f>F462</f>
        <v>0</v>
      </c>
      <c r="H462" s="166"/>
      <c r="I462" s="118" t="s">
        <v>529</v>
      </c>
      <c r="J462" s="118" t="str">
        <f>VLOOKUP(I462,Presupuesto!$B$11:$C$565,2,0)</f>
        <v>AGUINALDO Y DECIMO CUARTO MES</v>
      </c>
      <c r="K462" s="100" t="str">
        <f t="shared" si="8"/>
        <v>Posgrado</v>
      </c>
      <c r="L462" s="100" t="s">
        <v>405</v>
      </c>
    </row>
    <row r="463" spans="3:12" ht="15.75" thickBot="1">
      <c r="C463" s="175" t="s">
        <v>59</v>
      </c>
      <c r="D463" s="165"/>
      <c r="E463" s="156">
        <v>0</v>
      </c>
      <c r="F463" s="119">
        <f>IF(E461&lt;6,"",((E461-6)/12)*(G461/E461))</f>
        <v>0</v>
      </c>
      <c r="G463" s="99">
        <f>F463</f>
        <v>0</v>
      </c>
      <c r="H463" s="166"/>
      <c r="I463" s="103" t="s">
        <v>532</v>
      </c>
      <c r="J463" s="103" t="str">
        <f>VLOOKUP(I463,Presupuesto!$B$11:$C$565,2,0)</f>
        <v>DECIMOCUARTO MES</v>
      </c>
      <c r="K463" s="100" t="str">
        <f t="shared" si="8"/>
        <v>Posgrado</v>
      </c>
      <c r="L463" s="100" t="s">
        <v>405</v>
      </c>
    </row>
    <row r="464" spans="3:12" ht="15.75" thickBot="1">
      <c r="C464" s="139" t="s">
        <v>504</v>
      </c>
      <c r="D464" s="202"/>
      <c r="E464" s="154">
        <v>12</v>
      </c>
      <c r="F464" s="324">
        <f>HLOOKUP($C464,$BZ$2:$CM$3,2,0)</f>
        <v>15032.56</v>
      </c>
      <c r="G464" s="115">
        <f>D464*E464*F464</f>
        <v>0</v>
      </c>
      <c r="H464" s="168"/>
      <c r="I464" s="116" t="s">
        <v>509</v>
      </c>
      <c r="J464" s="116" t="str">
        <f>VLOOKUP(I464,Presupuesto!$B$11:$C$565,2,0)</f>
        <v>SUELDOS Y SALARIOS PERMANENTES</v>
      </c>
      <c r="K464" s="100" t="str">
        <f t="shared" si="8"/>
        <v>Posgrado</v>
      </c>
      <c r="L464" s="100" t="s">
        <v>405</v>
      </c>
    </row>
    <row r="465" spans="3:12">
      <c r="C465" s="174" t="s">
        <v>58</v>
      </c>
      <c r="D465" s="165"/>
      <c r="E465" s="156">
        <v>0</v>
      </c>
      <c r="F465" s="102">
        <f>IF(E464=0,"",(G464/E464)/12*E464)</f>
        <v>0</v>
      </c>
      <c r="G465" s="99">
        <f>F465</f>
        <v>0</v>
      </c>
      <c r="H465" s="166"/>
      <c r="I465" s="118" t="s">
        <v>529</v>
      </c>
      <c r="J465" s="118" t="str">
        <f>VLOOKUP(I465,Presupuesto!$B$11:$C$565,2,0)</f>
        <v>AGUINALDO Y DECIMO CUARTO MES</v>
      </c>
      <c r="K465" s="100" t="str">
        <f t="shared" si="8"/>
        <v>Posgrado</v>
      </c>
      <c r="L465" s="100" t="s">
        <v>405</v>
      </c>
    </row>
    <row r="466" spans="3:12" ht="15.75" thickBot="1">
      <c r="C466" s="175" t="s">
        <v>59</v>
      </c>
      <c r="D466" s="165"/>
      <c r="E466" s="156">
        <v>0</v>
      </c>
      <c r="F466" s="119">
        <f>IF(E464&lt;6,"",((E464-6)/12)*(G464/E464))</f>
        <v>0</v>
      </c>
      <c r="G466" s="99">
        <f>F466</f>
        <v>0</v>
      </c>
      <c r="H466" s="166"/>
      <c r="I466" s="103" t="s">
        <v>532</v>
      </c>
      <c r="J466" s="103" t="str">
        <f>VLOOKUP(I466,Presupuesto!$B$11:$C$565,2,0)</f>
        <v>DECIMOCUARTO MES</v>
      </c>
      <c r="K466" s="100" t="str">
        <f t="shared" si="8"/>
        <v>Posgrado</v>
      </c>
      <c r="L466" s="100" t="s">
        <v>405</v>
      </c>
    </row>
    <row r="467" spans="3:12" ht="15.75" thickBot="1">
      <c r="C467" s="139" t="s">
        <v>505</v>
      </c>
      <c r="D467" s="202"/>
      <c r="E467" s="154">
        <v>12</v>
      </c>
      <c r="F467" s="324">
        <f>HLOOKUP($C467,$BZ$2:$CM$3,2,0)</f>
        <v>13264.02</v>
      </c>
      <c r="G467" s="115">
        <f>D467*E467*F467</f>
        <v>0</v>
      </c>
      <c r="H467" s="168"/>
      <c r="I467" s="116" t="s">
        <v>509</v>
      </c>
      <c r="J467" s="116" t="str">
        <f>VLOOKUP(I467,Presupuesto!$B$11:$C$565,2,0)</f>
        <v>SUELDOS Y SALARIOS PERMANENTES</v>
      </c>
      <c r="K467" s="100" t="str">
        <f t="shared" si="8"/>
        <v>Posgrado</v>
      </c>
      <c r="L467" s="100" t="s">
        <v>405</v>
      </c>
    </row>
    <row r="468" spans="3:12">
      <c r="C468" s="174" t="s">
        <v>58</v>
      </c>
      <c r="D468" s="165"/>
      <c r="E468" s="156">
        <v>0</v>
      </c>
      <c r="F468" s="102">
        <f>IF(E467=0,"",(G467/E467)/12*E467)</f>
        <v>0</v>
      </c>
      <c r="G468" s="99">
        <f>F468</f>
        <v>0</v>
      </c>
      <c r="H468" s="166"/>
      <c r="I468" s="118" t="s">
        <v>529</v>
      </c>
      <c r="J468" s="118" t="str">
        <f>VLOOKUP(I468,Presupuesto!$B$11:$C$565,2,0)</f>
        <v>AGUINALDO Y DECIMO CUARTO MES</v>
      </c>
      <c r="K468" s="100" t="str">
        <f t="shared" si="8"/>
        <v>Posgrado</v>
      </c>
      <c r="L468" s="100" t="s">
        <v>405</v>
      </c>
    </row>
    <row r="469" spans="3:12" ht="15.75" thickBot="1">
      <c r="C469" s="175" t="s">
        <v>59</v>
      </c>
      <c r="D469" s="165"/>
      <c r="E469" s="156">
        <v>0</v>
      </c>
      <c r="F469" s="119">
        <f>IF(E467&lt;6,"",((E467-6)/12)*(G467/E467))</f>
        <v>0</v>
      </c>
      <c r="G469" s="99">
        <f>F469</f>
        <v>0</v>
      </c>
      <c r="H469" s="166"/>
      <c r="I469" s="103" t="s">
        <v>532</v>
      </c>
      <c r="J469" s="103" t="str">
        <f>VLOOKUP(I469,Presupuesto!$B$11:$C$565,2,0)</f>
        <v>DECIMOCUARTO MES</v>
      </c>
      <c r="K469" s="100" t="str">
        <f t="shared" si="8"/>
        <v>Posgrado</v>
      </c>
      <c r="L469" s="100" t="s">
        <v>405</v>
      </c>
    </row>
    <row r="470" spans="3:12" ht="15.75" thickBot="1">
      <c r="C470" s="139" t="s">
        <v>506</v>
      </c>
      <c r="D470" s="202"/>
      <c r="E470" s="154">
        <v>12</v>
      </c>
      <c r="F470" s="324">
        <f>HLOOKUP($C470,$BZ$2:$CM$3,2,0)</f>
        <v>12379.75</v>
      </c>
      <c r="G470" s="115">
        <f>D470*E470*F470</f>
        <v>0</v>
      </c>
      <c r="H470" s="168"/>
      <c r="I470" s="116" t="s">
        <v>509</v>
      </c>
      <c r="J470" s="116" t="str">
        <f>VLOOKUP(I470,Presupuesto!$B$11:$C$565,2,0)</f>
        <v>SUELDOS Y SALARIOS PERMANENTES</v>
      </c>
      <c r="K470" s="100" t="str">
        <f t="shared" si="8"/>
        <v>Posgrado</v>
      </c>
      <c r="L470" s="100" t="s">
        <v>405</v>
      </c>
    </row>
    <row r="471" spans="3:12">
      <c r="C471" s="174" t="s">
        <v>58</v>
      </c>
      <c r="D471" s="165"/>
      <c r="E471" s="156">
        <v>0</v>
      </c>
      <c r="F471" s="102">
        <f>IF(E470=0,"",(G470/E470)/12*E470)</f>
        <v>0</v>
      </c>
      <c r="G471" s="99">
        <f>F471</f>
        <v>0</v>
      </c>
      <c r="H471" s="166"/>
      <c r="I471" s="118" t="s">
        <v>529</v>
      </c>
      <c r="J471" s="118" t="str">
        <f>VLOOKUP(I471,Presupuesto!$B$11:$C$565,2,0)</f>
        <v>AGUINALDO Y DECIMO CUARTO MES</v>
      </c>
      <c r="K471" s="100" t="str">
        <f t="shared" si="8"/>
        <v>Posgrado</v>
      </c>
      <c r="L471" s="100" t="s">
        <v>405</v>
      </c>
    </row>
    <row r="472" spans="3:12" ht="15.75" thickBot="1">
      <c r="C472" s="175" t="s">
        <v>59</v>
      </c>
      <c r="D472" s="165"/>
      <c r="E472" s="156">
        <v>0</v>
      </c>
      <c r="F472" s="119">
        <f>IF(E470&lt;6,"",((E470-6)/12)*(G470/E470))</f>
        <v>0</v>
      </c>
      <c r="G472" s="99">
        <f>F472</f>
        <v>0</v>
      </c>
      <c r="H472" s="166"/>
      <c r="I472" s="103" t="s">
        <v>532</v>
      </c>
      <c r="J472" s="103" t="str">
        <f>VLOOKUP(I472,Presupuesto!$B$11:$C$565,2,0)</f>
        <v>DECIMOCUARTO MES</v>
      </c>
      <c r="K472" s="100" t="str">
        <f t="shared" si="8"/>
        <v>Posgrado</v>
      </c>
      <c r="L472" s="100" t="s">
        <v>405</v>
      </c>
    </row>
    <row r="473" spans="3:12" ht="15.75" thickBot="1">
      <c r="C473" s="139" t="s">
        <v>507</v>
      </c>
      <c r="D473" s="202"/>
      <c r="E473" s="154">
        <v>12</v>
      </c>
      <c r="F473" s="324">
        <f>HLOOKUP($C473,$BZ$2:$CM$3,2,0)</f>
        <v>439.49</v>
      </c>
      <c r="G473" s="115">
        <f>D473*E473*F473</f>
        <v>0</v>
      </c>
      <c r="H473" s="168"/>
      <c r="I473" s="116" t="s">
        <v>509</v>
      </c>
      <c r="J473" s="116" t="str">
        <f>VLOOKUP(I473,Presupuesto!$B$11:$C$565,2,0)</f>
        <v>SUELDOS Y SALARIOS PERMANENTES</v>
      </c>
      <c r="K473" s="100" t="str">
        <f t="shared" si="8"/>
        <v>Posgrado</v>
      </c>
      <c r="L473" s="100" t="s">
        <v>405</v>
      </c>
    </row>
    <row r="474" spans="3:12">
      <c r="C474" s="174" t="s">
        <v>58</v>
      </c>
      <c r="D474" s="165"/>
      <c r="E474" s="156">
        <v>0</v>
      </c>
      <c r="F474" s="102">
        <f>IF(E473=0,"",(G473/E473)/12*E473)</f>
        <v>0</v>
      </c>
      <c r="G474" s="99">
        <f>F474</f>
        <v>0</v>
      </c>
      <c r="H474" s="166"/>
      <c r="I474" s="118" t="s">
        <v>529</v>
      </c>
      <c r="J474" s="118" t="str">
        <f>VLOOKUP(I474,Presupuesto!$B$11:$C$565,2,0)</f>
        <v>AGUINALDO Y DECIMO CUARTO MES</v>
      </c>
      <c r="K474" s="100" t="str">
        <f t="shared" si="8"/>
        <v>Posgrado</v>
      </c>
      <c r="L474" s="100" t="s">
        <v>405</v>
      </c>
    </row>
    <row r="475" spans="3:12" ht="15.75" thickBot="1">
      <c r="C475" s="175" t="s">
        <v>59</v>
      </c>
      <c r="D475" s="165"/>
      <c r="E475" s="156">
        <v>0</v>
      </c>
      <c r="F475" s="119">
        <f>IF(E473&lt;6,"",((E473-6)/12)*(G473/E473))</f>
        <v>0</v>
      </c>
      <c r="G475" s="99">
        <f>F475</f>
        <v>0</v>
      </c>
      <c r="H475" s="166"/>
      <c r="I475" s="103" t="s">
        <v>532</v>
      </c>
      <c r="J475" s="103" t="str">
        <f>VLOOKUP(I475,Presupuesto!$B$11:$C$565,2,0)</f>
        <v>DECIMOCUARTO MES</v>
      </c>
      <c r="K475" s="100" t="str">
        <f t="shared" si="8"/>
        <v>Posgrado</v>
      </c>
      <c r="L475" s="100" t="s">
        <v>405</v>
      </c>
    </row>
    <row r="476" spans="3:12" ht="15.75" thickBot="1">
      <c r="C476" s="139" t="s">
        <v>508</v>
      </c>
      <c r="D476" s="202"/>
      <c r="E476" s="154">
        <v>12</v>
      </c>
      <c r="F476" s="324">
        <f>HLOOKUP($C476,$BZ$2:$CM$3,2,0)</f>
        <v>1904.46</v>
      </c>
      <c r="G476" s="115">
        <f>D476*E476*F476</f>
        <v>0</v>
      </c>
      <c r="H476" s="168"/>
      <c r="I476" s="116" t="s">
        <v>509</v>
      </c>
      <c r="J476" s="116" t="str">
        <f>VLOOKUP(I476,Presupuesto!$B$11:$C$565,2,0)</f>
        <v>SUELDOS Y SALARIOS PERMANENTES</v>
      </c>
      <c r="K476" s="100" t="str">
        <f t="shared" si="8"/>
        <v>Posgrado</v>
      </c>
      <c r="L476" s="100" t="s">
        <v>405</v>
      </c>
    </row>
    <row r="477" spans="3:12">
      <c r="C477" s="174" t="s">
        <v>58</v>
      </c>
      <c r="D477" s="165"/>
      <c r="E477" s="156">
        <v>0</v>
      </c>
      <c r="F477" s="102">
        <f>IF(E476=0,"",(G476/E476)/12*E476)</f>
        <v>0</v>
      </c>
      <c r="G477" s="99">
        <f>F477</f>
        <v>0</v>
      </c>
      <c r="H477" s="166"/>
      <c r="I477" s="118" t="s">
        <v>529</v>
      </c>
      <c r="J477" s="118" t="str">
        <f>VLOOKUP(I477,Presupuesto!$B$11:$C$565,2,0)</f>
        <v>AGUINALDO Y DECIMO CUARTO MES</v>
      </c>
      <c r="K477" s="100" t="str">
        <f t="shared" si="8"/>
        <v>Posgrado</v>
      </c>
      <c r="L477" s="100" t="s">
        <v>405</v>
      </c>
    </row>
    <row r="478" spans="3:12" ht="15.75" thickBot="1">
      <c r="C478" s="175" t="s">
        <v>59</v>
      </c>
      <c r="D478" s="165"/>
      <c r="E478" s="156">
        <v>0</v>
      </c>
      <c r="F478" s="119">
        <f>IF(E476&lt;6,"",((E476-6)/12)*(G476/E476))</f>
        <v>0</v>
      </c>
      <c r="G478" s="99">
        <f>F478</f>
        <v>0</v>
      </c>
      <c r="H478" s="166"/>
      <c r="I478" s="103" t="s">
        <v>532</v>
      </c>
      <c r="J478" s="103" t="str">
        <f>VLOOKUP(I478,Presupuesto!$B$11:$C$565,2,0)</f>
        <v>DECIMOCUARTO MES</v>
      </c>
      <c r="K478" s="100" t="str">
        <f t="shared" si="8"/>
        <v>Posgrado</v>
      </c>
      <c r="L478" s="100" t="s">
        <v>405</v>
      </c>
    </row>
    <row r="479" spans="3:12" ht="15.75" thickBot="1">
      <c r="C479" s="142" t="s">
        <v>84</v>
      </c>
      <c r="D479" s="202"/>
      <c r="E479" s="154">
        <v>12</v>
      </c>
      <c r="F479" s="141">
        <v>30000</v>
      </c>
      <c r="G479" s="115">
        <f>D479*E479*F479</f>
        <v>0</v>
      </c>
      <c r="H479" s="168"/>
      <c r="I479" s="116" t="s">
        <v>577</v>
      </c>
      <c r="J479" s="116" t="str">
        <f>VLOOKUP(I479,Presupuesto!$B$11:$C$565,2,0)</f>
        <v>CONTRATOS ESPECIALES</v>
      </c>
      <c r="K479" s="100" t="str">
        <f t="shared" si="8"/>
        <v>Posgrado</v>
      </c>
      <c r="L479" s="100" t="s">
        <v>405</v>
      </c>
    </row>
    <row r="480" spans="3:12">
      <c r="C480" s="174" t="s">
        <v>58</v>
      </c>
      <c r="D480" s="165"/>
      <c r="E480" s="156">
        <v>0</v>
      </c>
      <c r="F480" s="119">
        <f>IF(E479=0,"",(G479/E479)/12*E479)</f>
        <v>0</v>
      </c>
      <c r="G480" s="99">
        <f>F480</f>
        <v>0</v>
      </c>
      <c r="H480" s="166"/>
      <c r="I480" s="103" t="s">
        <v>577</v>
      </c>
      <c r="J480" s="103" t="str">
        <f>VLOOKUP(I480,Presupuesto!$B$11:$C$565,2,0)</f>
        <v>CONTRATOS ESPECIALES</v>
      </c>
      <c r="K480" s="100" t="str">
        <f t="shared" si="8"/>
        <v>Posgrado</v>
      </c>
      <c r="L480" s="100" t="s">
        <v>404</v>
      </c>
    </row>
    <row r="481" spans="3:12" ht="15.75" thickBot="1">
      <c r="C481" s="175" t="s">
        <v>59</v>
      </c>
      <c r="D481" s="165"/>
      <c r="E481" s="156">
        <v>0</v>
      </c>
      <c r="F481" s="102">
        <f>IF(E479&lt;6,"",((E479-6)/12)*(G479/E479))</f>
        <v>0</v>
      </c>
      <c r="G481" s="99">
        <f>F481</f>
        <v>0</v>
      </c>
      <c r="H481" s="166"/>
      <c r="I481" s="103" t="s">
        <v>577</v>
      </c>
      <c r="J481" s="103" t="str">
        <f>VLOOKUP(I481,Presupuesto!$B$11:$C$565,2,0)</f>
        <v>CONTRATOS ESPECIALES</v>
      </c>
      <c r="K481" s="100" t="str">
        <f t="shared" si="8"/>
        <v>Posgrado</v>
      </c>
      <c r="L481" s="100" t="s">
        <v>409</v>
      </c>
    </row>
    <row r="482" spans="3:12" ht="15.75" thickBot="1">
      <c r="C482" s="142" t="s">
        <v>60</v>
      </c>
      <c r="D482" s="202"/>
      <c r="E482" s="154">
        <v>12</v>
      </c>
      <c r="F482" s="120">
        <v>30000</v>
      </c>
      <c r="G482" s="115">
        <f>D482*E482*F482</f>
        <v>0</v>
      </c>
      <c r="H482" s="168"/>
      <c r="I482" s="116" t="s">
        <v>718</v>
      </c>
      <c r="J482" s="116" t="str">
        <f>VLOOKUP(I482,Presupuesto!$B$11:$C$565,2,0)</f>
        <v>OTROS SERVICIOS TECNICOS Y PROFESIONALES</v>
      </c>
      <c r="K482" s="100" t="str">
        <f t="shared" si="8"/>
        <v>Posgrado</v>
      </c>
      <c r="L482" s="100" t="s">
        <v>404</v>
      </c>
    </row>
    <row r="483" spans="3:12">
      <c r="C483" s="174" t="s">
        <v>58</v>
      </c>
      <c r="D483" s="165"/>
      <c r="E483" s="156">
        <v>0</v>
      </c>
      <c r="F483" s="102">
        <v>0</v>
      </c>
      <c r="G483" s="99">
        <f>F483</f>
        <v>0</v>
      </c>
      <c r="H483" s="166"/>
      <c r="I483" s="103" t="s">
        <v>718</v>
      </c>
      <c r="J483" s="103" t="str">
        <f>VLOOKUP(I483,Presupuesto!$B$11:$C$565,2,0)</f>
        <v>OTROS SERVICIOS TECNICOS Y PROFESIONALES</v>
      </c>
      <c r="K483" s="100" t="str">
        <f t="shared" si="8"/>
        <v>Posgrado</v>
      </c>
      <c r="L483" s="100" t="s">
        <v>404</v>
      </c>
    </row>
    <row r="484" spans="3:12" ht="15.75" thickBot="1">
      <c r="C484" s="175" t="s">
        <v>59</v>
      </c>
      <c r="D484" s="165"/>
      <c r="E484" s="156">
        <v>0</v>
      </c>
      <c r="F484" s="102">
        <v>0</v>
      </c>
      <c r="G484" s="99">
        <f>F484</f>
        <v>0</v>
      </c>
      <c r="H484" s="166"/>
      <c r="I484" s="103" t="s">
        <v>718</v>
      </c>
      <c r="J484" s="103" t="str">
        <f>VLOOKUP(I484,Presupuesto!$B$11:$C$565,2,0)</f>
        <v>OTROS SERVICIOS TECNICOS Y PROFESIONALES</v>
      </c>
      <c r="K484" s="100" t="str">
        <f t="shared" si="8"/>
        <v>Posgrado</v>
      </c>
      <c r="L484" s="100" t="s">
        <v>404</v>
      </c>
    </row>
    <row r="485" spans="3:12" ht="15.75" thickBot="1">
      <c r="C485" s="142" t="s">
        <v>61</v>
      </c>
      <c r="D485" s="202"/>
      <c r="E485" s="154">
        <v>12</v>
      </c>
      <c r="F485" s="120">
        <v>30000</v>
      </c>
      <c r="G485" s="115">
        <f>D485*E485*F485</f>
        <v>0</v>
      </c>
      <c r="H485" s="168"/>
      <c r="I485" s="116" t="s">
        <v>509</v>
      </c>
      <c r="J485" s="116" t="str">
        <f>VLOOKUP(I485,Presupuesto!$B$11:$C$565,2,0)</f>
        <v>SUELDOS Y SALARIOS PERMANENTES</v>
      </c>
      <c r="K485" s="100" t="str">
        <f t="shared" si="8"/>
        <v>Posgrado</v>
      </c>
      <c r="L485" s="100" t="s">
        <v>404</v>
      </c>
    </row>
    <row r="486" spans="3:12">
      <c r="C486" s="174" t="s">
        <v>58</v>
      </c>
      <c r="D486" s="172"/>
      <c r="E486" s="133">
        <v>0</v>
      </c>
      <c r="F486" s="121">
        <f>IF(E485=0,"",(G485/E485)/12*E485)</f>
        <v>0</v>
      </c>
      <c r="G486" s="122">
        <f>F486</f>
        <v>0</v>
      </c>
      <c r="H486" s="166"/>
      <c r="I486" s="103" t="s">
        <v>529</v>
      </c>
      <c r="J486" s="103" t="str">
        <f>VLOOKUP(I486,Presupuesto!$B$11:$C$565,2,0)</f>
        <v>AGUINALDO Y DECIMO CUARTO MES</v>
      </c>
      <c r="K486" s="100" t="str">
        <f t="shared" si="8"/>
        <v>Posgrado</v>
      </c>
      <c r="L486" s="100" t="s">
        <v>404</v>
      </c>
    </row>
    <row r="487" spans="3:12" ht="15.75" thickBot="1">
      <c r="C487" s="176" t="s">
        <v>59</v>
      </c>
      <c r="D487" s="164"/>
      <c r="E487" s="134">
        <v>0</v>
      </c>
      <c r="F487" s="107">
        <f>IF(E485&lt;6,"",((E485-6)/12)*(G485/E485))</f>
        <v>0</v>
      </c>
      <c r="G487" s="107">
        <f>F487</f>
        <v>0</v>
      </c>
      <c r="H487" s="164"/>
      <c r="I487" s="108" t="s">
        <v>532</v>
      </c>
      <c r="J487" s="126" t="str">
        <f>VLOOKUP(I487,Presupuesto!$B$11:$C$565,2,0)</f>
        <v>DECIMOCUARTO MES</v>
      </c>
      <c r="K487" s="108" t="str">
        <f t="shared" si="8"/>
        <v>Posgrado</v>
      </c>
      <c r="L487" s="126" t="s">
        <v>404</v>
      </c>
    </row>
    <row r="489" spans="3:12" ht="15.75" thickBot="1"/>
    <row r="490" spans="3:12" ht="15.75" thickBot="1">
      <c r="C490" s="69" t="s">
        <v>43</v>
      </c>
      <c r="D490" s="30">
        <f>SUM(G497:G547)</f>
        <v>0</v>
      </c>
      <c r="E490" s="95"/>
      <c r="F490" s="95"/>
      <c r="G490" s="95"/>
      <c r="H490" s="76"/>
      <c r="I490" s="76"/>
      <c r="J490" s="76"/>
    </row>
    <row r="491" spans="3:12">
      <c r="D491" s="31"/>
      <c r="E491" s="95"/>
      <c r="F491" s="95"/>
      <c r="G491" s="95"/>
      <c r="H491" s="76"/>
      <c r="I491" s="76"/>
      <c r="J491" s="76"/>
    </row>
    <row r="492" spans="3:12">
      <c r="D492" s="31"/>
      <c r="E492" s="95"/>
      <c r="F492" s="95"/>
      <c r="G492" s="95"/>
      <c r="H492" s="76"/>
      <c r="I492" s="76"/>
      <c r="J492" s="76"/>
    </row>
    <row r="493" spans="3:12" ht="15.75">
      <c r="C493" s="207" t="s">
        <v>402</v>
      </c>
      <c r="D493" s="208"/>
      <c r="E493" s="95"/>
      <c r="F493" s="95"/>
      <c r="G493" s="95"/>
      <c r="H493" s="76"/>
      <c r="I493" s="76"/>
      <c r="J493" s="76"/>
    </row>
    <row r="494" spans="3:12" ht="18.75">
      <c r="C494" s="217"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c r="C495" s="180"/>
      <c r="D495" s="31"/>
      <c r="E495" s="95"/>
      <c r="F495" s="95"/>
      <c r="G495" s="95"/>
      <c r="H495" s="76"/>
      <c r="I495" s="76"/>
      <c r="J495" s="76"/>
    </row>
    <row r="496" spans="3:12" ht="30.75" thickBot="1">
      <c r="C496" s="136" t="s">
        <v>44</v>
      </c>
      <c r="D496" s="140" t="s">
        <v>55</v>
      </c>
      <c r="E496" s="173" t="s">
        <v>56</v>
      </c>
      <c r="F496" s="140" t="s">
        <v>57</v>
      </c>
      <c r="G496" s="137" t="s">
        <v>27</v>
      </c>
      <c r="H496" s="135" t="s">
        <v>140</v>
      </c>
      <c r="I496" s="138" t="s">
        <v>46</v>
      </c>
      <c r="J496" s="138" t="s">
        <v>141</v>
      </c>
      <c r="K496" s="138" t="s">
        <v>420</v>
      </c>
      <c r="L496" s="138" t="s">
        <v>421</v>
      </c>
    </row>
    <row r="497" spans="3:12" ht="15.75" thickBot="1">
      <c r="C497" s="139" t="s">
        <v>495</v>
      </c>
      <c r="D497" s="202"/>
      <c r="E497" s="154">
        <v>12</v>
      </c>
      <c r="F497" s="324">
        <f>HLOOKUP($C497,$BZ$2:$CM$3,2,0)</f>
        <v>41436.800000000003</v>
      </c>
      <c r="G497" s="115">
        <f>D497*E497*F497</f>
        <v>0</v>
      </c>
      <c r="H497" s="168"/>
      <c r="I497" s="116" t="s">
        <v>509</v>
      </c>
      <c r="J497" s="116" t="str">
        <f>VLOOKUP(I497,Presupuesto!$B$11:$C$565,2,0)</f>
        <v>SUELDOS Y SALARIOS PERMANENTES</v>
      </c>
      <c r="K497" s="227" t="s">
        <v>1472</v>
      </c>
      <c r="L497" s="100" t="s">
        <v>404</v>
      </c>
    </row>
    <row r="498" spans="3:12">
      <c r="C498" s="174" t="s">
        <v>58</v>
      </c>
      <c r="D498" s="165"/>
      <c r="E498" s="156">
        <v>0</v>
      </c>
      <c r="F498" s="102">
        <f>IF(E497=0,"",(G497/E497)/12*E497)</f>
        <v>0</v>
      </c>
      <c r="G498" s="99">
        <f>F498</f>
        <v>0</v>
      </c>
      <c r="H498" s="166" t="s">
        <v>1460</v>
      </c>
      <c r="I498" s="118" t="s">
        <v>529</v>
      </c>
      <c r="J498" s="118" t="str">
        <f>VLOOKUP(I498,Presupuesto!$B$11:$C$565,2,0)</f>
        <v>AGUINALDO Y DECIMO CUARTO MES</v>
      </c>
      <c r="K498" s="100" t="str">
        <f>$K$497</f>
        <v>Posgrado</v>
      </c>
      <c r="L498" s="100" t="s">
        <v>422</v>
      </c>
    </row>
    <row r="499" spans="3:12" ht="15.75" thickBot="1">
      <c r="C499" s="175" t="s">
        <v>59</v>
      </c>
      <c r="D499" s="165"/>
      <c r="E499" s="156">
        <v>0</v>
      </c>
      <c r="F499" s="119">
        <f>IF(E497&lt;6,"",((E497-6)/12)*(G497/E497))</f>
        <v>0</v>
      </c>
      <c r="G499" s="99">
        <f>F499</f>
        <v>0</v>
      </c>
      <c r="H499" s="166"/>
      <c r="I499" s="103" t="s">
        <v>532</v>
      </c>
      <c r="J499" s="103" t="str">
        <f>VLOOKUP(I499,Presupuesto!$B$11:$C$565,2,0)</f>
        <v>DECIMOCUARTO MES</v>
      </c>
      <c r="K499" s="100" t="str">
        <f t="shared" ref="K499:K547" si="9">$K$497</f>
        <v>Posgrado</v>
      </c>
      <c r="L499" s="100" t="s">
        <v>405</v>
      </c>
    </row>
    <row r="500" spans="3:12" ht="15.75" thickBot="1">
      <c r="C500" s="139" t="s">
        <v>496</v>
      </c>
      <c r="D500" s="202"/>
      <c r="E500" s="154">
        <v>12</v>
      </c>
      <c r="F500" s="324">
        <f>HLOOKUP($C500,$BZ$2:$CM$3,2,0)</f>
        <v>37669.82</v>
      </c>
      <c r="G500" s="115">
        <f>D500*E500*F500</f>
        <v>0</v>
      </c>
      <c r="H500" s="168"/>
      <c r="I500" s="116" t="s">
        <v>509</v>
      </c>
      <c r="J500" s="116" t="str">
        <f>VLOOKUP(I500,Presupuesto!$B$11:$C$565,2,0)</f>
        <v>SUELDOS Y SALARIOS PERMANENTES</v>
      </c>
      <c r="K500" s="100" t="str">
        <f t="shared" si="9"/>
        <v>Posgrado</v>
      </c>
      <c r="L500" s="100" t="s">
        <v>405</v>
      </c>
    </row>
    <row r="501" spans="3:12">
      <c r="C501" s="174" t="s">
        <v>58</v>
      </c>
      <c r="D501" s="165"/>
      <c r="E501" s="156">
        <v>0</v>
      </c>
      <c r="F501" s="102">
        <f>IF(E500=0,"",(G500/E500)/12*E500)</f>
        <v>0</v>
      </c>
      <c r="G501" s="99">
        <f>F501</f>
        <v>0</v>
      </c>
      <c r="H501" s="166"/>
      <c r="I501" s="118" t="s">
        <v>529</v>
      </c>
      <c r="J501" s="118" t="str">
        <f>VLOOKUP(I501,Presupuesto!$B$11:$C$565,2,0)</f>
        <v>AGUINALDO Y DECIMO CUARTO MES</v>
      </c>
      <c r="K501" s="100" t="str">
        <f t="shared" si="9"/>
        <v>Posgrado</v>
      </c>
      <c r="L501" s="100" t="s">
        <v>405</v>
      </c>
    </row>
    <row r="502" spans="3:12" ht="15.75" thickBot="1">
      <c r="C502" s="175" t="s">
        <v>59</v>
      </c>
      <c r="D502" s="165"/>
      <c r="E502" s="156">
        <v>0</v>
      </c>
      <c r="F502" s="119">
        <f>IF(E500&lt;6,"",((E500-6)/12)*(G500/E500))</f>
        <v>0</v>
      </c>
      <c r="G502" s="99">
        <f>F502</f>
        <v>0</v>
      </c>
      <c r="H502" s="166"/>
      <c r="I502" s="103" t="s">
        <v>532</v>
      </c>
      <c r="J502" s="103" t="str">
        <f>VLOOKUP(I502,Presupuesto!$B$11:$C$565,2,0)</f>
        <v>DECIMOCUARTO MES</v>
      </c>
      <c r="K502" s="100" t="str">
        <f t="shared" si="9"/>
        <v>Posgrado</v>
      </c>
      <c r="L502" s="100" t="s">
        <v>405</v>
      </c>
    </row>
    <row r="503" spans="3:12" ht="15.75" thickBot="1">
      <c r="C503" s="139" t="s">
        <v>497</v>
      </c>
      <c r="D503" s="202"/>
      <c r="E503" s="154">
        <v>12</v>
      </c>
      <c r="F503" s="324">
        <f>HLOOKUP($C503,$BZ$2:$CM$3,2,0)</f>
        <v>33902.839999999997</v>
      </c>
      <c r="G503" s="115">
        <f>D503*E503*F503</f>
        <v>0</v>
      </c>
      <c r="H503" s="168"/>
      <c r="I503" s="116" t="s">
        <v>509</v>
      </c>
      <c r="J503" s="116" t="str">
        <f>VLOOKUP(I503,Presupuesto!$B$11:$C$565,2,0)</f>
        <v>SUELDOS Y SALARIOS PERMANENTES</v>
      </c>
      <c r="K503" s="100" t="str">
        <f t="shared" si="9"/>
        <v>Posgrado</v>
      </c>
      <c r="L503" s="100" t="s">
        <v>405</v>
      </c>
    </row>
    <row r="504" spans="3:12">
      <c r="C504" s="174" t="s">
        <v>58</v>
      </c>
      <c r="D504" s="165"/>
      <c r="E504" s="156">
        <v>0</v>
      </c>
      <c r="F504" s="102">
        <f>IF(E503=0,"",(G503/E503)/12*E503)</f>
        <v>0</v>
      </c>
      <c r="G504" s="99">
        <f>F504</f>
        <v>0</v>
      </c>
      <c r="H504" s="166"/>
      <c r="I504" s="118" t="s">
        <v>529</v>
      </c>
      <c r="J504" s="118" t="str">
        <f>VLOOKUP(I504,Presupuesto!$B$11:$C$565,2,0)</f>
        <v>AGUINALDO Y DECIMO CUARTO MES</v>
      </c>
      <c r="K504" s="100" t="str">
        <f t="shared" si="9"/>
        <v>Posgrado</v>
      </c>
      <c r="L504" s="100" t="s">
        <v>405</v>
      </c>
    </row>
    <row r="505" spans="3:12" ht="15.75" thickBot="1">
      <c r="C505" s="175" t="s">
        <v>59</v>
      </c>
      <c r="D505" s="165"/>
      <c r="E505" s="156">
        <v>0</v>
      </c>
      <c r="F505" s="119">
        <f>IF(E503&lt;6,"",((E503-6)/12)*(G503/E503))</f>
        <v>0</v>
      </c>
      <c r="G505" s="99">
        <f>F505</f>
        <v>0</v>
      </c>
      <c r="H505" s="166"/>
      <c r="I505" s="103" t="s">
        <v>532</v>
      </c>
      <c r="J505" s="103" t="str">
        <f>VLOOKUP(I505,Presupuesto!$B$11:$C$565,2,0)</f>
        <v>DECIMOCUARTO MES</v>
      </c>
      <c r="K505" s="100" t="str">
        <f t="shared" si="9"/>
        <v>Posgrado</v>
      </c>
      <c r="L505" s="100" t="s">
        <v>405</v>
      </c>
    </row>
    <row r="506" spans="3:12" ht="15.75" thickBot="1">
      <c r="C506" s="139" t="s">
        <v>498</v>
      </c>
      <c r="D506" s="202"/>
      <c r="E506" s="154">
        <v>12</v>
      </c>
      <c r="F506" s="324">
        <f>HLOOKUP($C506,$BZ$2:$CM$3,2,0)</f>
        <v>30135.85</v>
      </c>
      <c r="G506" s="115">
        <f>D506*E506*F506</f>
        <v>0</v>
      </c>
      <c r="H506" s="168"/>
      <c r="I506" s="116" t="s">
        <v>509</v>
      </c>
      <c r="J506" s="116" t="str">
        <f>VLOOKUP(I506,Presupuesto!$B$11:$C$565,2,0)</f>
        <v>SUELDOS Y SALARIOS PERMANENTES</v>
      </c>
      <c r="K506" s="100" t="str">
        <f t="shared" si="9"/>
        <v>Posgrado</v>
      </c>
      <c r="L506" s="100" t="s">
        <v>405</v>
      </c>
    </row>
    <row r="507" spans="3:12">
      <c r="C507" s="174" t="s">
        <v>58</v>
      </c>
      <c r="D507" s="165"/>
      <c r="E507" s="156">
        <v>0</v>
      </c>
      <c r="F507" s="102">
        <f>IF(E506=0,"",(G506/E506)/12*E506)</f>
        <v>0</v>
      </c>
      <c r="G507" s="99">
        <f>F507</f>
        <v>0</v>
      </c>
      <c r="H507" s="166"/>
      <c r="I507" s="118" t="s">
        <v>529</v>
      </c>
      <c r="J507" s="118" t="str">
        <f>VLOOKUP(I507,Presupuesto!$B$11:$C$565,2,0)</f>
        <v>AGUINALDO Y DECIMO CUARTO MES</v>
      </c>
      <c r="K507" s="100" t="str">
        <f t="shared" si="9"/>
        <v>Posgrado</v>
      </c>
      <c r="L507" s="100" t="s">
        <v>405</v>
      </c>
    </row>
    <row r="508" spans="3:12" ht="15.75" thickBot="1">
      <c r="C508" s="175" t="s">
        <v>59</v>
      </c>
      <c r="D508" s="165"/>
      <c r="E508" s="156">
        <v>0</v>
      </c>
      <c r="F508" s="119">
        <f>IF(E506&lt;6,"",((E506-6)/12)*(G506/E506))</f>
        <v>0</v>
      </c>
      <c r="G508" s="99">
        <f>F508</f>
        <v>0</v>
      </c>
      <c r="H508" s="166"/>
      <c r="I508" s="103" t="s">
        <v>532</v>
      </c>
      <c r="J508" s="103" t="str">
        <f>VLOOKUP(I508,Presupuesto!$B$11:$C$565,2,0)</f>
        <v>DECIMOCUARTO MES</v>
      </c>
      <c r="K508" s="100" t="str">
        <f t="shared" si="9"/>
        <v>Posgrado</v>
      </c>
      <c r="L508" s="100" t="s">
        <v>405</v>
      </c>
    </row>
    <row r="509" spans="3:12" ht="15.75" thickBot="1">
      <c r="C509" s="139" t="s">
        <v>499</v>
      </c>
      <c r="D509" s="202"/>
      <c r="E509" s="154">
        <v>12</v>
      </c>
      <c r="F509" s="324">
        <f>HLOOKUP($C509,$BZ$2:$CM$3,2,0)</f>
        <v>28252.36</v>
      </c>
      <c r="G509" s="115">
        <f>D509*E509*F509</f>
        <v>0</v>
      </c>
      <c r="H509" s="168"/>
      <c r="I509" s="116" t="s">
        <v>509</v>
      </c>
      <c r="J509" s="116" t="str">
        <f>VLOOKUP(I509,Presupuesto!$B$11:$C$565,2,0)</f>
        <v>SUELDOS Y SALARIOS PERMANENTES</v>
      </c>
      <c r="K509" s="100" t="str">
        <f t="shared" si="9"/>
        <v>Posgrado</v>
      </c>
      <c r="L509" s="100" t="s">
        <v>405</v>
      </c>
    </row>
    <row r="510" spans="3:12">
      <c r="C510" s="174" t="s">
        <v>58</v>
      </c>
      <c r="D510" s="165"/>
      <c r="E510" s="156">
        <v>0</v>
      </c>
      <c r="F510" s="102">
        <f>IF(E509=0,"",(G509/E509)/12*E509)</f>
        <v>0</v>
      </c>
      <c r="G510" s="99">
        <f>F510</f>
        <v>0</v>
      </c>
      <c r="H510" s="166"/>
      <c r="I510" s="118" t="s">
        <v>529</v>
      </c>
      <c r="J510" s="118" t="str">
        <f>VLOOKUP(I510,Presupuesto!$B$11:$C$565,2,0)</f>
        <v>AGUINALDO Y DECIMO CUARTO MES</v>
      </c>
      <c r="K510" s="100" t="str">
        <f t="shared" si="9"/>
        <v>Posgrado</v>
      </c>
      <c r="L510" s="100" t="s">
        <v>405</v>
      </c>
    </row>
    <row r="511" spans="3:12" ht="15.75" thickBot="1">
      <c r="C511" s="175" t="s">
        <v>59</v>
      </c>
      <c r="D511" s="165"/>
      <c r="E511" s="156">
        <v>0</v>
      </c>
      <c r="F511" s="119">
        <f>IF(E509&lt;6,"",((E509-6)/12)*(G509/E509))</f>
        <v>0</v>
      </c>
      <c r="G511" s="99">
        <f>F511</f>
        <v>0</v>
      </c>
      <c r="H511" s="166"/>
      <c r="I511" s="103" t="s">
        <v>532</v>
      </c>
      <c r="J511" s="103" t="str">
        <f>VLOOKUP(I511,Presupuesto!$B$11:$C$565,2,0)</f>
        <v>DECIMOCUARTO MES</v>
      </c>
      <c r="K511" s="100" t="str">
        <f t="shared" si="9"/>
        <v>Posgrado</v>
      </c>
      <c r="L511" s="100" t="s">
        <v>405</v>
      </c>
    </row>
    <row r="512" spans="3:12" ht="15.75" thickBot="1">
      <c r="C512" s="139" t="s">
        <v>500</v>
      </c>
      <c r="D512" s="202"/>
      <c r="E512" s="154">
        <v>12</v>
      </c>
      <c r="F512" s="324">
        <f>HLOOKUP($C512,$BZ$2:$CM$3,2,0)</f>
        <v>26368.87</v>
      </c>
      <c r="G512" s="115">
        <f>D512*E512*F512</f>
        <v>0</v>
      </c>
      <c r="H512" s="168"/>
      <c r="I512" s="116" t="s">
        <v>509</v>
      </c>
      <c r="J512" s="116" t="str">
        <f>VLOOKUP(I512,Presupuesto!$B$11:$C$565,2,0)</f>
        <v>SUELDOS Y SALARIOS PERMANENTES</v>
      </c>
      <c r="K512" s="100" t="str">
        <f t="shared" si="9"/>
        <v>Posgrado</v>
      </c>
      <c r="L512" s="100" t="s">
        <v>405</v>
      </c>
    </row>
    <row r="513" spans="3:12">
      <c r="C513" s="174" t="s">
        <v>58</v>
      </c>
      <c r="D513" s="165"/>
      <c r="E513" s="156">
        <v>0</v>
      </c>
      <c r="F513" s="102">
        <f>IF(E512=0,"",(G512/E512)/12*E512)</f>
        <v>0</v>
      </c>
      <c r="G513" s="99">
        <f>F513</f>
        <v>0</v>
      </c>
      <c r="H513" s="166"/>
      <c r="I513" s="118" t="s">
        <v>529</v>
      </c>
      <c r="J513" s="118" t="str">
        <f>VLOOKUP(I513,Presupuesto!$B$11:$C$565,2,0)</f>
        <v>AGUINALDO Y DECIMO CUARTO MES</v>
      </c>
      <c r="K513" s="100" t="str">
        <f t="shared" si="9"/>
        <v>Posgrado</v>
      </c>
      <c r="L513" s="100" t="s">
        <v>405</v>
      </c>
    </row>
    <row r="514" spans="3:12" ht="15.75" thickBot="1">
      <c r="C514" s="175" t="s">
        <v>59</v>
      </c>
      <c r="D514" s="165"/>
      <c r="E514" s="156">
        <v>0</v>
      </c>
      <c r="F514" s="119">
        <f>IF(E512&lt;6,"",((E512-6)/12)*(G512/E512))</f>
        <v>0</v>
      </c>
      <c r="G514" s="99">
        <f>F514</f>
        <v>0</v>
      </c>
      <c r="H514" s="166"/>
      <c r="I514" s="103" t="s">
        <v>532</v>
      </c>
      <c r="J514" s="103" t="str">
        <f>VLOOKUP(I514,Presupuesto!$B$11:$C$565,2,0)</f>
        <v>DECIMOCUARTO MES</v>
      </c>
      <c r="K514" s="100" t="str">
        <f t="shared" si="9"/>
        <v>Posgrado</v>
      </c>
      <c r="L514" s="100" t="s">
        <v>405</v>
      </c>
    </row>
    <row r="515" spans="3:12" ht="15.75" thickBot="1">
      <c r="C515" s="139" t="s">
        <v>501</v>
      </c>
      <c r="D515" s="202"/>
      <c r="E515" s="154">
        <v>12</v>
      </c>
      <c r="F515" s="324">
        <f>HLOOKUP($C515,$BZ$2:$CM$3,2,0)</f>
        <v>17893.16</v>
      </c>
      <c r="G515" s="115">
        <f>D515*E515*F515</f>
        <v>0</v>
      </c>
      <c r="H515" s="168"/>
      <c r="I515" s="116" t="s">
        <v>509</v>
      </c>
      <c r="J515" s="116" t="str">
        <f>VLOOKUP(I515,Presupuesto!$B$11:$C$565,2,0)</f>
        <v>SUELDOS Y SALARIOS PERMANENTES</v>
      </c>
      <c r="K515" s="100" t="str">
        <f t="shared" si="9"/>
        <v>Posgrado</v>
      </c>
      <c r="L515" s="100" t="s">
        <v>405</v>
      </c>
    </row>
    <row r="516" spans="3:12">
      <c r="C516" s="174" t="s">
        <v>58</v>
      </c>
      <c r="D516" s="165"/>
      <c r="E516" s="156">
        <v>0</v>
      </c>
      <c r="F516" s="102">
        <f>IF(E515=0,"",(G515/E515)/12*E515)</f>
        <v>0</v>
      </c>
      <c r="G516" s="99">
        <f>F516</f>
        <v>0</v>
      </c>
      <c r="H516" s="166"/>
      <c r="I516" s="118" t="s">
        <v>529</v>
      </c>
      <c r="J516" s="118" t="str">
        <f>VLOOKUP(I516,Presupuesto!$B$11:$C$565,2,0)</f>
        <v>AGUINALDO Y DECIMO CUARTO MES</v>
      </c>
      <c r="K516" s="100" t="str">
        <f t="shared" si="9"/>
        <v>Posgrado</v>
      </c>
      <c r="L516" s="100" t="s">
        <v>405</v>
      </c>
    </row>
    <row r="517" spans="3:12" ht="15.75" thickBot="1">
      <c r="C517" s="175" t="s">
        <v>59</v>
      </c>
      <c r="D517" s="165"/>
      <c r="E517" s="156">
        <v>0</v>
      </c>
      <c r="F517" s="119">
        <f>IF(E515&lt;6,"",((E515-6)/12)*(G515/E515))</f>
        <v>0</v>
      </c>
      <c r="G517" s="99">
        <f>F517</f>
        <v>0</v>
      </c>
      <c r="H517" s="166"/>
      <c r="I517" s="103" t="s">
        <v>532</v>
      </c>
      <c r="J517" s="103" t="str">
        <f>VLOOKUP(I517,Presupuesto!$B$11:$C$565,2,0)</f>
        <v>DECIMOCUARTO MES</v>
      </c>
      <c r="K517" s="100" t="str">
        <f t="shared" si="9"/>
        <v>Posgrado</v>
      </c>
      <c r="L517" s="100" t="s">
        <v>405</v>
      </c>
    </row>
    <row r="518" spans="3:12" ht="15.75" thickBot="1">
      <c r="C518" s="139" t="s">
        <v>502</v>
      </c>
      <c r="D518" s="202"/>
      <c r="E518" s="154">
        <v>12</v>
      </c>
      <c r="F518" s="324">
        <f>HLOOKUP($C518,$BZ$2:$CM$3,2,0)</f>
        <v>16951.419999999998</v>
      </c>
      <c r="G518" s="115">
        <f>D518*E518*F518</f>
        <v>0</v>
      </c>
      <c r="H518" s="168"/>
      <c r="I518" s="116" t="s">
        <v>509</v>
      </c>
      <c r="J518" s="116" t="str">
        <f>VLOOKUP(I518,Presupuesto!$B$11:$C$565,2,0)</f>
        <v>SUELDOS Y SALARIOS PERMANENTES</v>
      </c>
      <c r="K518" s="100" t="str">
        <f t="shared" si="9"/>
        <v>Posgrado</v>
      </c>
      <c r="L518" s="100" t="s">
        <v>405</v>
      </c>
    </row>
    <row r="519" spans="3:12">
      <c r="C519" s="174" t="s">
        <v>58</v>
      </c>
      <c r="D519" s="165"/>
      <c r="E519" s="156">
        <v>0</v>
      </c>
      <c r="F519" s="102">
        <f>IF(E518=0,"",(G518/E518)/12*E518)</f>
        <v>0</v>
      </c>
      <c r="G519" s="99">
        <f>F519</f>
        <v>0</v>
      </c>
      <c r="H519" s="166"/>
      <c r="I519" s="118" t="s">
        <v>529</v>
      </c>
      <c r="J519" s="118" t="str">
        <f>VLOOKUP(I519,Presupuesto!$B$11:$C$565,2,0)</f>
        <v>AGUINALDO Y DECIMO CUARTO MES</v>
      </c>
      <c r="K519" s="100" t="str">
        <f t="shared" si="9"/>
        <v>Posgrado</v>
      </c>
      <c r="L519" s="100" t="s">
        <v>405</v>
      </c>
    </row>
    <row r="520" spans="3:12" ht="15.75" thickBot="1">
      <c r="C520" s="175" t="s">
        <v>59</v>
      </c>
      <c r="D520" s="165"/>
      <c r="E520" s="156">
        <v>0</v>
      </c>
      <c r="F520" s="119">
        <f>IF(E518&lt;6,"",((E518-6)/12)*(G518/E518))</f>
        <v>0</v>
      </c>
      <c r="G520" s="99">
        <f>F520</f>
        <v>0</v>
      </c>
      <c r="H520" s="166"/>
      <c r="I520" s="103" t="s">
        <v>532</v>
      </c>
      <c r="J520" s="103" t="str">
        <f>VLOOKUP(I520,Presupuesto!$B$11:$C$565,2,0)</f>
        <v>DECIMOCUARTO MES</v>
      </c>
      <c r="K520" s="100" t="str">
        <f t="shared" si="9"/>
        <v>Posgrado</v>
      </c>
      <c r="L520" s="100" t="s">
        <v>405</v>
      </c>
    </row>
    <row r="521" spans="3:12" ht="15.75" thickBot="1">
      <c r="C521" s="139" t="s">
        <v>503</v>
      </c>
      <c r="D521" s="202"/>
      <c r="E521" s="154">
        <v>12</v>
      </c>
      <c r="F521" s="324">
        <f>HLOOKUP($C521,$BZ$2:$CM$3,2,0)</f>
        <v>13184.44</v>
      </c>
      <c r="G521" s="115">
        <f>D521*E521*F521</f>
        <v>0</v>
      </c>
      <c r="H521" s="168"/>
      <c r="I521" s="116" t="s">
        <v>509</v>
      </c>
      <c r="J521" s="116" t="str">
        <f>VLOOKUP(I521,Presupuesto!$B$11:$C$565,2,0)</f>
        <v>SUELDOS Y SALARIOS PERMANENTES</v>
      </c>
      <c r="K521" s="100" t="str">
        <f t="shared" si="9"/>
        <v>Posgrado</v>
      </c>
      <c r="L521" s="100" t="s">
        <v>405</v>
      </c>
    </row>
    <row r="522" spans="3:12">
      <c r="C522" s="174" t="s">
        <v>58</v>
      </c>
      <c r="D522" s="165"/>
      <c r="E522" s="156">
        <v>0</v>
      </c>
      <c r="F522" s="102">
        <f>IF(E521=0,"",(G521/E521)/12*E521)</f>
        <v>0</v>
      </c>
      <c r="G522" s="99">
        <f>F522</f>
        <v>0</v>
      </c>
      <c r="H522" s="166"/>
      <c r="I522" s="118" t="s">
        <v>529</v>
      </c>
      <c r="J522" s="118" t="str">
        <f>VLOOKUP(I522,Presupuesto!$B$11:$C$565,2,0)</f>
        <v>AGUINALDO Y DECIMO CUARTO MES</v>
      </c>
      <c r="K522" s="100" t="str">
        <f t="shared" si="9"/>
        <v>Posgrado</v>
      </c>
      <c r="L522" s="100" t="s">
        <v>405</v>
      </c>
    </row>
    <row r="523" spans="3:12" ht="15.75" thickBot="1">
      <c r="C523" s="175" t="s">
        <v>59</v>
      </c>
      <c r="D523" s="165"/>
      <c r="E523" s="156">
        <v>0</v>
      </c>
      <c r="F523" s="119">
        <f>IF(E521&lt;6,"",((E521-6)/12)*(G521/E521))</f>
        <v>0</v>
      </c>
      <c r="G523" s="99">
        <f>F523</f>
        <v>0</v>
      </c>
      <c r="H523" s="166"/>
      <c r="I523" s="103" t="s">
        <v>532</v>
      </c>
      <c r="J523" s="103" t="str">
        <f>VLOOKUP(I523,Presupuesto!$B$11:$C$565,2,0)</f>
        <v>DECIMOCUARTO MES</v>
      </c>
      <c r="K523" s="100" t="str">
        <f t="shared" si="9"/>
        <v>Posgrado</v>
      </c>
      <c r="L523" s="100" t="s">
        <v>405</v>
      </c>
    </row>
    <row r="524" spans="3:12" ht="15.75" thickBot="1">
      <c r="C524" s="139" t="s">
        <v>504</v>
      </c>
      <c r="D524" s="202"/>
      <c r="E524" s="154">
        <v>12</v>
      </c>
      <c r="F524" s="324">
        <f>HLOOKUP($C524,$BZ$2:$CM$3,2,0)</f>
        <v>15032.56</v>
      </c>
      <c r="G524" s="115">
        <f>D524*E524*F524</f>
        <v>0</v>
      </c>
      <c r="H524" s="168"/>
      <c r="I524" s="116" t="s">
        <v>509</v>
      </c>
      <c r="J524" s="116" t="str">
        <f>VLOOKUP(I524,Presupuesto!$B$11:$C$565,2,0)</f>
        <v>SUELDOS Y SALARIOS PERMANENTES</v>
      </c>
      <c r="K524" s="100" t="str">
        <f t="shared" si="9"/>
        <v>Posgrado</v>
      </c>
      <c r="L524" s="100" t="s">
        <v>405</v>
      </c>
    </row>
    <row r="525" spans="3:12">
      <c r="C525" s="174" t="s">
        <v>58</v>
      </c>
      <c r="D525" s="165"/>
      <c r="E525" s="156">
        <v>0</v>
      </c>
      <c r="F525" s="102">
        <f>IF(E524=0,"",(G524/E524)/12*E524)</f>
        <v>0</v>
      </c>
      <c r="G525" s="99">
        <f>F525</f>
        <v>0</v>
      </c>
      <c r="H525" s="166"/>
      <c r="I525" s="118" t="s">
        <v>529</v>
      </c>
      <c r="J525" s="118" t="str">
        <f>VLOOKUP(I525,Presupuesto!$B$11:$C$565,2,0)</f>
        <v>AGUINALDO Y DECIMO CUARTO MES</v>
      </c>
      <c r="K525" s="100" t="str">
        <f t="shared" si="9"/>
        <v>Posgrado</v>
      </c>
      <c r="L525" s="100" t="s">
        <v>405</v>
      </c>
    </row>
    <row r="526" spans="3:12" ht="15.75" thickBot="1">
      <c r="C526" s="175" t="s">
        <v>59</v>
      </c>
      <c r="D526" s="165"/>
      <c r="E526" s="156">
        <v>0</v>
      </c>
      <c r="F526" s="119">
        <f>IF(E524&lt;6,"",((E524-6)/12)*(G524/E524))</f>
        <v>0</v>
      </c>
      <c r="G526" s="99">
        <f>F526</f>
        <v>0</v>
      </c>
      <c r="H526" s="166"/>
      <c r="I526" s="103" t="s">
        <v>532</v>
      </c>
      <c r="J526" s="103" t="str">
        <f>VLOOKUP(I526,Presupuesto!$B$11:$C$565,2,0)</f>
        <v>DECIMOCUARTO MES</v>
      </c>
      <c r="K526" s="100" t="str">
        <f t="shared" si="9"/>
        <v>Posgrado</v>
      </c>
      <c r="L526" s="100" t="s">
        <v>405</v>
      </c>
    </row>
    <row r="527" spans="3:12" ht="15.75" thickBot="1">
      <c r="C527" s="139" t="s">
        <v>505</v>
      </c>
      <c r="D527" s="202"/>
      <c r="E527" s="154">
        <v>12</v>
      </c>
      <c r="F527" s="324">
        <f>HLOOKUP($C527,$BZ$2:$CM$3,2,0)</f>
        <v>13264.02</v>
      </c>
      <c r="G527" s="115">
        <f>D527*E527*F527</f>
        <v>0</v>
      </c>
      <c r="H527" s="168"/>
      <c r="I527" s="116" t="s">
        <v>509</v>
      </c>
      <c r="J527" s="116" t="str">
        <f>VLOOKUP(I527,Presupuesto!$B$11:$C$565,2,0)</f>
        <v>SUELDOS Y SALARIOS PERMANENTES</v>
      </c>
      <c r="K527" s="100" t="str">
        <f t="shared" si="9"/>
        <v>Posgrado</v>
      </c>
      <c r="L527" s="100" t="s">
        <v>405</v>
      </c>
    </row>
    <row r="528" spans="3:12">
      <c r="C528" s="174" t="s">
        <v>58</v>
      </c>
      <c r="D528" s="165"/>
      <c r="E528" s="156">
        <v>0</v>
      </c>
      <c r="F528" s="102">
        <f>IF(E527=0,"",(G527/E527)/12*E527)</f>
        <v>0</v>
      </c>
      <c r="G528" s="99">
        <f>F528</f>
        <v>0</v>
      </c>
      <c r="H528" s="166"/>
      <c r="I528" s="118" t="s">
        <v>529</v>
      </c>
      <c r="J528" s="118" t="str">
        <f>VLOOKUP(I528,Presupuesto!$B$11:$C$565,2,0)</f>
        <v>AGUINALDO Y DECIMO CUARTO MES</v>
      </c>
      <c r="K528" s="100" t="str">
        <f t="shared" si="9"/>
        <v>Posgrado</v>
      </c>
      <c r="L528" s="100" t="s">
        <v>405</v>
      </c>
    </row>
    <row r="529" spans="3:12" ht="15.75" thickBot="1">
      <c r="C529" s="175" t="s">
        <v>59</v>
      </c>
      <c r="D529" s="165"/>
      <c r="E529" s="156">
        <v>0</v>
      </c>
      <c r="F529" s="119">
        <f>IF(E527&lt;6,"",((E527-6)/12)*(G527/E527))</f>
        <v>0</v>
      </c>
      <c r="G529" s="99">
        <f>F529</f>
        <v>0</v>
      </c>
      <c r="H529" s="166"/>
      <c r="I529" s="103" t="s">
        <v>532</v>
      </c>
      <c r="J529" s="103" t="str">
        <f>VLOOKUP(I529,Presupuesto!$B$11:$C$565,2,0)</f>
        <v>DECIMOCUARTO MES</v>
      </c>
      <c r="K529" s="100" t="str">
        <f t="shared" si="9"/>
        <v>Posgrado</v>
      </c>
      <c r="L529" s="100" t="s">
        <v>405</v>
      </c>
    </row>
    <row r="530" spans="3:12" ht="15.75" thickBot="1">
      <c r="C530" s="139" t="s">
        <v>506</v>
      </c>
      <c r="D530" s="202"/>
      <c r="E530" s="154">
        <v>12</v>
      </c>
      <c r="F530" s="324">
        <f>HLOOKUP($C530,$BZ$2:$CM$3,2,0)</f>
        <v>12379.75</v>
      </c>
      <c r="G530" s="115">
        <f>D530*E530*F530</f>
        <v>0</v>
      </c>
      <c r="H530" s="168"/>
      <c r="I530" s="116" t="s">
        <v>509</v>
      </c>
      <c r="J530" s="116" t="str">
        <f>VLOOKUP(I530,Presupuesto!$B$11:$C$565,2,0)</f>
        <v>SUELDOS Y SALARIOS PERMANENTES</v>
      </c>
      <c r="K530" s="100" t="str">
        <f t="shared" si="9"/>
        <v>Posgrado</v>
      </c>
      <c r="L530" s="100" t="s">
        <v>405</v>
      </c>
    </row>
    <row r="531" spans="3:12">
      <c r="C531" s="174" t="s">
        <v>58</v>
      </c>
      <c r="D531" s="165"/>
      <c r="E531" s="156">
        <v>0</v>
      </c>
      <c r="F531" s="102">
        <f>IF(E530=0,"",(G530/E530)/12*E530)</f>
        <v>0</v>
      </c>
      <c r="G531" s="99">
        <f>F531</f>
        <v>0</v>
      </c>
      <c r="H531" s="166"/>
      <c r="I531" s="118" t="s">
        <v>529</v>
      </c>
      <c r="J531" s="118" t="str">
        <f>VLOOKUP(I531,Presupuesto!$B$11:$C$565,2,0)</f>
        <v>AGUINALDO Y DECIMO CUARTO MES</v>
      </c>
      <c r="K531" s="100" t="str">
        <f t="shared" si="9"/>
        <v>Posgrado</v>
      </c>
      <c r="L531" s="100" t="s">
        <v>405</v>
      </c>
    </row>
    <row r="532" spans="3:12" ht="15.75" thickBot="1">
      <c r="C532" s="175" t="s">
        <v>59</v>
      </c>
      <c r="D532" s="165"/>
      <c r="E532" s="156">
        <v>0</v>
      </c>
      <c r="F532" s="119">
        <f>IF(E530&lt;6,"",((E530-6)/12)*(G530/E530))</f>
        <v>0</v>
      </c>
      <c r="G532" s="99">
        <f>F532</f>
        <v>0</v>
      </c>
      <c r="H532" s="166"/>
      <c r="I532" s="103" t="s">
        <v>532</v>
      </c>
      <c r="J532" s="103" t="str">
        <f>VLOOKUP(I532,Presupuesto!$B$11:$C$565,2,0)</f>
        <v>DECIMOCUARTO MES</v>
      </c>
      <c r="K532" s="100" t="str">
        <f t="shared" si="9"/>
        <v>Posgrado</v>
      </c>
      <c r="L532" s="100" t="s">
        <v>405</v>
      </c>
    </row>
    <row r="533" spans="3:12" ht="15.75" thickBot="1">
      <c r="C533" s="139" t="s">
        <v>507</v>
      </c>
      <c r="D533" s="202"/>
      <c r="E533" s="154">
        <v>12</v>
      </c>
      <c r="F533" s="324">
        <f>HLOOKUP($C533,$BZ$2:$CM$3,2,0)</f>
        <v>439.49</v>
      </c>
      <c r="G533" s="115">
        <f>D533*E533*F533</f>
        <v>0</v>
      </c>
      <c r="H533" s="168"/>
      <c r="I533" s="116" t="s">
        <v>509</v>
      </c>
      <c r="J533" s="116" t="str">
        <f>VLOOKUP(I533,Presupuesto!$B$11:$C$565,2,0)</f>
        <v>SUELDOS Y SALARIOS PERMANENTES</v>
      </c>
      <c r="K533" s="100" t="str">
        <f t="shared" si="9"/>
        <v>Posgrado</v>
      </c>
      <c r="L533" s="100" t="s">
        <v>405</v>
      </c>
    </row>
    <row r="534" spans="3:12">
      <c r="C534" s="174" t="s">
        <v>58</v>
      </c>
      <c r="D534" s="165"/>
      <c r="E534" s="156">
        <v>0</v>
      </c>
      <c r="F534" s="102">
        <f>IF(E533=0,"",(G533/E533)/12*E533)</f>
        <v>0</v>
      </c>
      <c r="G534" s="99">
        <f>F534</f>
        <v>0</v>
      </c>
      <c r="H534" s="166"/>
      <c r="I534" s="118" t="s">
        <v>529</v>
      </c>
      <c r="J534" s="118" t="str">
        <f>VLOOKUP(I534,Presupuesto!$B$11:$C$565,2,0)</f>
        <v>AGUINALDO Y DECIMO CUARTO MES</v>
      </c>
      <c r="K534" s="100" t="str">
        <f t="shared" si="9"/>
        <v>Posgrado</v>
      </c>
      <c r="L534" s="100" t="s">
        <v>405</v>
      </c>
    </row>
    <row r="535" spans="3:12" ht="15.75" thickBot="1">
      <c r="C535" s="175" t="s">
        <v>59</v>
      </c>
      <c r="D535" s="165"/>
      <c r="E535" s="156">
        <v>0</v>
      </c>
      <c r="F535" s="119">
        <f>IF(E533&lt;6,"",((E533-6)/12)*(G533/E533))</f>
        <v>0</v>
      </c>
      <c r="G535" s="99">
        <f>F535</f>
        <v>0</v>
      </c>
      <c r="H535" s="166"/>
      <c r="I535" s="103" t="s">
        <v>532</v>
      </c>
      <c r="J535" s="103" t="str">
        <f>VLOOKUP(I535,Presupuesto!$B$11:$C$565,2,0)</f>
        <v>DECIMOCUARTO MES</v>
      </c>
      <c r="K535" s="100" t="str">
        <f t="shared" si="9"/>
        <v>Posgrado</v>
      </c>
      <c r="L535" s="100" t="s">
        <v>405</v>
      </c>
    </row>
    <row r="536" spans="3:12" ht="15.75" thickBot="1">
      <c r="C536" s="139" t="s">
        <v>508</v>
      </c>
      <c r="D536" s="202"/>
      <c r="E536" s="154">
        <v>12</v>
      </c>
      <c r="F536" s="324">
        <f>HLOOKUP($C536,$BZ$2:$CM$3,2,0)</f>
        <v>1904.46</v>
      </c>
      <c r="G536" s="115">
        <f>D536*E536*F536</f>
        <v>0</v>
      </c>
      <c r="H536" s="168"/>
      <c r="I536" s="116" t="s">
        <v>509</v>
      </c>
      <c r="J536" s="116" t="str">
        <f>VLOOKUP(I536,Presupuesto!$B$11:$C$565,2,0)</f>
        <v>SUELDOS Y SALARIOS PERMANENTES</v>
      </c>
      <c r="K536" s="100" t="str">
        <f t="shared" si="9"/>
        <v>Posgrado</v>
      </c>
      <c r="L536" s="100" t="s">
        <v>405</v>
      </c>
    </row>
    <row r="537" spans="3:12">
      <c r="C537" s="174" t="s">
        <v>58</v>
      </c>
      <c r="D537" s="165"/>
      <c r="E537" s="156">
        <v>0</v>
      </c>
      <c r="F537" s="102">
        <f>IF(E536=0,"",(G536/E536)/12*E536)</f>
        <v>0</v>
      </c>
      <c r="G537" s="99">
        <f>F537</f>
        <v>0</v>
      </c>
      <c r="H537" s="166"/>
      <c r="I537" s="118" t="s">
        <v>529</v>
      </c>
      <c r="J537" s="118" t="str">
        <f>VLOOKUP(I537,Presupuesto!$B$11:$C$565,2,0)</f>
        <v>AGUINALDO Y DECIMO CUARTO MES</v>
      </c>
      <c r="K537" s="100" t="str">
        <f t="shared" si="9"/>
        <v>Posgrado</v>
      </c>
      <c r="L537" s="100" t="s">
        <v>405</v>
      </c>
    </row>
    <row r="538" spans="3:12" ht="15.75" thickBot="1">
      <c r="C538" s="175" t="s">
        <v>59</v>
      </c>
      <c r="D538" s="165"/>
      <c r="E538" s="156">
        <v>0</v>
      </c>
      <c r="F538" s="119">
        <f>IF(E536&lt;6,"",((E536-6)/12)*(G536/E536))</f>
        <v>0</v>
      </c>
      <c r="G538" s="99">
        <f>F538</f>
        <v>0</v>
      </c>
      <c r="H538" s="166"/>
      <c r="I538" s="103" t="s">
        <v>532</v>
      </c>
      <c r="J538" s="103" t="str">
        <f>VLOOKUP(I538,Presupuesto!$B$11:$C$565,2,0)</f>
        <v>DECIMOCUARTO MES</v>
      </c>
      <c r="K538" s="100" t="str">
        <f t="shared" si="9"/>
        <v>Posgrado</v>
      </c>
      <c r="L538" s="100" t="s">
        <v>405</v>
      </c>
    </row>
    <row r="539" spans="3:12" ht="15.75" thickBot="1">
      <c r="C539" s="142" t="s">
        <v>84</v>
      </c>
      <c r="D539" s="202"/>
      <c r="E539" s="154">
        <v>12</v>
      </c>
      <c r="F539" s="141">
        <v>30000</v>
      </c>
      <c r="G539" s="115">
        <f>D539*E539*F539</f>
        <v>0</v>
      </c>
      <c r="H539" s="168"/>
      <c r="I539" s="116" t="s">
        <v>577</v>
      </c>
      <c r="J539" s="116" t="str">
        <f>VLOOKUP(I539,Presupuesto!$B$11:$C$565,2,0)</f>
        <v>CONTRATOS ESPECIALES</v>
      </c>
      <c r="K539" s="100" t="str">
        <f t="shared" si="9"/>
        <v>Posgrado</v>
      </c>
      <c r="L539" s="100" t="s">
        <v>405</v>
      </c>
    </row>
    <row r="540" spans="3:12">
      <c r="C540" s="174" t="s">
        <v>58</v>
      </c>
      <c r="D540" s="165"/>
      <c r="E540" s="156">
        <v>0</v>
      </c>
      <c r="F540" s="119">
        <f>IF(E539=0,"",(G539/E539)/12*E539)</f>
        <v>0</v>
      </c>
      <c r="G540" s="99">
        <f>F540</f>
        <v>0</v>
      </c>
      <c r="H540" s="166"/>
      <c r="I540" s="103" t="s">
        <v>577</v>
      </c>
      <c r="J540" s="103" t="str">
        <f>VLOOKUP(I540,Presupuesto!$B$11:$C$565,2,0)</f>
        <v>CONTRATOS ESPECIALES</v>
      </c>
      <c r="K540" s="100" t="str">
        <f t="shared" si="9"/>
        <v>Posgrado</v>
      </c>
      <c r="L540" s="100" t="s">
        <v>404</v>
      </c>
    </row>
    <row r="541" spans="3:12" ht="15.75" thickBot="1">
      <c r="C541" s="175" t="s">
        <v>59</v>
      </c>
      <c r="D541" s="165"/>
      <c r="E541" s="156">
        <v>0</v>
      </c>
      <c r="F541" s="102">
        <f>IF(E539&lt;6,"",((E539-6)/12)*(G539/E539))</f>
        <v>0</v>
      </c>
      <c r="G541" s="99">
        <f>F541</f>
        <v>0</v>
      </c>
      <c r="H541" s="166"/>
      <c r="I541" s="103" t="s">
        <v>577</v>
      </c>
      <c r="J541" s="103" t="str">
        <f>VLOOKUP(I541,Presupuesto!$B$11:$C$565,2,0)</f>
        <v>CONTRATOS ESPECIALES</v>
      </c>
      <c r="K541" s="100" t="str">
        <f t="shared" si="9"/>
        <v>Posgrado</v>
      </c>
      <c r="L541" s="100" t="s">
        <v>409</v>
      </c>
    </row>
    <row r="542" spans="3:12" ht="15.75" thickBot="1">
      <c r="C542" s="142" t="s">
        <v>60</v>
      </c>
      <c r="D542" s="202"/>
      <c r="E542" s="154">
        <v>12</v>
      </c>
      <c r="F542" s="120">
        <v>30000</v>
      </c>
      <c r="G542" s="115">
        <f>D542*E542*F542</f>
        <v>0</v>
      </c>
      <c r="H542" s="168"/>
      <c r="I542" s="116" t="s">
        <v>718</v>
      </c>
      <c r="J542" s="116" t="str">
        <f>VLOOKUP(I542,Presupuesto!$B$11:$C$565,2,0)</f>
        <v>OTROS SERVICIOS TECNICOS Y PROFESIONALES</v>
      </c>
      <c r="K542" s="100" t="str">
        <f t="shared" si="9"/>
        <v>Posgrado</v>
      </c>
      <c r="L542" s="100" t="s">
        <v>404</v>
      </c>
    </row>
    <row r="543" spans="3:12">
      <c r="C543" s="174" t="s">
        <v>58</v>
      </c>
      <c r="D543" s="165"/>
      <c r="E543" s="156">
        <v>0</v>
      </c>
      <c r="F543" s="102">
        <v>0</v>
      </c>
      <c r="G543" s="99">
        <f>F543</f>
        <v>0</v>
      </c>
      <c r="H543" s="166"/>
      <c r="I543" s="103" t="s">
        <v>718</v>
      </c>
      <c r="J543" s="103" t="str">
        <f>VLOOKUP(I543,Presupuesto!$B$11:$C$565,2,0)</f>
        <v>OTROS SERVICIOS TECNICOS Y PROFESIONALES</v>
      </c>
      <c r="K543" s="100" t="str">
        <f t="shared" si="9"/>
        <v>Posgrado</v>
      </c>
      <c r="L543" s="100" t="s">
        <v>404</v>
      </c>
    </row>
    <row r="544" spans="3:12" ht="15.75" thickBot="1">
      <c r="C544" s="175" t="s">
        <v>59</v>
      </c>
      <c r="D544" s="165"/>
      <c r="E544" s="156">
        <v>0</v>
      </c>
      <c r="F544" s="102">
        <v>0</v>
      </c>
      <c r="G544" s="99">
        <f>F544</f>
        <v>0</v>
      </c>
      <c r="H544" s="166"/>
      <c r="I544" s="103" t="s">
        <v>718</v>
      </c>
      <c r="J544" s="103" t="str">
        <f>VLOOKUP(I544,Presupuesto!$B$11:$C$565,2,0)</f>
        <v>OTROS SERVICIOS TECNICOS Y PROFESIONALES</v>
      </c>
      <c r="K544" s="100" t="str">
        <f t="shared" si="9"/>
        <v>Posgrado</v>
      </c>
      <c r="L544" s="100" t="s">
        <v>404</v>
      </c>
    </row>
    <row r="545" spans="3:12" ht="15.75" thickBot="1">
      <c r="C545" s="142" t="s">
        <v>61</v>
      </c>
      <c r="D545" s="202"/>
      <c r="E545" s="154">
        <v>12</v>
      </c>
      <c r="F545" s="120">
        <v>30000</v>
      </c>
      <c r="G545" s="115">
        <f>D545*E545*F545</f>
        <v>0</v>
      </c>
      <c r="H545" s="168"/>
      <c r="I545" s="116" t="s">
        <v>509</v>
      </c>
      <c r="J545" s="116" t="str">
        <f>VLOOKUP(I545,Presupuesto!$B$11:$C$565,2,0)</f>
        <v>SUELDOS Y SALARIOS PERMANENTES</v>
      </c>
      <c r="K545" s="100" t="str">
        <f t="shared" si="9"/>
        <v>Posgrado</v>
      </c>
      <c r="L545" s="100" t="s">
        <v>404</v>
      </c>
    </row>
    <row r="546" spans="3:12">
      <c r="C546" s="174" t="s">
        <v>58</v>
      </c>
      <c r="D546" s="172"/>
      <c r="E546" s="133">
        <v>0</v>
      </c>
      <c r="F546" s="121">
        <f>IF(E545=0,"",(G545/E545)/12*E545)</f>
        <v>0</v>
      </c>
      <c r="G546" s="122">
        <f>F546</f>
        <v>0</v>
      </c>
      <c r="H546" s="166"/>
      <c r="I546" s="103" t="s">
        <v>529</v>
      </c>
      <c r="J546" s="103" t="str">
        <f>VLOOKUP(I546,Presupuesto!$B$11:$C$565,2,0)</f>
        <v>AGUINALDO Y DECIMO CUARTO MES</v>
      </c>
      <c r="K546" s="100" t="str">
        <f t="shared" si="9"/>
        <v>Posgrado</v>
      </c>
      <c r="L546" s="100" t="s">
        <v>404</v>
      </c>
    </row>
    <row r="547" spans="3:12" ht="15.75" thickBot="1">
      <c r="C547" s="176" t="s">
        <v>59</v>
      </c>
      <c r="D547" s="164"/>
      <c r="E547" s="134">
        <v>0</v>
      </c>
      <c r="F547" s="107">
        <f>IF(E545&lt;6,"",((E545-6)/12)*(G545/E545))</f>
        <v>0</v>
      </c>
      <c r="G547" s="107">
        <f>F547</f>
        <v>0</v>
      </c>
      <c r="H547" s="164"/>
      <c r="I547" s="108" t="s">
        <v>532</v>
      </c>
      <c r="J547" s="126" t="str">
        <f>VLOOKUP(I547,Presupuesto!$B$11:$C$565,2,0)</f>
        <v>DECIMOCUARTO MES</v>
      </c>
      <c r="K547" s="108" t="str">
        <f t="shared" si="9"/>
        <v>Posgrado</v>
      </c>
      <c r="L547" s="126" t="s">
        <v>404</v>
      </c>
    </row>
    <row r="549" spans="3:12" ht="15.75" thickBot="1"/>
    <row r="550" spans="3:12" ht="15.75" thickBot="1">
      <c r="C550" s="69" t="s">
        <v>43</v>
      </c>
      <c r="D550" s="30">
        <f>SUM(G557:G607)</f>
        <v>0</v>
      </c>
      <c r="E550" s="95"/>
      <c r="F550" s="95"/>
      <c r="G550" s="95"/>
      <c r="H550" s="76"/>
      <c r="I550" s="76"/>
      <c r="J550" s="76"/>
    </row>
    <row r="551" spans="3:12">
      <c r="D551" s="31"/>
      <c r="E551" s="95"/>
      <c r="F551" s="95"/>
      <c r="G551" s="95"/>
      <c r="H551" s="76"/>
      <c r="I551" s="76"/>
      <c r="J551" s="76"/>
    </row>
    <row r="552" spans="3:12">
      <c r="D552" s="31"/>
      <c r="E552" s="95"/>
      <c r="F552" s="95"/>
      <c r="G552" s="95"/>
      <c r="H552" s="76"/>
      <c r="I552" s="76"/>
      <c r="J552" s="76"/>
    </row>
    <row r="553" spans="3:12" ht="15.75">
      <c r="C553" s="207" t="s">
        <v>402</v>
      </c>
      <c r="D553" s="208"/>
      <c r="E553" s="95"/>
      <c r="F553" s="95"/>
      <c r="G553" s="95"/>
      <c r="H553" s="76"/>
      <c r="I553" s="76"/>
      <c r="J553" s="76"/>
    </row>
    <row r="554" spans="3:12" ht="18.75">
      <c r="C554" s="217"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c r="C555" s="180"/>
      <c r="D555" s="31"/>
      <c r="E555" s="95"/>
      <c r="F555" s="95"/>
      <c r="G555" s="95"/>
      <c r="H555" s="76"/>
      <c r="I555" s="76"/>
      <c r="J555" s="76"/>
    </row>
    <row r="556" spans="3:12" ht="30.75" thickBot="1">
      <c r="C556" s="136" t="s">
        <v>44</v>
      </c>
      <c r="D556" s="140" t="s">
        <v>55</v>
      </c>
      <c r="E556" s="173" t="s">
        <v>56</v>
      </c>
      <c r="F556" s="140" t="s">
        <v>57</v>
      </c>
      <c r="G556" s="137" t="s">
        <v>27</v>
      </c>
      <c r="H556" s="135" t="s">
        <v>140</v>
      </c>
      <c r="I556" s="138" t="s">
        <v>46</v>
      </c>
      <c r="J556" s="138" t="s">
        <v>141</v>
      </c>
      <c r="K556" s="138" t="s">
        <v>420</v>
      </c>
      <c r="L556" s="138" t="s">
        <v>421</v>
      </c>
    </row>
    <row r="557" spans="3:12" ht="15.75" thickBot="1">
      <c r="C557" s="139" t="s">
        <v>495</v>
      </c>
      <c r="D557" s="202"/>
      <c r="E557" s="154">
        <v>12</v>
      </c>
      <c r="F557" s="324">
        <f>HLOOKUP($C557,$BZ$2:$CM$3,2,0)</f>
        <v>41436.800000000003</v>
      </c>
      <c r="G557" s="115">
        <f>D557*E557*F557</f>
        <v>0</v>
      </c>
      <c r="H557" s="168"/>
      <c r="I557" s="116" t="s">
        <v>509</v>
      </c>
      <c r="J557" s="116" t="str">
        <f>VLOOKUP(I557,Presupuesto!$B$11:$C$565,2,0)</f>
        <v>SUELDOS Y SALARIOS PERMANENTES</v>
      </c>
      <c r="K557" s="227" t="s">
        <v>1472</v>
      </c>
      <c r="L557" s="100" t="s">
        <v>404</v>
      </c>
    </row>
    <row r="558" spans="3:12">
      <c r="C558" s="174" t="s">
        <v>58</v>
      </c>
      <c r="D558" s="165"/>
      <c r="E558" s="156">
        <v>0</v>
      </c>
      <c r="F558" s="102">
        <f>IF(E557=0,"",(G557/E557)/12*E557)</f>
        <v>0</v>
      </c>
      <c r="G558" s="99">
        <f>F558</f>
        <v>0</v>
      </c>
      <c r="H558" s="166" t="s">
        <v>1460</v>
      </c>
      <c r="I558" s="118" t="s">
        <v>529</v>
      </c>
      <c r="J558" s="118" t="str">
        <f>VLOOKUP(I558,Presupuesto!$B$11:$C$565,2,0)</f>
        <v>AGUINALDO Y DECIMO CUARTO MES</v>
      </c>
      <c r="K558" s="100" t="str">
        <f>$K$557</f>
        <v>Posgrado</v>
      </c>
      <c r="L558" s="100" t="s">
        <v>422</v>
      </c>
    </row>
    <row r="559" spans="3:12" ht="15.75" thickBot="1">
      <c r="C559" s="175" t="s">
        <v>59</v>
      </c>
      <c r="D559" s="165"/>
      <c r="E559" s="156">
        <v>0</v>
      </c>
      <c r="F559" s="119">
        <f>IF(E557&lt;6,"",((E557-6)/12)*(G557/E557))</f>
        <v>0</v>
      </c>
      <c r="G559" s="99">
        <f>F559</f>
        <v>0</v>
      </c>
      <c r="H559" s="166"/>
      <c r="I559" s="103" t="s">
        <v>532</v>
      </c>
      <c r="J559" s="103" t="str">
        <f>VLOOKUP(I559,Presupuesto!$B$11:$C$565,2,0)</f>
        <v>DECIMOCUARTO MES</v>
      </c>
      <c r="K559" s="100" t="str">
        <f t="shared" ref="K559:K607" si="10">$K$557</f>
        <v>Posgrado</v>
      </c>
      <c r="L559" s="100" t="s">
        <v>405</v>
      </c>
    </row>
    <row r="560" spans="3:12" ht="15.75" thickBot="1">
      <c r="C560" s="139" t="s">
        <v>496</v>
      </c>
      <c r="D560" s="202"/>
      <c r="E560" s="154">
        <v>12</v>
      </c>
      <c r="F560" s="324">
        <f>HLOOKUP($C560,$BZ$2:$CM$3,2,0)</f>
        <v>37669.82</v>
      </c>
      <c r="G560" s="115">
        <f>D560*E560*F560</f>
        <v>0</v>
      </c>
      <c r="H560" s="168"/>
      <c r="I560" s="116" t="s">
        <v>509</v>
      </c>
      <c r="J560" s="116" t="str">
        <f>VLOOKUP(I560,Presupuesto!$B$11:$C$565,2,0)</f>
        <v>SUELDOS Y SALARIOS PERMANENTES</v>
      </c>
      <c r="K560" s="100" t="str">
        <f t="shared" si="10"/>
        <v>Posgrado</v>
      </c>
      <c r="L560" s="100" t="s">
        <v>405</v>
      </c>
    </row>
    <row r="561" spans="3:12">
      <c r="C561" s="174" t="s">
        <v>58</v>
      </c>
      <c r="D561" s="165"/>
      <c r="E561" s="156">
        <v>0</v>
      </c>
      <c r="F561" s="102">
        <f>IF(E560=0,"",(G560/E560)/12*E560)</f>
        <v>0</v>
      </c>
      <c r="G561" s="99">
        <f>F561</f>
        <v>0</v>
      </c>
      <c r="H561" s="166"/>
      <c r="I561" s="118" t="s">
        <v>529</v>
      </c>
      <c r="J561" s="118" t="str">
        <f>VLOOKUP(I561,Presupuesto!$B$11:$C$565,2,0)</f>
        <v>AGUINALDO Y DECIMO CUARTO MES</v>
      </c>
      <c r="K561" s="100" t="str">
        <f t="shared" si="10"/>
        <v>Posgrado</v>
      </c>
      <c r="L561" s="100" t="s">
        <v>405</v>
      </c>
    </row>
    <row r="562" spans="3:12" ht="15.75" thickBot="1">
      <c r="C562" s="175" t="s">
        <v>59</v>
      </c>
      <c r="D562" s="165"/>
      <c r="E562" s="156">
        <v>0</v>
      </c>
      <c r="F562" s="119">
        <f>IF(E560&lt;6,"",((E560-6)/12)*(G560/E560))</f>
        <v>0</v>
      </c>
      <c r="G562" s="99">
        <f>F562</f>
        <v>0</v>
      </c>
      <c r="H562" s="166"/>
      <c r="I562" s="103" t="s">
        <v>532</v>
      </c>
      <c r="J562" s="103" t="str">
        <f>VLOOKUP(I562,Presupuesto!$B$11:$C$565,2,0)</f>
        <v>DECIMOCUARTO MES</v>
      </c>
      <c r="K562" s="100" t="str">
        <f t="shared" si="10"/>
        <v>Posgrado</v>
      </c>
      <c r="L562" s="100" t="s">
        <v>405</v>
      </c>
    </row>
    <row r="563" spans="3:12" ht="15.75" thickBot="1">
      <c r="C563" s="139" t="s">
        <v>497</v>
      </c>
      <c r="D563" s="202"/>
      <c r="E563" s="154">
        <v>12</v>
      </c>
      <c r="F563" s="324">
        <f>HLOOKUP($C563,$BZ$2:$CM$3,2,0)</f>
        <v>33902.839999999997</v>
      </c>
      <c r="G563" s="115">
        <f>D563*E563*F563</f>
        <v>0</v>
      </c>
      <c r="H563" s="168"/>
      <c r="I563" s="116" t="s">
        <v>509</v>
      </c>
      <c r="J563" s="116" t="str">
        <f>VLOOKUP(I563,Presupuesto!$B$11:$C$565,2,0)</f>
        <v>SUELDOS Y SALARIOS PERMANENTES</v>
      </c>
      <c r="K563" s="100" t="str">
        <f t="shared" si="10"/>
        <v>Posgrado</v>
      </c>
      <c r="L563" s="100" t="s">
        <v>405</v>
      </c>
    </row>
    <row r="564" spans="3:12">
      <c r="C564" s="174" t="s">
        <v>58</v>
      </c>
      <c r="D564" s="165"/>
      <c r="E564" s="156">
        <v>0</v>
      </c>
      <c r="F564" s="102">
        <f>IF(E563=0,"",(G563/E563)/12*E563)</f>
        <v>0</v>
      </c>
      <c r="G564" s="99">
        <f>F564</f>
        <v>0</v>
      </c>
      <c r="H564" s="166"/>
      <c r="I564" s="118" t="s">
        <v>529</v>
      </c>
      <c r="J564" s="118" t="str">
        <f>VLOOKUP(I564,Presupuesto!$B$11:$C$565,2,0)</f>
        <v>AGUINALDO Y DECIMO CUARTO MES</v>
      </c>
      <c r="K564" s="100" t="str">
        <f t="shared" si="10"/>
        <v>Posgrado</v>
      </c>
      <c r="L564" s="100" t="s">
        <v>405</v>
      </c>
    </row>
    <row r="565" spans="3:12" ht="15.75" thickBot="1">
      <c r="C565" s="175" t="s">
        <v>59</v>
      </c>
      <c r="D565" s="165"/>
      <c r="E565" s="156">
        <v>0</v>
      </c>
      <c r="F565" s="119">
        <f>IF(E563&lt;6,"",((E563-6)/12)*(G563/E563))</f>
        <v>0</v>
      </c>
      <c r="G565" s="99">
        <f>F565</f>
        <v>0</v>
      </c>
      <c r="H565" s="166"/>
      <c r="I565" s="103" t="s">
        <v>532</v>
      </c>
      <c r="J565" s="103" t="str">
        <f>VLOOKUP(I565,Presupuesto!$B$11:$C$565,2,0)</f>
        <v>DECIMOCUARTO MES</v>
      </c>
      <c r="K565" s="100" t="str">
        <f t="shared" si="10"/>
        <v>Posgrado</v>
      </c>
      <c r="L565" s="100" t="s">
        <v>405</v>
      </c>
    </row>
    <row r="566" spans="3:12" ht="15.75" thickBot="1">
      <c r="C566" s="139" t="s">
        <v>498</v>
      </c>
      <c r="D566" s="202"/>
      <c r="E566" s="154">
        <v>12</v>
      </c>
      <c r="F566" s="324">
        <f>HLOOKUP($C566,$BZ$2:$CM$3,2,0)</f>
        <v>30135.85</v>
      </c>
      <c r="G566" s="115">
        <f>D566*E566*F566</f>
        <v>0</v>
      </c>
      <c r="H566" s="168"/>
      <c r="I566" s="116" t="s">
        <v>509</v>
      </c>
      <c r="J566" s="116" t="str">
        <f>VLOOKUP(I566,Presupuesto!$B$11:$C$565,2,0)</f>
        <v>SUELDOS Y SALARIOS PERMANENTES</v>
      </c>
      <c r="K566" s="100" t="str">
        <f t="shared" si="10"/>
        <v>Posgrado</v>
      </c>
      <c r="L566" s="100" t="s">
        <v>405</v>
      </c>
    </row>
    <row r="567" spans="3:12">
      <c r="C567" s="174" t="s">
        <v>58</v>
      </c>
      <c r="D567" s="165"/>
      <c r="E567" s="156">
        <v>0</v>
      </c>
      <c r="F567" s="102">
        <f>IF(E566=0,"",(G566/E566)/12*E566)</f>
        <v>0</v>
      </c>
      <c r="G567" s="99">
        <f>F567</f>
        <v>0</v>
      </c>
      <c r="H567" s="166"/>
      <c r="I567" s="118" t="s">
        <v>529</v>
      </c>
      <c r="J567" s="118" t="str">
        <f>VLOOKUP(I567,Presupuesto!$B$11:$C$565,2,0)</f>
        <v>AGUINALDO Y DECIMO CUARTO MES</v>
      </c>
      <c r="K567" s="100" t="str">
        <f t="shared" si="10"/>
        <v>Posgrado</v>
      </c>
      <c r="L567" s="100" t="s">
        <v>405</v>
      </c>
    </row>
    <row r="568" spans="3:12" ht="15.75" thickBot="1">
      <c r="C568" s="175" t="s">
        <v>59</v>
      </c>
      <c r="D568" s="165"/>
      <c r="E568" s="156">
        <v>0</v>
      </c>
      <c r="F568" s="119">
        <f>IF(E566&lt;6,"",((E566-6)/12)*(G566/E566))</f>
        <v>0</v>
      </c>
      <c r="G568" s="99">
        <f>F568</f>
        <v>0</v>
      </c>
      <c r="H568" s="166"/>
      <c r="I568" s="103" t="s">
        <v>532</v>
      </c>
      <c r="J568" s="103" t="str">
        <f>VLOOKUP(I568,Presupuesto!$B$11:$C$565,2,0)</f>
        <v>DECIMOCUARTO MES</v>
      </c>
      <c r="K568" s="100" t="str">
        <f t="shared" si="10"/>
        <v>Posgrado</v>
      </c>
      <c r="L568" s="100" t="s">
        <v>405</v>
      </c>
    </row>
    <row r="569" spans="3:12" ht="15.75" thickBot="1">
      <c r="C569" s="139" t="s">
        <v>499</v>
      </c>
      <c r="D569" s="202"/>
      <c r="E569" s="154">
        <v>12</v>
      </c>
      <c r="F569" s="324">
        <f>HLOOKUP($C569,$BZ$2:$CM$3,2,0)</f>
        <v>28252.36</v>
      </c>
      <c r="G569" s="115">
        <f>D569*E569*F569</f>
        <v>0</v>
      </c>
      <c r="H569" s="168"/>
      <c r="I569" s="116" t="s">
        <v>509</v>
      </c>
      <c r="J569" s="116" t="str">
        <f>VLOOKUP(I569,Presupuesto!$B$11:$C$565,2,0)</f>
        <v>SUELDOS Y SALARIOS PERMANENTES</v>
      </c>
      <c r="K569" s="100" t="str">
        <f t="shared" si="10"/>
        <v>Posgrado</v>
      </c>
      <c r="L569" s="100" t="s">
        <v>405</v>
      </c>
    </row>
    <row r="570" spans="3:12">
      <c r="C570" s="174" t="s">
        <v>58</v>
      </c>
      <c r="D570" s="165"/>
      <c r="E570" s="156">
        <v>0</v>
      </c>
      <c r="F570" s="102">
        <f>IF(E569=0,"",(G569/E569)/12*E569)</f>
        <v>0</v>
      </c>
      <c r="G570" s="99">
        <f>F570</f>
        <v>0</v>
      </c>
      <c r="H570" s="166"/>
      <c r="I570" s="118" t="s">
        <v>529</v>
      </c>
      <c r="J570" s="118" t="str">
        <f>VLOOKUP(I570,Presupuesto!$B$11:$C$565,2,0)</f>
        <v>AGUINALDO Y DECIMO CUARTO MES</v>
      </c>
      <c r="K570" s="100" t="str">
        <f t="shared" si="10"/>
        <v>Posgrado</v>
      </c>
      <c r="L570" s="100" t="s">
        <v>405</v>
      </c>
    </row>
    <row r="571" spans="3:12" ht="15.75" thickBot="1">
      <c r="C571" s="175" t="s">
        <v>59</v>
      </c>
      <c r="D571" s="165"/>
      <c r="E571" s="156">
        <v>0</v>
      </c>
      <c r="F571" s="119">
        <f>IF(E569&lt;6,"",((E569-6)/12)*(G569/E569))</f>
        <v>0</v>
      </c>
      <c r="G571" s="99">
        <f>F571</f>
        <v>0</v>
      </c>
      <c r="H571" s="166"/>
      <c r="I571" s="103" t="s">
        <v>532</v>
      </c>
      <c r="J571" s="103" t="str">
        <f>VLOOKUP(I571,Presupuesto!$B$11:$C$565,2,0)</f>
        <v>DECIMOCUARTO MES</v>
      </c>
      <c r="K571" s="100" t="str">
        <f t="shared" si="10"/>
        <v>Posgrado</v>
      </c>
      <c r="L571" s="100" t="s">
        <v>405</v>
      </c>
    </row>
    <row r="572" spans="3:12" ht="15.75" thickBot="1">
      <c r="C572" s="139" t="s">
        <v>500</v>
      </c>
      <c r="D572" s="202"/>
      <c r="E572" s="154">
        <v>12</v>
      </c>
      <c r="F572" s="324">
        <f>HLOOKUP($C572,$BZ$2:$CM$3,2,0)</f>
        <v>26368.87</v>
      </c>
      <c r="G572" s="115">
        <f>D572*E572*F572</f>
        <v>0</v>
      </c>
      <c r="H572" s="168"/>
      <c r="I572" s="116" t="s">
        <v>509</v>
      </c>
      <c r="J572" s="116" t="str">
        <f>VLOOKUP(I572,Presupuesto!$B$11:$C$565,2,0)</f>
        <v>SUELDOS Y SALARIOS PERMANENTES</v>
      </c>
      <c r="K572" s="100" t="str">
        <f t="shared" si="10"/>
        <v>Posgrado</v>
      </c>
      <c r="L572" s="100" t="s">
        <v>405</v>
      </c>
    </row>
    <row r="573" spans="3:12">
      <c r="C573" s="174" t="s">
        <v>58</v>
      </c>
      <c r="D573" s="165"/>
      <c r="E573" s="156">
        <v>0</v>
      </c>
      <c r="F573" s="102">
        <f>IF(E572=0,"",(G572/E572)/12*E572)</f>
        <v>0</v>
      </c>
      <c r="G573" s="99">
        <f>F573</f>
        <v>0</v>
      </c>
      <c r="H573" s="166"/>
      <c r="I573" s="118" t="s">
        <v>529</v>
      </c>
      <c r="J573" s="118" t="str">
        <f>VLOOKUP(I573,Presupuesto!$B$11:$C$565,2,0)</f>
        <v>AGUINALDO Y DECIMO CUARTO MES</v>
      </c>
      <c r="K573" s="100" t="str">
        <f t="shared" si="10"/>
        <v>Posgrado</v>
      </c>
      <c r="L573" s="100" t="s">
        <v>405</v>
      </c>
    </row>
    <row r="574" spans="3:12" ht="15.75" thickBot="1">
      <c r="C574" s="175" t="s">
        <v>59</v>
      </c>
      <c r="D574" s="165"/>
      <c r="E574" s="156">
        <v>0</v>
      </c>
      <c r="F574" s="119">
        <f>IF(E572&lt;6,"",((E572-6)/12)*(G572/E572))</f>
        <v>0</v>
      </c>
      <c r="G574" s="99">
        <f>F574</f>
        <v>0</v>
      </c>
      <c r="H574" s="166"/>
      <c r="I574" s="103" t="s">
        <v>532</v>
      </c>
      <c r="J574" s="103" t="str">
        <f>VLOOKUP(I574,Presupuesto!$B$11:$C$565,2,0)</f>
        <v>DECIMOCUARTO MES</v>
      </c>
      <c r="K574" s="100" t="str">
        <f t="shared" si="10"/>
        <v>Posgrado</v>
      </c>
      <c r="L574" s="100" t="s">
        <v>405</v>
      </c>
    </row>
    <row r="575" spans="3:12" ht="15.75" thickBot="1">
      <c r="C575" s="139" t="s">
        <v>501</v>
      </c>
      <c r="D575" s="202"/>
      <c r="E575" s="154">
        <v>12</v>
      </c>
      <c r="F575" s="324">
        <f>HLOOKUP($C575,$BZ$2:$CM$3,2,0)</f>
        <v>17893.16</v>
      </c>
      <c r="G575" s="115">
        <f>D575*E575*F575</f>
        <v>0</v>
      </c>
      <c r="H575" s="168"/>
      <c r="I575" s="116" t="s">
        <v>509</v>
      </c>
      <c r="J575" s="116" t="str">
        <f>VLOOKUP(I575,Presupuesto!$B$11:$C$565,2,0)</f>
        <v>SUELDOS Y SALARIOS PERMANENTES</v>
      </c>
      <c r="K575" s="100" t="str">
        <f t="shared" si="10"/>
        <v>Posgrado</v>
      </c>
      <c r="L575" s="100" t="s">
        <v>405</v>
      </c>
    </row>
    <row r="576" spans="3:12">
      <c r="C576" s="174" t="s">
        <v>58</v>
      </c>
      <c r="D576" s="165"/>
      <c r="E576" s="156">
        <v>0</v>
      </c>
      <c r="F576" s="102">
        <f>IF(E575=0,"",(G575/E575)/12*E575)</f>
        <v>0</v>
      </c>
      <c r="G576" s="99">
        <f>F576</f>
        <v>0</v>
      </c>
      <c r="H576" s="166"/>
      <c r="I576" s="118" t="s">
        <v>529</v>
      </c>
      <c r="J576" s="118" t="str">
        <f>VLOOKUP(I576,Presupuesto!$B$11:$C$565,2,0)</f>
        <v>AGUINALDO Y DECIMO CUARTO MES</v>
      </c>
      <c r="K576" s="100" t="str">
        <f t="shared" si="10"/>
        <v>Posgrado</v>
      </c>
      <c r="L576" s="100" t="s">
        <v>405</v>
      </c>
    </row>
    <row r="577" spans="3:12" ht="15.75" thickBot="1">
      <c r="C577" s="175" t="s">
        <v>59</v>
      </c>
      <c r="D577" s="165"/>
      <c r="E577" s="156">
        <v>0</v>
      </c>
      <c r="F577" s="119">
        <f>IF(E575&lt;6,"",((E575-6)/12)*(G575/E575))</f>
        <v>0</v>
      </c>
      <c r="G577" s="99">
        <f>F577</f>
        <v>0</v>
      </c>
      <c r="H577" s="166"/>
      <c r="I577" s="103" t="s">
        <v>532</v>
      </c>
      <c r="J577" s="103" t="str">
        <f>VLOOKUP(I577,Presupuesto!$B$11:$C$565,2,0)</f>
        <v>DECIMOCUARTO MES</v>
      </c>
      <c r="K577" s="100" t="str">
        <f t="shared" si="10"/>
        <v>Posgrado</v>
      </c>
      <c r="L577" s="100" t="s">
        <v>405</v>
      </c>
    </row>
    <row r="578" spans="3:12" ht="15.75" thickBot="1">
      <c r="C578" s="139" t="s">
        <v>502</v>
      </c>
      <c r="D578" s="202"/>
      <c r="E578" s="154">
        <v>12</v>
      </c>
      <c r="F578" s="324">
        <f>HLOOKUP($C578,$BZ$2:$CM$3,2,0)</f>
        <v>16951.419999999998</v>
      </c>
      <c r="G578" s="115">
        <f>D578*E578*F578</f>
        <v>0</v>
      </c>
      <c r="H578" s="168"/>
      <c r="I578" s="116" t="s">
        <v>509</v>
      </c>
      <c r="J578" s="116" t="str">
        <f>VLOOKUP(I578,Presupuesto!$B$11:$C$565,2,0)</f>
        <v>SUELDOS Y SALARIOS PERMANENTES</v>
      </c>
      <c r="K578" s="100" t="str">
        <f t="shared" si="10"/>
        <v>Posgrado</v>
      </c>
      <c r="L578" s="100" t="s">
        <v>405</v>
      </c>
    </row>
    <row r="579" spans="3:12">
      <c r="C579" s="174" t="s">
        <v>58</v>
      </c>
      <c r="D579" s="165"/>
      <c r="E579" s="156">
        <v>0</v>
      </c>
      <c r="F579" s="102">
        <f>IF(E578=0,"",(G578/E578)/12*E578)</f>
        <v>0</v>
      </c>
      <c r="G579" s="99">
        <f>F579</f>
        <v>0</v>
      </c>
      <c r="H579" s="166"/>
      <c r="I579" s="118" t="s">
        <v>529</v>
      </c>
      <c r="J579" s="118" t="str">
        <f>VLOOKUP(I579,Presupuesto!$B$11:$C$565,2,0)</f>
        <v>AGUINALDO Y DECIMO CUARTO MES</v>
      </c>
      <c r="K579" s="100" t="str">
        <f t="shared" si="10"/>
        <v>Posgrado</v>
      </c>
      <c r="L579" s="100" t="s">
        <v>405</v>
      </c>
    </row>
    <row r="580" spans="3:12" ht="15.75" thickBot="1">
      <c r="C580" s="175" t="s">
        <v>59</v>
      </c>
      <c r="D580" s="165"/>
      <c r="E580" s="156">
        <v>0</v>
      </c>
      <c r="F580" s="119">
        <f>IF(E578&lt;6,"",((E578-6)/12)*(G578/E578))</f>
        <v>0</v>
      </c>
      <c r="G580" s="99">
        <f>F580</f>
        <v>0</v>
      </c>
      <c r="H580" s="166"/>
      <c r="I580" s="103" t="s">
        <v>532</v>
      </c>
      <c r="J580" s="103" t="str">
        <f>VLOOKUP(I580,Presupuesto!$B$11:$C$565,2,0)</f>
        <v>DECIMOCUARTO MES</v>
      </c>
      <c r="K580" s="100" t="str">
        <f t="shared" si="10"/>
        <v>Posgrado</v>
      </c>
      <c r="L580" s="100" t="s">
        <v>405</v>
      </c>
    </row>
    <row r="581" spans="3:12" ht="15.75" thickBot="1">
      <c r="C581" s="139" t="s">
        <v>503</v>
      </c>
      <c r="D581" s="202"/>
      <c r="E581" s="154">
        <v>12</v>
      </c>
      <c r="F581" s="324">
        <f>HLOOKUP($C581,$BZ$2:$CM$3,2,0)</f>
        <v>13184.44</v>
      </c>
      <c r="G581" s="115">
        <f>D581*E581*F581</f>
        <v>0</v>
      </c>
      <c r="H581" s="168"/>
      <c r="I581" s="116" t="s">
        <v>509</v>
      </c>
      <c r="J581" s="116" t="str">
        <f>VLOOKUP(I581,Presupuesto!$B$11:$C$565,2,0)</f>
        <v>SUELDOS Y SALARIOS PERMANENTES</v>
      </c>
      <c r="K581" s="100" t="str">
        <f t="shared" si="10"/>
        <v>Posgrado</v>
      </c>
      <c r="L581" s="100" t="s">
        <v>405</v>
      </c>
    </row>
    <row r="582" spans="3:12">
      <c r="C582" s="174" t="s">
        <v>58</v>
      </c>
      <c r="D582" s="165"/>
      <c r="E582" s="156">
        <v>0</v>
      </c>
      <c r="F582" s="102">
        <f>IF(E581=0,"",(G581/E581)/12*E581)</f>
        <v>0</v>
      </c>
      <c r="G582" s="99">
        <f>F582</f>
        <v>0</v>
      </c>
      <c r="H582" s="166"/>
      <c r="I582" s="118" t="s">
        <v>529</v>
      </c>
      <c r="J582" s="118" t="str">
        <f>VLOOKUP(I582,Presupuesto!$B$11:$C$565,2,0)</f>
        <v>AGUINALDO Y DECIMO CUARTO MES</v>
      </c>
      <c r="K582" s="100" t="str">
        <f t="shared" si="10"/>
        <v>Posgrado</v>
      </c>
      <c r="L582" s="100" t="s">
        <v>405</v>
      </c>
    </row>
    <row r="583" spans="3:12" ht="15.75" thickBot="1">
      <c r="C583" s="175" t="s">
        <v>59</v>
      </c>
      <c r="D583" s="165"/>
      <c r="E583" s="156">
        <v>0</v>
      </c>
      <c r="F583" s="119">
        <f>IF(E581&lt;6,"",((E581-6)/12)*(G581/E581))</f>
        <v>0</v>
      </c>
      <c r="G583" s="99">
        <f>F583</f>
        <v>0</v>
      </c>
      <c r="H583" s="166"/>
      <c r="I583" s="103" t="s">
        <v>532</v>
      </c>
      <c r="J583" s="103" t="str">
        <f>VLOOKUP(I583,Presupuesto!$B$11:$C$565,2,0)</f>
        <v>DECIMOCUARTO MES</v>
      </c>
      <c r="K583" s="100" t="str">
        <f t="shared" si="10"/>
        <v>Posgrado</v>
      </c>
      <c r="L583" s="100" t="s">
        <v>405</v>
      </c>
    </row>
    <row r="584" spans="3:12" ht="15.75" thickBot="1">
      <c r="C584" s="139" t="s">
        <v>504</v>
      </c>
      <c r="D584" s="202"/>
      <c r="E584" s="154">
        <v>12</v>
      </c>
      <c r="F584" s="324">
        <f>HLOOKUP($C584,$BZ$2:$CM$3,2,0)</f>
        <v>15032.56</v>
      </c>
      <c r="G584" s="115">
        <f>D584*E584*F584</f>
        <v>0</v>
      </c>
      <c r="H584" s="168"/>
      <c r="I584" s="116" t="s">
        <v>509</v>
      </c>
      <c r="J584" s="116" t="str">
        <f>VLOOKUP(I584,Presupuesto!$B$11:$C$565,2,0)</f>
        <v>SUELDOS Y SALARIOS PERMANENTES</v>
      </c>
      <c r="K584" s="100" t="str">
        <f t="shared" si="10"/>
        <v>Posgrado</v>
      </c>
      <c r="L584" s="100" t="s">
        <v>405</v>
      </c>
    </row>
    <row r="585" spans="3:12">
      <c r="C585" s="174" t="s">
        <v>58</v>
      </c>
      <c r="D585" s="165"/>
      <c r="E585" s="156">
        <v>0</v>
      </c>
      <c r="F585" s="102">
        <f>IF(E584=0,"",(G584/E584)/12*E584)</f>
        <v>0</v>
      </c>
      <c r="G585" s="99">
        <f>F585</f>
        <v>0</v>
      </c>
      <c r="H585" s="166"/>
      <c r="I585" s="118" t="s">
        <v>529</v>
      </c>
      <c r="J585" s="118" t="str">
        <f>VLOOKUP(I585,Presupuesto!$B$11:$C$565,2,0)</f>
        <v>AGUINALDO Y DECIMO CUARTO MES</v>
      </c>
      <c r="K585" s="100" t="str">
        <f t="shared" si="10"/>
        <v>Posgrado</v>
      </c>
      <c r="L585" s="100" t="s">
        <v>405</v>
      </c>
    </row>
    <row r="586" spans="3:12" ht="15.75" thickBot="1">
      <c r="C586" s="175" t="s">
        <v>59</v>
      </c>
      <c r="D586" s="165"/>
      <c r="E586" s="156">
        <v>0</v>
      </c>
      <c r="F586" s="119">
        <f>IF(E584&lt;6,"",((E584-6)/12)*(G584/E584))</f>
        <v>0</v>
      </c>
      <c r="G586" s="99">
        <f>F586</f>
        <v>0</v>
      </c>
      <c r="H586" s="166"/>
      <c r="I586" s="103" t="s">
        <v>532</v>
      </c>
      <c r="J586" s="103" t="str">
        <f>VLOOKUP(I586,Presupuesto!$B$11:$C$565,2,0)</f>
        <v>DECIMOCUARTO MES</v>
      </c>
      <c r="K586" s="100" t="str">
        <f t="shared" si="10"/>
        <v>Posgrado</v>
      </c>
      <c r="L586" s="100" t="s">
        <v>405</v>
      </c>
    </row>
    <row r="587" spans="3:12" ht="15.75" thickBot="1">
      <c r="C587" s="139" t="s">
        <v>505</v>
      </c>
      <c r="D587" s="202"/>
      <c r="E587" s="154">
        <v>12</v>
      </c>
      <c r="F587" s="324">
        <f>HLOOKUP($C587,$BZ$2:$CM$3,2,0)</f>
        <v>13264.02</v>
      </c>
      <c r="G587" s="115">
        <f>D587*E587*F587</f>
        <v>0</v>
      </c>
      <c r="H587" s="168"/>
      <c r="I587" s="116" t="s">
        <v>509</v>
      </c>
      <c r="J587" s="116" t="str">
        <f>VLOOKUP(I587,Presupuesto!$B$11:$C$565,2,0)</f>
        <v>SUELDOS Y SALARIOS PERMANENTES</v>
      </c>
      <c r="K587" s="100" t="str">
        <f t="shared" si="10"/>
        <v>Posgrado</v>
      </c>
      <c r="L587" s="100" t="s">
        <v>405</v>
      </c>
    </row>
    <row r="588" spans="3:12">
      <c r="C588" s="174" t="s">
        <v>58</v>
      </c>
      <c r="D588" s="165"/>
      <c r="E588" s="156">
        <v>0</v>
      </c>
      <c r="F588" s="102">
        <f>IF(E587=0,"",(G587/E587)/12*E587)</f>
        <v>0</v>
      </c>
      <c r="G588" s="99">
        <f>F588</f>
        <v>0</v>
      </c>
      <c r="H588" s="166"/>
      <c r="I588" s="118" t="s">
        <v>529</v>
      </c>
      <c r="J588" s="118" t="str">
        <f>VLOOKUP(I588,Presupuesto!$B$11:$C$565,2,0)</f>
        <v>AGUINALDO Y DECIMO CUARTO MES</v>
      </c>
      <c r="K588" s="100" t="str">
        <f t="shared" si="10"/>
        <v>Posgrado</v>
      </c>
      <c r="L588" s="100" t="s">
        <v>405</v>
      </c>
    </row>
    <row r="589" spans="3:12" ht="15.75" thickBot="1">
      <c r="C589" s="175" t="s">
        <v>59</v>
      </c>
      <c r="D589" s="165"/>
      <c r="E589" s="156">
        <v>0</v>
      </c>
      <c r="F589" s="119">
        <f>IF(E587&lt;6,"",((E587-6)/12)*(G587/E587))</f>
        <v>0</v>
      </c>
      <c r="G589" s="99">
        <f>F589</f>
        <v>0</v>
      </c>
      <c r="H589" s="166"/>
      <c r="I589" s="103" t="s">
        <v>532</v>
      </c>
      <c r="J589" s="103" t="str">
        <f>VLOOKUP(I589,Presupuesto!$B$11:$C$565,2,0)</f>
        <v>DECIMOCUARTO MES</v>
      </c>
      <c r="K589" s="100" t="str">
        <f t="shared" si="10"/>
        <v>Posgrado</v>
      </c>
      <c r="L589" s="100" t="s">
        <v>405</v>
      </c>
    </row>
    <row r="590" spans="3:12" ht="15.75" thickBot="1">
      <c r="C590" s="139" t="s">
        <v>506</v>
      </c>
      <c r="D590" s="202"/>
      <c r="E590" s="154">
        <v>12</v>
      </c>
      <c r="F590" s="324">
        <f>HLOOKUP($C590,$BZ$2:$CM$3,2,0)</f>
        <v>12379.75</v>
      </c>
      <c r="G590" s="115">
        <f>D590*E590*F590</f>
        <v>0</v>
      </c>
      <c r="H590" s="168"/>
      <c r="I590" s="116" t="s">
        <v>509</v>
      </c>
      <c r="J590" s="116" t="str">
        <f>VLOOKUP(I590,Presupuesto!$B$11:$C$565,2,0)</f>
        <v>SUELDOS Y SALARIOS PERMANENTES</v>
      </c>
      <c r="K590" s="100" t="str">
        <f t="shared" si="10"/>
        <v>Posgrado</v>
      </c>
      <c r="L590" s="100" t="s">
        <v>405</v>
      </c>
    </row>
    <row r="591" spans="3:12">
      <c r="C591" s="174" t="s">
        <v>58</v>
      </c>
      <c r="D591" s="165"/>
      <c r="E591" s="156">
        <v>0</v>
      </c>
      <c r="F591" s="102">
        <f>IF(E590=0,"",(G590/E590)/12*E590)</f>
        <v>0</v>
      </c>
      <c r="G591" s="99">
        <f>F591</f>
        <v>0</v>
      </c>
      <c r="H591" s="166"/>
      <c r="I591" s="118" t="s">
        <v>529</v>
      </c>
      <c r="J591" s="118" t="str">
        <f>VLOOKUP(I591,Presupuesto!$B$11:$C$565,2,0)</f>
        <v>AGUINALDO Y DECIMO CUARTO MES</v>
      </c>
      <c r="K591" s="100" t="str">
        <f t="shared" si="10"/>
        <v>Posgrado</v>
      </c>
      <c r="L591" s="100" t="s">
        <v>405</v>
      </c>
    </row>
    <row r="592" spans="3:12" ht="15.75" thickBot="1">
      <c r="C592" s="175" t="s">
        <v>59</v>
      </c>
      <c r="D592" s="165"/>
      <c r="E592" s="156">
        <v>0</v>
      </c>
      <c r="F592" s="119">
        <f>IF(E590&lt;6,"",((E590-6)/12)*(G590/E590))</f>
        <v>0</v>
      </c>
      <c r="G592" s="99">
        <f>F592</f>
        <v>0</v>
      </c>
      <c r="H592" s="166"/>
      <c r="I592" s="103" t="s">
        <v>532</v>
      </c>
      <c r="J592" s="103" t="str">
        <f>VLOOKUP(I592,Presupuesto!$B$11:$C$565,2,0)</f>
        <v>DECIMOCUARTO MES</v>
      </c>
      <c r="K592" s="100" t="str">
        <f t="shared" si="10"/>
        <v>Posgrado</v>
      </c>
      <c r="L592" s="100" t="s">
        <v>405</v>
      </c>
    </row>
    <row r="593" spans="3:12" ht="15.75" thickBot="1">
      <c r="C593" s="139" t="s">
        <v>507</v>
      </c>
      <c r="D593" s="202"/>
      <c r="E593" s="154">
        <v>12</v>
      </c>
      <c r="F593" s="324">
        <f>HLOOKUP($C593,$BZ$2:$CM$3,2,0)</f>
        <v>439.49</v>
      </c>
      <c r="G593" s="115">
        <f>D593*E593*F593</f>
        <v>0</v>
      </c>
      <c r="H593" s="168"/>
      <c r="I593" s="116" t="s">
        <v>509</v>
      </c>
      <c r="J593" s="116" t="str">
        <f>VLOOKUP(I593,Presupuesto!$B$11:$C$565,2,0)</f>
        <v>SUELDOS Y SALARIOS PERMANENTES</v>
      </c>
      <c r="K593" s="100" t="str">
        <f t="shared" si="10"/>
        <v>Posgrado</v>
      </c>
      <c r="L593" s="100" t="s">
        <v>405</v>
      </c>
    </row>
    <row r="594" spans="3:12">
      <c r="C594" s="174" t="s">
        <v>58</v>
      </c>
      <c r="D594" s="165"/>
      <c r="E594" s="156">
        <v>0</v>
      </c>
      <c r="F594" s="102">
        <f>IF(E593=0,"",(G593/E593)/12*E593)</f>
        <v>0</v>
      </c>
      <c r="G594" s="99">
        <f>F594</f>
        <v>0</v>
      </c>
      <c r="H594" s="166"/>
      <c r="I594" s="118" t="s">
        <v>529</v>
      </c>
      <c r="J594" s="118" t="str">
        <f>VLOOKUP(I594,Presupuesto!$B$11:$C$565,2,0)</f>
        <v>AGUINALDO Y DECIMO CUARTO MES</v>
      </c>
      <c r="K594" s="100" t="str">
        <f t="shared" si="10"/>
        <v>Posgrado</v>
      </c>
      <c r="L594" s="100" t="s">
        <v>405</v>
      </c>
    </row>
    <row r="595" spans="3:12" ht="15.75" thickBot="1">
      <c r="C595" s="175" t="s">
        <v>59</v>
      </c>
      <c r="D595" s="165"/>
      <c r="E595" s="156">
        <v>0</v>
      </c>
      <c r="F595" s="119">
        <f>IF(E593&lt;6,"",((E593-6)/12)*(G593/E593))</f>
        <v>0</v>
      </c>
      <c r="G595" s="99">
        <f>F595</f>
        <v>0</v>
      </c>
      <c r="H595" s="166"/>
      <c r="I595" s="103" t="s">
        <v>532</v>
      </c>
      <c r="J595" s="103" t="str">
        <f>VLOOKUP(I595,Presupuesto!$B$11:$C$565,2,0)</f>
        <v>DECIMOCUARTO MES</v>
      </c>
      <c r="K595" s="100" t="str">
        <f t="shared" si="10"/>
        <v>Posgrado</v>
      </c>
      <c r="L595" s="100" t="s">
        <v>405</v>
      </c>
    </row>
    <row r="596" spans="3:12" ht="15.75" thickBot="1">
      <c r="C596" s="139" t="s">
        <v>508</v>
      </c>
      <c r="D596" s="202"/>
      <c r="E596" s="154">
        <v>12</v>
      </c>
      <c r="F596" s="324">
        <f>HLOOKUP($C596,$BZ$2:$CM$3,2,0)</f>
        <v>1904.46</v>
      </c>
      <c r="G596" s="115">
        <f>D596*E596*F596</f>
        <v>0</v>
      </c>
      <c r="H596" s="168"/>
      <c r="I596" s="116" t="s">
        <v>509</v>
      </c>
      <c r="J596" s="116" t="str">
        <f>VLOOKUP(I596,Presupuesto!$B$11:$C$565,2,0)</f>
        <v>SUELDOS Y SALARIOS PERMANENTES</v>
      </c>
      <c r="K596" s="100" t="str">
        <f t="shared" si="10"/>
        <v>Posgrado</v>
      </c>
      <c r="L596" s="100" t="s">
        <v>405</v>
      </c>
    </row>
    <row r="597" spans="3:12">
      <c r="C597" s="174" t="s">
        <v>58</v>
      </c>
      <c r="D597" s="165"/>
      <c r="E597" s="156">
        <v>0</v>
      </c>
      <c r="F597" s="102">
        <f>IF(E596=0,"",(G596/E596)/12*E596)</f>
        <v>0</v>
      </c>
      <c r="G597" s="99">
        <f>F597</f>
        <v>0</v>
      </c>
      <c r="H597" s="166"/>
      <c r="I597" s="118" t="s">
        <v>529</v>
      </c>
      <c r="J597" s="118" t="str">
        <f>VLOOKUP(I597,Presupuesto!$B$11:$C$565,2,0)</f>
        <v>AGUINALDO Y DECIMO CUARTO MES</v>
      </c>
      <c r="K597" s="100" t="str">
        <f t="shared" si="10"/>
        <v>Posgrado</v>
      </c>
      <c r="L597" s="100" t="s">
        <v>405</v>
      </c>
    </row>
    <row r="598" spans="3:12" ht="15.75" thickBot="1">
      <c r="C598" s="175" t="s">
        <v>59</v>
      </c>
      <c r="D598" s="165"/>
      <c r="E598" s="156">
        <v>0</v>
      </c>
      <c r="F598" s="119">
        <f>IF(E596&lt;6,"",((E596-6)/12)*(G596/E596))</f>
        <v>0</v>
      </c>
      <c r="G598" s="99">
        <f>F598</f>
        <v>0</v>
      </c>
      <c r="H598" s="166"/>
      <c r="I598" s="103" t="s">
        <v>532</v>
      </c>
      <c r="J598" s="103" t="str">
        <f>VLOOKUP(I598,Presupuesto!$B$11:$C$565,2,0)</f>
        <v>DECIMOCUARTO MES</v>
      </c>
      <c r="K598" s="100" t="str">
        <f t="shared" si="10"/>
        <v>Posgrado</v>
      </c>
      <c r="L598" s="100" t="s">
        <v>405</v>
      </c>
    </row>
    <row r="599" spans="3:12" ht="15.75" thickBot="1">
      <c r="C599" s="142" t="s">
        <v>84</v>
      </c>
      <c r="D599" s="202"/>
      <c r="E599" s="154">
        <v>12</v>
      </c>
      <c r="F599" s="141">
        <v>30000</v>
      </c>
      <c r="G599" s="115">
        <f>D599*E599*F599</f>
        <v>0</v>
      </c>
      <c r="H599" s="168"/>
      <c r="I599" s="116" t="s">
        <v>577</v>
      </c>
      <c r="J599" s="116" t="str">
        <f>VLOOKUP(I599,Presupuesto!$B$11:$C$565,2,0)</f>
        <v>CONTRATOS ESPECIALES</v>
      </c>
      <c r="K599" s="100" t="str">
        <f t="shared" si="10"/>
        <v>Posgrado</v>
      </c>
      <c r="L599" s="100" t="s">
        <v>405</v>
      </c>
    </row>
    <row r="600" spans="3:12">
      <c r="C600" s="174" t="s">
        <v>58</v>
      </c>
      <c r="D600" s="165"/>
      <c r="E600" s="156">
        <v>0</v>
      </c>
      <c r="F600" s="119">
        <f>IF(E599=0,"",(G599/E599)/12*E599)</f>
        <v>0</v>
      </c>
      <c r="G600" s="99">
        <f>F600</f>
        <v>0</v>
      </c>
      <c r="H600" s="166"/>
      <c r="I600" s="103" t="s">
        <v>577</v>
      </c>
      <c r="J600" s="103" t="str">
        <f>VLOOKUP(I600,Presupuesto!$B$11:$C$565,2,0)</f>
        <v>CONTRATOS ESPECIALES</v>
      </c>
      <c r="K600" s="100" t="str">
        <f t="shared" si="10"/>
        <v>Posgrado</v>
      </c>
      <c r="L600" s="100" t="s">
        <v>404</v>
      </c>
    </row>
    <row r="601" spans="3:12" ht="15.75" thickBot="1">
      <c r="C601" s="175" t="s">
        <v>59</v>
      </c>
      <c r="D601" s="165"/>
      <c r="E601" s="156">
        <v>0</v>
      </c>
      <c r="F601" s="102">
        <f>IF(E599&lt;6,"",((E599-6)/12)*(G599/E599))</f>
        <v>0</v>
      </c>
      <c r="G601" s="99">
        <f>F601</f>
        <v>0</v>
      </c>
      <c r="H601" s="166"/>
      <c r="I601" s="103" t="s">
        <v>577</v>
      </c>
      <c r="J601" s="103" t="str">
        <f>VLOOKUP(I601,Presupuesto!$B$11:$C$565,2,0)</f>
        <v>CONTRATOS ESPECIALES</v>
      </c>
      <c r="K601" s="100" t="str">
        <f t="shared" si="10"/>
        <v>Posgrado</v>
      </c>
      <c r="L601" s="100" t="s">
        <v>409</v>
      </c>
    </row>
    <row r="602" spans="3:12" ht="15.75" thickBot="1">
      <c r="C602" s="142" t="s">
        <v>60</v>
      </c>
      <c r="D602" s="202"/>
      <c r="E602" s="154">
        <v>12</v>
      </c>
      <c r="F602" s="120">
        <v>30000</v>
      </c>
      <c r="G602" s="115">
        <f>D602*E602*F602</f>
        <v>0</v>
      </c>
      <c r="H602" s="168"/>
      <c r="I602" s="116" t="s">
        <v>718</v>
      </c>
      <c r="J602" s="116" t="str">
        <f>VLOOKUP(I602,Presupuesto!$B$11:$C$565,2,0)</f>
        <v>OTROS SERVICIOS TECNICOS Y PROFESIONALES</v>
      </c>
      <c r="K602" s="100" t="str">
        <f t="shared" si="10"/>
        <v>Posgrado</v>
      </c>
      <c r="L602" s="100" t="s">
        <v>404</v>
      </c>
    </row>
    <row r="603" spans="3:12">
      <c r="C603" s="174" t="s">
        <v>58</v>
      </c>
      <c r="D603" s="165"/>
      <c r="E603" s="156">
        <v>0</v>
      </c>
      <c r="F603" s="102">
        <v>0</v>
      </c>
      <c r="G603" s="99">
        <f>F603</f>
        <v>0</v>
      </c>
      <c r="H603" s="166"/>
      <c r="I603" s="103" t="s">
        <v>718</v>
      </c>
      <c r="J603" s="103" t="str">
        <f>VLOOKUP(I603,Presupuesto!$B$11:$C$565,2,0)</f>
        <v>OTROS SERVICIOS TECNICOS Y PROFESIONALES</v>
      </c>
      <c r="K603" s="100" t="str">
        <f t="shared" si="10"/>
        <v>Posgrado</v>
      </c>
      <c r="L603" s="100" t="s">
        <v>404</v>
      </c>
    </row>
    <row r="604" spans="3:12" ht="15.75" thickBot="1">
      <c r="C604" s="175" t="s">
        <v>59</v>
      </c>
      <c r="D604" s="165"/>
      <c r="E604" s="156">
        <v>0</v>
      </c>
      <c r="F604" s="102">
        <v>0</v>
      </c>
      <c r="G604" s="99">
        <f>F604</f>
        <v>0</v>
      </c>
      <c r="H604" s="166"/>
      <c r="I604" s="103" t="s">
        <v>718</v>
      </c>
      <c r="J604" s="103" t="str">
        <f>VLOOKUP(I604,Presupuesto!$B$11:$C$565,2,0)</f>
        <v>OTROS SERVICIOS TECNICOS Y PROFESIONALES</v>
      </c>
      <c r="K604" s="100" t="str">
        <f t="shared" si="10"/>
        <v>Posgrado</v>
      </c>
      <c r="L604" s="100" t="s">
        <v>404</v>
      </c>
    </row>
    <row r="605" spans="3:12" ht="15.75" thickBot="1">
      <c r="C605" s="142" t="s">
        <v>61</v>
      </c>
      <c r="D605" s="202"/>
      <c r="E605" s="154">
        <v>12</v>
      </c>
      <c r="F605" s="120">
        <v>30000</v>
      </c>
      <c r="G605" s="115">
        <f>D605*E605*F605</f>
        <v>0</v>
      </c>
      <c r="H605" s="168"/>
      <c r="I605" s="116" t="s">
        <v>509</v>
      </c>
      <c r="J605" s="116" t="str">
        <f>VLOOKUP(I605,Presupuesto!$B$11:$C$565,2,0)</f>
        <v>SUELDOS Y SALARIOS PERMANENTES</v>
      </c>
      <c r="K605" s="100" t="str">
        <f t="shared" si="10"/>
        <v>Posgrado</v>
      </c>
      <c r="L605" s="100" t="s">
        <v>404</v>
      </c>
    </row>
    <row r="606" spans="3:12">
      <c r="C606" s="174" t="s">
        <v>58</v>
      </c>
      <c r="D606" s="172"/>
      <c r="E606" s="133">
        <v>0</v>
      </c>
      <c r="F606" s="121">
        <f>IF(E605=0,"",(G605/E605)/12*E605)</f>
        <v>0</v>
      </c>
      <c r="G606" s="122">
        <f>F606</f>
        <v>0</v>
      </c>
      <c r="H606" s="166"/>
      <c r="I606" s="103" t="s">
        <v>529</v>
      </c>
      <c r="J606" s="103" t="str">
        <f>VLOOKUP(I606,Presupuesto!$B$11:$C$565,2,0)</f>
        <v>AGUINALDO Y DECIMO CUARTO MES</v>
      </c>
      <c r="K606" s="100" t="str">
        <f t="shared" si="10"/>
        <v>Posgrado</v>
      </c>
      <c r="L606" s="100" t="s">
        <v>404</v>
      </c>
    </row>
    <row r="607" spans="3:12" ht="15.75" thickBot="1">
      <c r="C607" s="176" t="s">
        <v>59</v>
      </c>
      <c r="D607" s="164"/>
      <c r="E607" s="134">
        <v>0</v>
      </c>
      <c r="F607" s="107">
        <f>IF(E605&lt;6,"",((E605-6)/12)*(G605/E605))</f>
        <v>0</v>
      </c>
      <c r="G607" s="107">
        <f>F607</f>
        <v>0</v>
      </c>
      <c r="H607" s="164"/>
      <c r="I607" s="108" t="s">
        <v>532</v>
      </c>
      <c r="J607" s="126" t="str">
        <f>VLOOKUP(I607,Presupuesto!$B$11:$C$565,2,0)</f>
        <v>DECIMOCUARTO MES</v>
      </c>
      <c r="K607" s="108" t="str">
        <f t="shared" si="10"/>
        <v>Posgrado</v>
      </c>
      <c r="L607" s="126" t="s">
        <v>404</v>
      </c>
    </row>
    <row r="609" spans="3:12" ht="15.75" thickBot="1"/>
    <row r="610" spans="3:12" ht="15.75" thickBot="1">
      <c r="C610" s="69" t="s">
        <v>43</v>
      </c>
      <c r="D610" s="30">
        <f>SUM(G617:G667)</f>
        <v>0</v>
      </c>
      <c r="E610" s="95"/>
      <c r="F610" s="95"/>
      <c r="G610" s="95"/>
      <c r="H610" s="76"/>
      <c r="I610" s="76"/>
      <c r="J610" s="76"/>
    </row>
    <row r="611" spans="3:12">
      <c r="D611" s="31"/>
      <c r="E611" s="95"/>
      <c r="F611" s="95"/>
      <c r="G611" s="95"/>
      <c r="H611" s="76"/>
      <c r="I611" s="76"/>
      <c r="J611" s="76"/>
    </row>
    <row r="612" spans="3:12">
      <c r="D612" s="31"/>
      <c r="E612" s="95"/>
      <c r="F612" s="95"/>
      <c r="G612" s="95"/>
      <c r="H612" s="76"/>
      <c r="I612" s="76"/>
      <c r="J612" s="76"/>
    </row>
    <row r="613" spans="3:12" ht="15.75">
      <c r="C613" s="207" t="s">
        <v>402</v>
      </c>
      <c r="D613" s="208"/>
      <c r="E613" s="95"/>
      <c r="F613" s="95"/>
      <c r="G613" s="95"/>
      <c r="H613" s="76"/>
      <c r="I613" s="76"/>
      <c r="J613" s="76"/>
    </row>
    <row r="614" spans="3:12" ht="18.75">
      <c r="C614" s="217"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c r="C615" s="180"/>
      <c r="D615" s="31"/>
      <c r="E615" s="95"/>
      <c r="F615" s="95"/>
      <c r="G615" s="95"/>
      <c r="H615" s="76"/>
      <c r="I615" s="76"/>
      <c r="J615" s="76"/>
    </row>
    <row r="616" spans="3:12" ht="30.75" thickBot="1">
      <c r="C616" s="136" t="s">
        <v>44</v>
      </c>
      <c r="D616" s="140" t="s">
        <v>55</v>
      </c>
      <c r="E616" s="173" t="s">
        <v>56</v>
      </c>
      <c r="F616" s="140" t="s">
        <v>57</v>
      </c>
      <c r="G616" s="137" t="s">
        <v>27</v>
      </c>
      <c r="H616" s="135" t="s">
        <v>140</v>
      </c>
      <c r="I616" s="138" t="s">
        <v>46</v>
      </c>
      <c r="J616" s="138" t="s">
        <v>141</v>
      </c>
      <c r="K616" s="138" t="s">
        <v>420</v>
      </c>
      <c r="L616" s="138" t="s">
        <v>421</v>
      </c>
    </row>
    <row r="617" spans="3:12" ht="15.75" thickBot="1">
      <c r="C617" s="139" t="s">
        <v>495</v>
      </c>
      <c r="D617" s="202"/>
      <c r="E617" s="154">
        <v>12</v>
      </c>
      <c r="F617" s="324">
        <f>HLOOKUP($C617,$BZ$2:$CM$3,2,0)</f>
        <v>41436.800000000003</v>
      </c>
      <c r="G617" s="115">
        <f>D617*E617*F617</f>
        <v>0</v>
      </c>
      <c r="H617" s="168"/>
      <c r="I617" s="116" t="s">
        <v>509</v>
      </c>
      <c r="J617" s="116" t="str">
        <f>VLOOKUP(I617,Presupuesto!$B$11:$C$565,2,0)</f>
        <v>SUELDOS Y SALARIOS PERMANENTES</v>
      </c>
      <c r="K617" s="227" t="s">
        <v>1472</v>
      </c>
      <c r="L617" s="100" t="s">
        <v>404</v>
      </c>
    </row>
    <row r="618" spans="3:12">
      <c r="C618" s="174" t="s">
        <v>58</v>
      </c>
      <c r="D618" s="165"/>
      <c r="E618" s="156">
        <v>0</v>
      </c>
      <c r="F618" s="102">
        <f>IF(E617=0,"",(G617/E617)/12*E617)</f>
        <v>0</v>
      </c>
      <c r="G618" s="99">
        <f>F618</f>
        <v>0</v>
      </c>
      <c r="H618" s="166" t="s">
        <v>1460</v>
      </c>
      <c r="I618" s="118" t="s">
        <v>529</v>
      </c>
      <c r="J618" s="118" t="str">
        <f>VLOOKUP(I618,Presupuesto!$B$11:$C$565,2,0)</f>
        <v>AGUINALDO Y DECIMO CUARTO MES</v>
      </c>
      <c r="K618" s="100" t="str">
        <f>$K$617</f>
        <v>Posgrado</v>
      </c>
      <c r="L618" s="100" t="s">
        <v>422</v>
      </c>
    </row>
    <row r="619" spans="3:12" ht="15.75" thickBot="1">
      <c r="C619" s="175" t="s">
        <v>59</v>
      </c>
      <c r="D619" s="165"/>
      <c r="E619" s="156">
        <v>0</v>
      </c>
      <c r="F619" s="119">
        <f>IF(E617&lt;6,"",((E617-6)/12)*(G617/E617))</f>
        <v>0</v>
      </c>
      <c r="G619" s="99">
        <f>F619</f>
        <v>0</v>
      </c>
      <c r="H619" s="166"/>
      <c r="I619" s="103" t="s">
        <v>532</v>
      </c>
      <c r="J619" s="103" t="str">
        <f>VLOOKUP(I619,Presupuesto!$B$11:$C$565,2,0)</f>
        <v>DECIMOCUARTO MES</v>
      </c>
      <c r="K619" s="100" t="str">
        <f t="shared" ref="K619:K667" si="11">$K$617</f>
        <v>Posgrado</v>
      </c>
      <c r="L619" s="100" t="s">
        <v>405</v>
      </c>
    </row>
    <row r="620" spans="3:12" ht="15.75" thickBot="1">
      <c r="C620" s="139" t="s">
        <v>496</v>
      </c>
      <c r="D620" s="202"/>
      <c r="E620" s="154">
        <v>12</v>
      </c>
      <c r="F620" s="324">
        <f>HLOOKUP($C620,$BZ$2:$CM$3,2,0)</f>
        <v>37669.82</v>
      </c>
      <c r="G620" s="115">
        <f>D620*E620*F620</f>
        <v>0</v>
      </c>
      <c r="H620" s="168"/>
      <c r="I620" s="116" t="s">
        <v>509</v>
      </c>
      <c r="J620" s="116" t="str">
        <f>VLOOKUP(I620,Presupuesto!$B$11:$C$565,2,0)</f>
        <v>SUELDOS Y SALARIOS PERMANENTES</v>
      </c>
      <c r="K620" s="100" t="str">
        <f t="shared" si="11"/>
        <v>Posgrado</v>
      </c>
      <c r="L620" s="100" t="s">
        <v>405</v>
      </c>
    </row>
    <row r="621" spans="3:12">
      <c r="C621" s="174" t="s">
        <v>58</v>
      </c>
      <c r="D621" s="165"/>
      <c r="E621" s="156">
        <v>0</v>
      </c>
      <c r="F621" s="102">
        <f>IF(E620=0,"",(G620/E620)/12*E620)</f>
        <v>0</v>
      </c>
      <c r="G621" s="99">
        <f>F621</f>
        <v>0</v>
      </c>
      <c r="H621" s="166"/>
      <c r="I621" s="118" t="s">
        <v>529</v>
      </c>
      <c r="J621" s="118" t="str">
        <f>VLOOKUP(I621,Presupuesto!$B$11:$C$565,2,0)</f>
        <v>AGUINALDO Y DECIMO CUARTO MES</v>
      </c>
      <c r="K621" s="100" t="str">
        <f t="shared" si="11"/>
        <v>Posgrado</v>
      </c>
      <c r="L621" s="100" t="s">
        <v>405</v>
      </c>
    </row>
    <row r="622" spans="3:12" ht="15.75" thickBot="1">
      <c r="C622" s="175" t="s">
        <v>59</v>
      </c>
      <c r="D622" s="165"/>
      <c r="E622" s="156">
        <v>0</v>
      </c>
      <c r="F622" s="119">
        <f>IF(E620&lt;6,"",((E620-6)/12)*(G620/E620))</f>
        <v>0</v>
      </c>
      <c r="G622" s="99">
        <f>F622</f>
        <v>0</v>
      </c>
      <c r="H622" s="166"/>
      <c r="I622" s="103" t="s">
        <v>532</v>
      </c>
      <c r="J622" s="103" t="str">
        <f>VLOOKUP(I622,Presupuesto!$B$11:$C$565,2,0)</f>
        <v>DECIMOCUARTO MES</v>
      </c>
      <c r="K622" s="100" t="str">
        <f t="shared" si="11"/>
        <v>Posgrado</v>
      </c>
      <c r="L622" s="100" t="s">
        <v>405</v>
      </c>
    </row>
    <row r="623" spans="3:12" ht="15.75" thickBot="1">
      <c r="C623" s="139" t="s">
        <v>497</v>
      </c>
      <c r="D623" s="202"/>
      <c r="E623" s="154">
        <v>12</v>
      </c>
      <c r="F623" s="324">
        <f>HLOOKUP($C623,$BZ$2:$CM$3,2,0)</f>
        <v>33902.839999999997</v>
      </c>
      <c r="G623" s="115">
        <f>D623*E623*F623</f>
        <v>0</v>
      </c>
      <c r="H623" s="168"/>
      <c r="I623" s="116" t="s">
        <v>509</v>
      </c>
      <c r="J623" s="116" t="str">
        <f>VLOOKUP(I623,Presupuesto!$B$11:$C$565,2,0)</f>
        <v>SUELDOS Y SALARIOS PERMANENTES</v>
      </c>
      <c r="K623" s="100" t="str">
        <f t="shared" si="11"/>
        <v>Posgrado</v>
      </c>
      <c r="L623" s="100" t="s">
        <v>405</v>
      </c>
    </row>
    <row r="624" spans="3:12">
      <c r="C624" s="174" t="s">
        <v>58</v>
      </c>
      <c r="D624" s="165"/>
      <c r="E624" s="156">
        <v>0</v>
      </c>
      <c r="F624" s="102">
        <f>IF(E623=0,"",(G623/E623)/12*E623)</f>
        <v>0</v>
      </c>
      <c r="G624" s="99">
        <f>F624</f>
        <v>0</v>
      </c>
      <c r="H624" s="166"/>
      <c r="I624" s="118" t="s">
        <v>529</v>
      </c>
      <c r="J624" s="118" t="str">
        <f>VLOOKUP(I624,Presupuesto!$B$11:$C$565,2,0)</f>
        <v>AGUINALDO Y DECIMO CUARTO MES</v>
      </c>
      <c r="K624" s="100" t="str">
        <f t="shared" si="11"/>
        <v>Posgrado</v>
      </c>
      <c r="L624" s="100" t="s">
        <v>405</v>
      </c>
    </row>
    <row r="625" spans="3:12" ht="15.75" thickBot="1">
      <c r="C625" s="175" t="s">
        <v>59</v>
      </c>
      <c r="D625" s="165"/>
      <c r="E625" s="156">
        <v>0</v>
      </c>
      <c r="F625" s="119">
        <f>IF(E623&lt;6,"",((E623-6)/12)*(G623/E623))</f>
        <v>0</v>
      </c>
      <c r="G625" s="99">
        <f>F625</f>
        <v>0</v>
      </c>
      <c r="H625" s="166"/>
      <c r="I625" s="103" t="s">
        <v>532</v>
      </c>
      <c r="J625" s="103" t="str">
        <f>VLOOKUP(I625,Presupuesto!$B$11:$C$565,2,0)</f>
        <v>DECIMOCUARTO MES</v>
      </c>
      <c r="K625" s="100" t="str">
        <f t="shared" si="11"/>
        <v>Posgrado</v>
      </c>
      <c r="L625" s="100" t="s">
        <v>405</v>
      </c>
    </row>
    <row r="626" spans="3:12" ht="15.75" thickBot="1">
      <c r="C626" s="139" t="s">
        <v>498</v>
      </c>
      <c r="D626" s="202"/>
      <c r="E626" s="154">
        <v>12</v>
      </c>
      <c r="F626" s="324">
        <f>HLOOKUP($C626,$BZ$2:$CM$3,2,0)</f>
        <v>30135.85</v>
      </c>
      <c r="G626" s="115">
        <f>D626*E626*F626</f>
        <v>0</v>
      </c>
      <c r="H626" s="168"/>
      <c r="I626" s="116" t="s">
        <v>509</v>
      </c>
      <c r="J626" s="116" t="str">
        <f>VLOOKUP(I626,Presupuesto!$B$11:$C$565,2,0)</f>
        <v>SUELDOS Y SALARIOS PERMANENTES</v>
      </c>
      <c r="K626" s="100" t="str">
        <f t="shared" si="11"/>
        <v>Posgrado</v>
      </c>
      <c r="L626" s="100" t="s">
        <v>405</v>
      </c>
    </row>
    <row r="627" spans="3:12">
      <c r="C627" s="174" t="s">
        <v>58</v>
      </c>
      <c r="D627" s="165"/>
      <c r="E627" s="156">
        <v>0</v>
      </c>
      <c r="F627" s="102">
        <f>IF(E626=0,"",(G626/E626)/12*E626)</f>
        <v>0</v>
      </c>
      <c r="G627" s="99">
        <f>F627</f>
        <v>0</v>
      </c>
      <c r="H627" s="166"/>
      <c r="I627" s="118" t="s">
        <v>529</v>
      </c>
      <c r="J627" s="118" t="str">
        <f>VLOOKUP(I627,Presupuesto!$B$11:$C$565,2,0)</f>
        <v>AGUINALDO Y DECIMO CUARTO MES</v>
      </c>
      <c r="K627" s="100" t="str">
        <f t="shared" si="11"/>
        <v>Posgrado</v>
      </c>
      <c r="L627" s="100" t="s">
        <v>405</v>
      </c>
    </row>
    <row r="628" spans="3:12" ht="15.75" thickBot="1">
      <c r="C628" s="175" t="s">
        <v>59</v>
      </c>
      <c r="D628" s="165"/>
      <c r="E628" s="156">
        <v>0</v>
      </c>
      <c r="F628" s="119">
        <f>IF(E626&lt;6,"",((E626-6)/12)*(G626/E626))</f>
        <v>0</v>
      </c>
      <c r="G628" s="99">
        <f>F628</f>
        <v>0</v>
      </c>
      <c r="H628" s="166"/>
      <c r="I628" s="103" t="s">
        <v>532</v>
      </c>
      <c r="J628" s="103" t="str">
        <f>VLOOKUP(I628,Presupuesto!$B$11:$C$565,2,0)</f>
        <v>DECIMOCUARTO MES</v>
      </c>
      <c r="K628" s="100" t="str">
        <f t="shared" si="11"/>
        <v>Posgrado</v>
      </c>
      <c r="L628" s="100" t="s">
        <v>405</v>
      </c>
    </row>
    <row r="629" spans="3:12" ht="15.75" thickBot="1">
      <c r="C629" s="139" t="s">
        <v>499</v>
      </c>
      <c r="D629" s="202"/>
      <c r="E629" s="154">
        <v>12</v>
      </c>
      <c r="F629" s="324">
        <f>HLOOKUP($C629,$BZ$2:$CM$3,2,0)</f>
        <v>28252.36</v>
      </c>
      <c r="G629" s="115">
        <f>D629*E629*F629</f>
        <v>0</v>
      </c>
      <c r="H629" s="168"/>
      <c r="I629" s="116" t="s">
        <v>509</v>
      </c>
      <c r="J629" s="116" t="str">
        <f>VLOOKUP(I629,Presupuesto!$B$11:$C$565,2,0)</f>
        <v>SUELDOS Y SALARIOS PERMANENTES</v>
      </c>
      <c r="K629" s="100" t="str">
        <f t="shared" si="11"/>
        <v>Posgrado</v>
      </c>
      <c r="L629" s="100" t="s">
        <v>405</v>
      </c>
    </row>
    <row r="630" spans="3:12">
      <c r="C630" s="174" t="s">
        <v>58</v>
      </c>
      <c r="D630" s="165"/>
      <c r="E630" s="156">
        <v>0</v>
      </c>
      <c r="F630" s="102">
        <f>IF(E629=0,"",(G629/E629)/12*E629)</f>
        <v>0</v>
      </c>
      <c r="G630" s="99">
        <f>F630</f>
        <v>0</v>
      </c>
      <c r="H630" s="166"/>
      <c r="I630" s="118" t="s">
        <v>529</v>
      </c>
      <c r="J630" s="118" t="str">
        <f>VLOOKUP(I630,Presupuesto!$B$11:$C$565,2,0)</f>
        <v>AGUINALDO Y DECIMO CUARTO MES</v>
      </c>
      <c r="K630" s="100" t="str">
        <f t="shared" si="11"/>
        <v>Posgrado</v>
      </c>
      <c r="L630" s="100" t="s">
        <v>405</v>
      </c>
    </row>
    <row r="631" spans="3:12" ht="15.75" thickBot="1">
      <c r="C631" s="175" t="s">
        <v>59</v>
      </c>
      <c r="D631" s="165"/>
      <c r="E631" s="156">
        <v>0</v>
      </c>
      <c r="F631" s="119">
        <f>IF(E629&lt;6,"",((E629-6)/12)*(G629/E629))</f>
        <v>0</v>
      </c>
      <c r="G631" s="99">
        <f>F631</f>
        <v>0</v>
      </c>
      <c r="H631" s="166"/>
      <c r="I631" s="103" t="s">
        <v>532</v>
      </c>
      <c r="J631" s="103" t="str">
        <f>VLOOKUP(I631,Presupuesto!$B$11:$C$565,2,0)</f>
        <v>DECIMOCUARTO MES</v>
      </c>
      <c r="K631" s="100" t="str">
        <f t="shared" si="11"/>
        <v>Posgrado</v>
      </c>
      <c r="L631" s="100" t="s">
        <v>405</v>
      </c>
    </row>
    <row r="632" spans="3:12" ht="15.75" thickBot="1">
      <c r="C632" s="139" t="s">
        <v>500</v>
      </c>
      <c r="D632" s="202"/>
      <c r="E632" s="154">
        <v>12</v>
      </c>
      <c r="F632" s="324">
        <f>HLOOKUP($C632,$BZ$2:$CM$3,2,0)</f>
        <v>26368.87</v>
      </c>
      <c r="G632" s="115">
        <f>D632*E632*F632</f>
        <v>0</v>
      </c>
      <c r="H632" s="168"/>
      <c r="I632" s="116" t="s">
        <v>509</v>
      </c>
      <c r="J632" s="116" t="str">
        <f>VLOOKUP(I632,Presupuesto!$B$11:$C$565,2,0)</f>
        <v>SUELDOS Y SALARIOS PERMANENTES</v>
      </c>
      <c r="K632" s="100" t="str">
        <f t="shared" si="11"/>
        <v>Posgrado</v>
      </c>
      <c r="L632" s="100" t="s">
        <v>405</v>
      </c>
    </row>
    <row r="633" spans="3:12">
      <c r="C633" s="174" t="s">
        <v>58</v>
      </c>
      <c r="D633" s="165"/>
      <c r="E633" s="156">
        <v>0</v>
      </c>
      <c r="F633" s="102">
        <f>IF(E632=0,"",(G632/E632)/12*E632)</f>
        <v>0</v>
      </c>
      <c r="G633" s="99">
        <f>F633</f>
        <v>0</v>
      </c>
      <c r="H633" s="166"/>
      <c r="I633" s="118" t="s">
        <v>529</v>
      </c>
      <c r="J633" s="118" t="str">
        <f>VLOOKUP(I633,Presupuesto!$B$11:$C$565,2,0)</f>
        <v>AGUINALDO Y DECIMO CUARTO MES</v>
      </c>
      <c r="K633" s="100" t="str">
        <f t="shared" si="11"/>
        <v>Posgrado</v>
      </c>
      <c r="L633" s="100" t="s">
        <v>405</v>
      </c>
    </row>
    <row r="634" spans="3:12" ht="15.75" thickBot="1">
      <c r="C634" s="175" t="s">
        <v>59</v>
      </c>
      <c r="D634" s="165"/>
      <c r="E634" s="156">
        <v>0</v>
      </c>
      <c r="F634" s="119">
        <f>IF(E632&lt;6,"",((E632-6)/12)*(G632/E632))</f>
        <v>0</v>
      </c>
      <c r="G634" s="99">
        <f>F634</f>
        <v>0</v>
      </c>
      <c r="H634" s="166"/>
      <c r="I634" s="103" t="s">
        <v>532</v>
      </c>
      <c r="J634" s="103" t="str">
        <f>VLOOKUP(I634,Presupuesto!$B$11:$C$565,2,0)</f>
        <v>DECIMOCUARTO MES</v>
      </c>
      <c r="K634" s="100" t="str">
        <f t="shared" si="11"/>
        <v>Posgrado</v>
      </c>
      <c r="L634" s="100" t="s">
        <v>405</v>
      </c>
    </row>
    <row r="635" spans="3:12" ht="15.75" thickBot="1">
      <c r="C635" s="139" t="s">
        <v>501</v>
      </c>
      <c r="D635" s="202"/>
      <c r="E635" s="154">
        <v>12</v>
      </c>
      <c r="F635" s="324">
        <f>HLOOKUP($C635,$BZ$2:$CM$3,2,0)</f>
        <v>17893.16</v>
      </c>
      <c r="G635" s="115">
        <f>D635*E635*F635</f>
        <v>0</v>
      </c>
      <c r="H635" s="168"/>
      <c r="I635" s="116" t="s">
        <v>509</v>
      </c>
      <c r="J635" s="116" t="str">
        <f>VLOOKUP(I635,Presupuesto!$B$11:$C$565,2,0)</f>
        <v>SUELDOS Y SALARIOS PERMANENTES</v>
      </c>
      <c r="K635" s="100" t="str">
        <f t="shared" si="11"/>
        <v>Posgrado</v>
      </c>
      <c r="L635" s="100" t="s">
        <v>405</v>
      </c>
    </row>
    <row r="636" spans="3:12">
      <c r="C636" s="174" t="s">
        <v>58</v>
      </c>
      <c r="D636" s="165"/>
      <c r="E636" s="156">
        <v>0</v>
      </c>
      <c r="F636" s="102">
        <f>IF(E635=0,"",(G635/E635)/12*E635)</f>
        <v>0</v>
      </c>
      <c r="G636" s="99">
        <f>F636</f>
        <v>0</v>
      </c>
      <c r="H636" s="166"/>
      <c r="I636" s="118" t="s">
        <v>529</v>
      </c>
      <c r="J636" s="118" t="str">
        <f>VLOOKUP(I636,Presupuesto!$B$11:$C$565,2,0)</f>
        <v>AGUINALDO Y DECIMO CUARTO MES</v>
      </c>
      <c r="K636" s="100" t="str">
        <f t="shared" si="11"/>
        <v>Posgrado</v>
      </c>
      <c r="L636" s="100" t="s">
        <v>405</v>
      </c>
    </row>
    <row r="637" spans="3:12" ht="15.75" thickBot="1">
      <c r="C637" s="175" t="s">
        <v>59</v>
      </c>
      <c r="D637" s="165"/>
      <c r="E637" s="156">
        <v>0</v>
      </c>
      <c r="F637" s="119">
        <f>IF(E635&lt;6,"",((E635-6)/12)*(G635/E635))</f>
        <v>0</v>
      </c>
      <c r="G637" s="99">
        <f>F637</f>
        <v>0</v>
      </c>
      <c r="H637" s="166"/>
      <c r="I637" s="103" t="s">
        <v>532</v>
      </c>
      <c r="J637" s="103" t="str">
        <f>VLOOKUP(I637,Presupuesto!$B$11:$C$565,2,0)</f>
        <v>DECIMOCUARTO MES</v>
      </c>
      <c r="K637" s="100" t="str">
        <f t="shared" si="11"/>
        <v>Posgrado</v>
      </c>
      <c r="L637" s="100" t="s">
        <v>405</v>
      </c>
    </row>
    <row r="638" spans="3:12" ht="15.75" thickBot="1">
      <c r="C638" s="139" t="s">
        <v>502</v>
      </c>
      <c r="D638" s="202"/>
      <c r="E638" s="154">
        <v>12</v>
      </c>
      <c r="F638" s="324">
        <f>HLOOKUP($C638,$BZ$2:$CM$3,2,0)</f>
        <v>16951.419999999998</v>
      </c>
      <c r="G638" s="115">
        <f>D638*E638*F638</f>
        <v>0</v>
      </c>
      <c r="H638" s="168"/>
      <c r="I638" s="116" t="s">
        <v>509</v>
      </c>
      <c r="J638" s="116" t="str">
        <f>VLOOKUP(I638,Presupuesto!$B$11:$C$565,2,0)</f>
        <v>SUELDOS Y SALARIOS PERMANENTES</v>
      </c>
      <c r="K638" s="100" t="str">
        <f t="shared" si="11"/>
        <v>Posgrado</v>
      </c>
      <c r="L638" s="100" t="s">
        <v>405</v>
      </c>
    </row>
    <row r="639" spans="3:12">
      <c r="C639" s="174" t="s">
        <v>58</v>
      </c>
      <c r="D639" s="165"/>
      <c r="E639" s="156">
        <v>0</v>
      </c>
      <c r="F639" s="102">
        <f>IF(E638=0,"",(G638/E638)/12*E638)</f>
        <v>0</v>
      </c>
      <c r="G639" s="99">
        <f>F639</f>
        <v>0</v>
      </c>
      <c r="H639" s="166"/>
      <c r="I639" s="118" t="s">
        <v>529</v>
      </c>
      <c r="J639" s="118" t="str">
        <f>VLOOKUP(I639,Presupuesto!$B$11:$C$565,2,0)</f>
        <v>AGUINALDO Y DECIMO CUARTO MES</v>
      </c>
      <c r="K639" s="100" t="str">
        <f t="shared" si="11"/>
        <v>Posgrado</v>
      </c>
      <c r="L639" s="100" t="s">
        <v>405</v>
      </c>
    </row>
    <row r="640" spans="3:12" ht="15.75" thickBot="1">
      <c r="C640" s="175" t="s">
        <v>59</v>
      </c>
      <c r="D640" s="165"/>
      <c r="E640" s="156">
        <v>0</v>
      </c>
      <c r="F640" s="119">
        <f>IF(E638&lt;6,"",((E638-6)/12)*(G638/E638))</f>
        <v>0</v>
      </c>
      <c r="G640" s="99">
        <f>F640</f>
        <v>0</v>
      </c>
      <c r="H640" s="166"/>
      <c r="I640" s="103" t="s">
        <v>532</v>
      </c>
      <c r="J640" s="103" t="str">
        <f>VLOOKUP(I640,Presupuesto!$B$11:$C$565,2,0)</f>
        <v>DECIMOCUARTO MES</v>
      </c>
      <c r="K640" s="100" t="str">
        <f t="shared" si="11"/>
        <v>Posgrado</v>
      </c>
      <c r="L640" s="100" t="s">
        <v>405</v>
      </c>
    </row>
    <row r="641" spans="3:12" ht="15.75" thickBot="1">
      <c r="C641" s="139" t="s">
        <v>503</v>
      </c>
      <c r="D641" s="202"/>
      <c r="E641" s="154">
        <v>12</v>
      </c>
      <c r="F641" s="324">
        <f>HLOOKUP($C641,$BZ$2:$CM$3,2,0)</f>
        <v>13184.44</v>
      </c>
      <c r="G641" s="115">
        <f>D641*E641*F641</f>
        <v>0</v>
      </c>
      <c r="H641" s="168"/>
      <c r="I641" s="116" t="s">
        <v>509</v>
      </c>
      <c r="J641" s="116" t="str">
        <f>VLOOKUP(I641,Presupuesto!$B$11:$C$565,2,0)</f>
        <v>SUELDOS Y SALARIOS PERMANENTES</v>
      </c>
      <c r="K641" s="100" t="str">
        <f t="shared" si="11"/>
        <v>Posgrado</v>
      </c>
      <c r="L641" s="100" t="s">
        <v>405</v>
      </c>
    </row>
    <row r="642" spans="3:12">
      <c r="C642" s="174" t="s">
        <v>58</v>
      </c>
      <c r="D642" s="165"/>
      <c r="E642" s="156">
        <v>0</v>
      </c>
      <c r="F642" s="102">
        <f>IF(E641=0,"",(G641/E641)/12*E641)</f>
        <v>0</v>
      </c>
      <c r="G642" s="99">
        <f>F642</f>
        <v>0</v>
      </c>
      <c r="H642" s="166"/>
      <c r="I642" s="118" t="s">
        <v>529</v>
      </c>
      <c r="J642" s="118" t="str">
        <f>VLOOKUP(I642,Presupuesto!$B$11:$C$565,2,0)</f>
        <v>AGUINALDO Y DECIMO CUARTO MES</v>
      </c>
      <c r="K642" s="100" t="str">
        <f t="shared" si="11"/>
        <v>Posgrado</v>
      </c>
      <c r="L642" s="100" t="s">
        <v>405</v>
      </c>
    </row>
    <row r="643" spans="3:12" ht="15.75" thickBot="1">
      <c r="C643" s="175" t="s">
        <v>59</v>
      </c>
      <c r="D643" s="165"/>
      <c r="E643" s="156">
        <v>0</v>
      </c>
      <c r="F643" s="119">
        <f>IF(E641&lt;6,"",((E641-6)/12)*(G641/E641))</f>
        <v>0</v>
      </c>
      <c r="G643" s="99">
        <f>F643</f>
        <v>0</v>
      </c>
      <c r="H643" s="166"/>
      <c r="I643" s="103" t="s">
        <v>532</v>
      </c>
      <c r="J643" s="103" t="str">
        <f>VLOOKUP(I643,Presupuesto!$B$11:$C$565,2,0)</f>
        <v>DECIMOCUARTO MES</v>
      </c>
      <c r="K643" s="100" t="str">
        <f t="shared" si="11"/>
        <v>Posgrado</v>
      </c>
      <c r="L643" s="100" t="s">
        <v>405</v>
      </c>
    </row>
    <row r="644" spans="3:12" ht="15.75" thickBot="1">
      <c r="C644" s="139" t="s">
        <v>504</v>
      </c>
      <c r="D644" s="202"/>
      <c r="E644" s="154">
        <v>12</v>
      </c>
      <c r="F644" s="324">
        <f>HLOOKUP($C644,$BZ$2:$CM$3,2,0)</f>
        <v>15032.56</v>
      </c>
      <c r="G644" s="115">
        <f>D644*E644*F644</f>
        <v>0</v>
      </c>
      <c r="H644" s="168"/>
      <c r="I644" s="116" t="s">
        <v>509</v>
      </c>
      <c r="J644" s="116" t="str">
        <f>VLOOKUP(I644,Presupuesto!$B$11:$C$565,2,0)</f>
        <v>SUELDOS Y SALARIOS PERMANENTES</v>
      </c>
      <c r="K644" s="100" t="str">
        <f t="shared" si="11"/>
        <v>Posgrado</v>
      </c>
      <c r="L644" s="100" t="s">
        <v>405</v>
      </c>
    </row>
    <row r="645" spans="3:12">
      <c r="C645" s="174" t="s">
        <v>58</v>
      </c>
      <c r="D645" s="165"/>
      <c r="E645" s="156">
        <v>0</v>
      </c>
      <c r="F645" s="102">
        <f>IF(E644=0,"",(G644/E644)/12*E644)</f>
        <v>0</v>
      </c>
      <c r="G645" s="99">
        <f>F645</f>
        <v>0</v>
      </c>
      <c r="H645" s="166"/>
      <c r="I645" s="118" t="s">
        <v>529</v>
      </c>
      <c r="J645" s="118" t="str">
        <f>VLOOKUP(I645,Presupuesto!$B$11:$C$565,2,0)</f>
        <v>AGUINALDO Y DECIMO CUARTO MES</v>
      </c>
      <c r="K645" s="100" t="str">
        <f t="shared" si="11"/>
        <v>Posgrado</v>
      </c>
      <c r="L645" s="100" t="s">
        <v>405</v>
      </c>
    </row>
    <row r="646" spans="3:12" ht="15.75" thickBot="1">
      <c r="C646" s="175" t="s">
        <v>59</v>
      </c>
      <c r="D646" s="165"/>
      <c r="E646" s="156">
        <v>0</v>
      </c>
      <c r="F646" s="119">
        <f>IF(E644&lt;6,"",((E644-6)/12)*(G644/E644))</f>
        <v>0</v>
      </c>
      <c r="G646" s="99">
        <f>F646</f>
        <v>0</v>
      </c>
      <c r="H646" s="166"/>
      <c r="I646" s="103" t="s">
        <v>532</v>
      </c>
      <c r="J646" s="103" t="str">
        <f>VLOOKUP(I646,Presupuesto!$B$11:$C$565,2,0)</f>
        <v>DECIMOCUARTO MES</v>
      </c>
      <c r="K646" s="100" t="str">
        <f t="shared" si="11"/>
        <v>Posgrado</v>
      </c>
      <c r="L646" s="100" t="s">
        <v>405</v>
      </c>
    </row>
    <row r="647" spans="3:12" ht="15.75" thickBot="1">
      <c r="C647" s="139" t="s">
        <v>505</v>
      </c>
      <c r="D647" s="202"/>
      <c r="E647" s="154">
        <v>12</v>
      </c>
      <c r="F647" s="324">
        <f>HLOOKUP($C647,$BZ$2:$CM$3,2,0)</f>
        <v>13264.02</v>
      </c>
      <c r="G647" s="115">
        <f>D647*E647*F647</f>
        <v>0</v>
      </c>
      <c r="H647" s="168"/>
      <c r="I647" s="116" t="s">
        <v>509</v>
      </c>
      <c r="J647" s="116" t="str">
        <f>VLOOKUP(I647,Presupuesto!$B$11:$C$565,2,0)</f>
        <v>SUELDOS Y SALARIOS PERMANENTES</v>
      </c>
      <c r="K647" s="100" t="str">
        <f t="shared" si="11"/>
        <v>Posgrado</v>
      </c>
      <c r="L647" s="100" t="s">
        <v>405</v>
      </c>
    </row>
    <row r="648" spans="3:12">
      <c r="C648" s="174" t="s">
        <v>58</v>
      </c>
      <c r="D648" s="165"/>
      <c r="E648" s="156">
        <v>0</v>
      </c>
      <c r="F648" s="102">
        <f>IF(E647=0,"",(G647/E647)/12*E647)</f>
        <v>0</v>
      </c>
      <c r="G648" s="99">
        <f>F648</f>
        <v>0</v>
      </c>
      <c r="H648" s="166"/>
      <c r="I648" s="118" t="s">
        <v>529</v>
      </c>
      <c r="J648" s="118" t="str">
        <f>VLOOKUP(I648,Presupuesto!$B$11:$C$565,2,0)</f>
        <v>AGUINALDO Y DECIMO CUARTO MES</v>
      </c>
      <c r="K648" s="100" t="str">
        <f t="shared" si="11"/>
        <v>Posgrado</v>
      </c>
      <c r="L648" s="100" t="s">
        <v>405</v>
      </c>
    </row>
    <row r="649" spans="3:12" ht="15.75" thickBot="1">
      <c r="C649" s="175" t="s">
        <v>59</v>
      </c>
      <c r="D649" s="165"/>
      <c r="E649" s="156">
        <v>0</v>
      </c>
      <c r="F649" s="119">
        <f>IF(E647&lt;6,"",((E647-6)/12)*(G647/E647))</f>
        <v>0</v>
      </c>
      <c r="G649" s="99">
        <f>F649</f>
        <v>0</v>
      </c>
      <c r="H649" s="166"/>
      <c r="I649" s="103" t="s">
        <v>532</v>
      </c>
      <c r="J649" s="103" t="str">
        <f>VLOOKUP(I649,Presupuesto!$B$11:$C$565,2,0)</f>
        <v>DECIMOCUARTO MES</v>
      </c>
      <c r="K649" s="100" t="str">
        <f t="shared" si="11"/>
        <v>Posgrado</v>
      </c>
      <c r="L649" s="100" t="s">
        <v>405</v>
      </c>
    </row>
    <row r="650" spans="3:12" ht="15.75" thickBot="1">
      <c r="C650" s="139" t="s">
        <v>506</v>
      </c>
      <c r="D650" s="202"/>
      <c r="E650" s="154">
        <v>12</v>
      </c>
      <c r="F650" s="324">
        <f>HLOOKUP($C650,$BZ$2:$CM$3,2,0)</f>
        <v>12379.75</v>
      </c>
      <c r="G650" s="115">
        <f>D650*E650*F650</f>
        <v>0</v>
      </c>
      <c r="H650" s="168"/>
      <c r="I650" s="116" t="s">
        <v>509</v>
      </c>
      <c r="J650" s="116" t="str">
        <f>VLOOKUP(I650,Presupuesto!$B$11:$C$565,2,0)</f>
        <v>SUELDOS Y SALARIOS PERMANENTES</v>
      </c>
      <c r="K650" s="100" t="str">
        <f t="shared" si="11"/>
        <v>Posgrado</v>
      </c>
      <c r="L650" s="100" t="s">
        <v>405</v>
      </c>
    </row>
    <row r="651" spans="3:12">
      <c r="C651" s="174" t="s">
        <v>58</v>
      </c>
      <c r="D651" s="165"/>
      <c r="E651" s="156">
        <v>0</v>
      </c>
      <c r="F651" s="102">
        <f>IF(E650=0,"",(G650/E650)/12*E650)</f>
        <v>0</v>
      </c>
      <c r="G651" s="99">
        <f>F651</f>
        <v>0</v>
      </c>
      <c r="H651" s="166"/>
      <c r="I651" s="118" t="s">
        <v>529</v>
      </c>
      <c r="J651" s="118" t="str">
        <f>VLOOKUP(I651,Presupuesto!$B$11:$C$565,2,0)</f>
        <v>AGUINALDO Y DECIMO CUARTO MES</v>
      </c>
      <c r="K651" s="100" t="str">
        <f t="shared" si="11"/>
        <v>Posgrado</v>
      </c>
      <c r="L651" s="100" t="s">
        <v>405</v>
      </c>
    </row>
    <row r="652" spans="3:12" ht="15.75" thickBot="1">
      <c r="C652" s="175" t="s">
        <v>59</v>
      </c>
      <c r="D652" s="165"/>
      <c r="E652" s="156">
        <v>0</v>
      </c>
      <c r="F652" s="119">
        <f>IF(E650&lt;6,"",((E650-6)/12)*(G650/E650))</f>
        <v>0</v>
      </c>
      <c r="G652" s="99">
        <f>F652</f>
        <v>0</v>
      </c>
      <c r="H652" s="166"/>
      <c r="I652" s="103" t="s">
        <v>532</v>
      </c>
      <c r="J652" s="103" t="str">
        <f>VLOOKUP(I652,Presupuesto!$B$11:$C$565,2,0)</f>
        <v>DECIMOCUARTO MES</v>
      </c>
      <c r="K652" s="100" t="str">
        <f t="shared" si="11"/>
        <v>Posgrado</v>
      </c>
      <c r="L652" s="100" t="s">
        <v>405</v>
      </c>
    </row>
    <row r="653" spans="3:12" ht="15.75" thickBot="1">
      <c r="C653" s="139" t="s">
        <v>507</v>
      </c>
      <c r="D653" s="202"/>
      <c r="E653" s="154">
        <v>12</v>
      </c>
      <c r="F653" s="324">
        <f>HLOOKUP($C653,$BZ$2:$CM$3,2,0)</f>
        <v>439.49</v>
      </c>
      <c r="G653" s="115">
        <f>D653*E653*F653</f>
        <v>0</v>
      </c>
      <c r="H653" s="168"/>
      <c r="I653" s="116" t="s">
        <v>509</v>
      </c>
      <c r="J653" s="116" t="str">
        <f>VLOOKUP(I653,Presupuesto!$B$11:$C$565,2,0)</f>
        <v>SUELDOS Y SALARIOS PERMANENTES</v>
      </c>
      <c r="K653" s="100" t="str">
        <f t="shared" si="11"/>
        <v>Posgrado</v>
      </c>
      <c r="L653" s="100" t="s">
        <v>405</v>
      </c>
    </row>
    <row r="654" spans="3:12">
      <c r="C654" s="174" t="s">
        <v>58</v>
      </c>
      <c r="D654" s="165"/>
      <c r="E654" s="156">
        <v>0</v>
      </c>
      <c r="F654" s="102">
        <f>IF(E653=0,"",(G653/E653)/12*E653)</f>
        <v>0</v>
      </c>
      <c r="G654" s="99">
        <f>F654</f>
        <v>0</v>
      </c>
      <c r="H654" s="166"/>
      <c r="I654" s="118" t="s">
        <v>529</v>
      </c>
      <c r="J654" s="118" t="str">
        <f>VLOOKUP(I654,Presupuesto!$B$11:$C$565,2,0)</f>
        <v>AGUINALDO Y DECIMO CUARTO MES</v>
      </c>
      <c r="K654" s="100" t="str">
        <f t="shared" si="11"/>
        <v>Posgrado</v>
      </c>
      <c r="L654" s="100" t="s">
        <v>405</v>
      </c>
    </row>
    <row r="655" spans="3:12" ht="15.75" thickBot="1">
      <c r="C655" s="175" t="s">
        <v>59</v>
      </c>
      <c r="D655" s="165"/>
      <c r="E655" s="156">
        <v>0</v>
      </c>
      <c r="F655" s="119">
        <f>IF(E653&lt;6,"",((E653-6)/12)*(G653/E653))</f>
        <v>0</v>
      </c>
      <c r="G655" s="99">
        <f>F655</f>
        <v>0</v>
      </c>
      <c r="H655" s="166"/>
      <c r="I655" s="103" t="s">
        <v>532</v>
      </c>
      <c r="J655" s="103" t="str">
        <f>VLOOKUP(I655,Presupuesto!$B$11:$C$565,2,0)</f>
        <v>DECIMOCUARTO MES</v>
      </c>
      <c r="K655" s="100" t="str">
        <f t="shared" si="11"/>
        <v>Posgrado</v>
      </c>
      <c r="L655" s="100" t="s">
        <v>405</v>
      </c>
    </row>
    <row r="656" spans="3:12" ht="15.75" thickBot="1">
      <c r="C656" s="139" t="s">
        <v>508</v>
      </c>
      <c r="D656" s="202"/>
      <c r="E656" s="154">
        <v>12</v>
      </c>
      <c r="F656" s="324">
        <f>HLOOKUP($C656,$BZ$2:$CM$3,2,0)</f>
        <v>1904.46</v>
      </c>
      <c r="G656" s="115">
        <f>D656*E656*F656</f>
        <v>0</v>
      </c>
      <c r="H656" s="168"/>
      <c r="I656" s="116" t="s">
        <v>509</v>
      </c>
      <c r="J656" s="116" t="str">
        <f>VLOOKUP(I656,Presupuesto!$B$11:$C$565,2,0)</f>
        <v>SUELDOS Y SALARIOS PERMANENTES</v>
      </c>
      <c r="K656" s="100" t="str">
        <f t="shared" si="11"/>
        <v>Posgrado</v>
      </c>
      <c r="L656" s="100" t="s">
        <v>405</v>
      </c>
    </row>
    <row r="657" spans="3:12">
      <c r="C657" s="174" t="s">
        <v>58</v>
      </c>
      <c r="D657" s="165"/>
      <c r="E657" s="156">
        <v>0</v>
      </c>
      <c r="F657" s="102">
        <f>IF(E656=0,"",(G656/E656)/12*E656)</f>
        <v>0</v>
      </c>
      <c r="G657" s="99">
        <f>F657</f>
        <v>0</v>
      </c>
      <c r="H657" s="166"/>
      <c r="I657" s="118" t="s">
        <v>529</v>
      </c>
      <c r="J657" s="118" t="str">
        <f>VLOOKUP(I657,Presupuesto!$B$11:$C$565,2,0)</f>
        <v>AGUINALDO Y DECIMO CUARTO MES</v>
      </c>
      <c r="K657" s="100" t="str">
        <f t="shared" si="11"/>
        <v>Posgrado</v>
      </c>
      <c r="L657" s="100" t="s">
        <v>405</v>
      </c>
    </row>
    <row r="658" spans="3:12" ht="15.75" thickBot="1">
      <c r="C658" s="175" t="s">
        <v>59</v>
      </c>
      <c r="D658" s="165"/>
      <c r="E658" s="156">
        <v>0</v>
      </c>
      <c r="F658" s="119">
        <f>IF(E656&lt;6,"",((E656-6)/12)*(G656/E656))</f>
        <v>0</v>
      </c>
      <c r="G658" s="99">
        <f>F658</f>
        <v>0</v>
      </c>
      <c r="H658" s="166"/>
      <c r="I658" s="103" t="s">
        <v>532</v>
      </c>
      <c r="J658" s="103" t="str">
        <f>VLOOKUP(I658,Presupuesto!$B$11:$C$565,2,0)</f>
        <v>DECIMOCUARTO MES</v>
      </c>
      <c r="K658" s="100" t="str">
        <f t="shared" si="11"/>
        <v>Posgrado</v>
      </c>
      <c r="L658" s="100" t="s">
        <v>405</v>
      </c>
    </row>
    <row r="659" spans="3:12" ht="15.75" thickBot="1">
      <c r="C659" s="142" t="s">
        <v>84</v>
      </c>
      <c r="D659" s="202"/>
      <c r="E659" s="154">
        <v>12</v>
      </c>
      <c r="F659" s="141">
        <v>30000</v>
      </c>
      <c r="G659" s="115">
        <f>D659*E659*F659</f>
        <v>0</v>
      </c>
      <c r="H659" s="168"/>
      <c r="I659" s="116" t="s">
        <v>577</v>
      </c>
      <c r="J659" s="116" t="str">
        <f>VLOOKUP(I659,Presupuesto!$B$11:$C$565,2,0)</f>
        <v>CONTRATOS ESPECIALES</v>
      </c>
      <c r="K659" s="100" t="str">
        <f t="shared" si="11"/>
        <v>Posgrado</v>
      </c>
      <c r="L659" s="100" t="s">
        <v>405</v>
      </c>
    </row>
    <row r="660" spans="3:12">
      <c r="C660" s="174" t="s">
        <v>58</v>
      </c>
      <c r="D660" s="165"/>
      <c r="E660" s="156">
        <v>0</v>
      </c>
      <c r="F660" s="119">
        <f>IF(E659=0,"",(G659/E659)/12*E659)</f>
        <v>0</v>
      </c>
      <c r="G660" s="99">
        <f>F660</f>
        <v>0</v>
      </c>
      <c r="H660" s="166"/>
      <c r="I660" s="103" t="s">
        <v>577</v>
      </c>
      <c r="J660" s="103" t="str">
        <f>VLOOKUP(I660,Presupuesto!$B$11:$C$565,2,0)</f>
        <v>CONTRATOS ESPECIALES</v>
      </c>
      <c r="K660" s="100" t="str">
        <f t="shared" si="11"/>
        <v>Posgrado</v>
      </c>
      <c r="L660" s="100" t="s">
        <v>404</v>
      </c>
    </row>
    <row r="661" spans="3:12" ht="15.75" thickBot="1">
      <c r="C661" s="175" t="s">
        <v>59</v>
      </c>
      <c r="D661" s="165"/>
      <c r="E661" s="156">
        <v>0</v>
      </c>
      <c r="F661" s="102">
        <f>IF(E659&lt;6,"",((E659-6)/12)*(G659/E659))</f>
        <v>0</v>
      </c>
      <c r="G661" s="99">
        <f>F661</f>
        <v>0</v>
      </c>
      <c r="H661" s="166"/>
      <c r="I661" s="103" t="s">
        <v>577</v>
      </c>
      <c r="J661" s="103" t="str">
        <f>VLOOKUP(I661,Presupuesto!$B$11:$C$565,2,0)</f>
        <v>CONTRATOS ESPECIALES</v>
      </c>
      <c r="K661" s="100" t="str">
        <f t="shared" si="11"/>
        <v>Posgrado</v>
      </c>
      <c r="L661" s="100" t="s">
        <v>409</v>
      </c>
    </row>
    <row r="662" spans="3:12" ht="15.75" thickBot="1">
      <c r="C662" s="142" t="s">
        <v>60</v>
      </c>
      <c r="D662" s="202"/>
      <c r="E662" s="154">
        <v>12</v>
      </c>
      <c r="F662" s="120">
        <v>30000</v>
      </c>
      <c r="G662" s="115">
        <f>D662*E662*F662</f>
        <v>0</v>
      </c>
      <c r="H662" s="168"/>
      <c r="I662" s="116" t="s">
        <v>718</v>
      </c>
      <c r="J662" s="116" t="str">
        <f>VLOOKUP(I662,Presupuesto!$B$11:$C$565,2,0)</f>
        <v>OTROS SERVICIOS TECNICOS Y PROFESIONALES</v>
      </c>
      <c r="K662" s="100" t="str">
        <f t="shared" si="11"/>
        <v>Posgrado</v>
      </c>
      <c r="L662" s="100" t="s">
        <v>404</v>
      </c>
    </row>
    <row r="663" spans="3:12">
      <c r="C663" s="174" t="s">
        <v>58</v>
      </c>
      <c r="D663" s="165"/>
      <c r="E663" s="156">
        <v>0</v>
      </c>
      <c r="F663" s="102">
        <v>0</v>
      </c>
      <c r="G663" s="99">
        <f>F663</f>
        <v>0</v>
      </c>
      <c r="H663" s="166"/>
      <c r="I663" s="103" t="s">
        <v>718</v>
      </c>
      <c r="J663" s="103" t="str">
        <f>VLOOKUP(I663,Presupuesto!$B$11:$C$565,2,0)</f>
        <v>OTROS SERVICIOS TECNICOS Y PROFESIONALES</v>
      </c>
      <c r="K663" s="100" t="str">
        <f t="shared" si="11"/>
        <v>Posgrado</v>
      </c>
      <c r="L663" s="100" t="s">
        <v>404</v>
      </c>
    </row>
    <row r="664" spans="3:12" ht="15.75" thickBot="1">
      <c r="C664" s="175" t="s">
        <v>59</v>
      </c>
      <c r="D664" s="165"/>
      <c r="E664" s="156">
        <v>0</v>
      </c>
      <c r="F664" s="102">
        <v>0</v>
      </c>
      <c r="G664" s="99">
        <f>F664</f>
        <v>0</v>
      </c>
      <c r="H664" s="166"/>
      <c r="I664" s="103" t="s">
        <v>718</v>
      </c>
      <c r="J664" s="103" t="str">
        <f>VLOOKUP(I664,Presupuesto!$B$11:$C$565,2,0)</f>
        <v>OTROS SERVICIOS TECNICOS Y PROFESIONALES</v>
      </c>
      <c r="K664" s="100" t="str">
        <f t="shared" si="11"/>
        <v>Posgrado</v>
      </c>
      <c r="L664" s="100" t="s">
        <v>404</v>
      </c>
    </row>
    <row r="665" spans="3:12" ht="15.75" thickBot="1">
      <c r="C665" s="142" t="s">
        <v>61</v>
      </c>
      <c r="D665" s="202"/>
      <c r="E665" s="154">
        <v>12</v>
      </c>
      <c r="F665" s="120">
        <v>30000</v>
      </c>
      <c r="G665" s="115">
        <f>D665*E665*F665</f>
        <v>0</v>
      </c>
      <c r="H665" s="168"/>
      <c r="I665" s="116" t="s">
        <v>509</v>
      </c>
      <c r="J665" s="116" t="str">
        <f>VLOOKUP(I665,Presupuesto!$B$11:$C$565,2,0)</f>
        <v>SUELDOS Y SALARIOS PERMANENTES</v>
      </c>
      <c r="K665" s="100" t="str">
        <f t="shared" si="11"/>
        <v>Posgrado</v>
      </c>
      <c r="L665" s="100" t="s">
        <v>404</v>
      </c>
    </row>
    <row r="666" spans="3:12">
      <c r="C666" s="174" t="s">
        <v>58</v>
      </c>
      <c r="D666" s="172"/>
      <c r="E666" s="133">
        <v>0</v>
      </c>
      <c r="F666" s="121">
        <f>IF(E665=0,"",(G665/E665)/12*E665)</f>
        <v>0</v>
      </c>
      <c r="G666" s="122">
        <f>F666</f>
        <v>0</v>
      </c>
      <c r="H666" s="166"/>
      <c r="I666" s="103" t="s">
        <v>529</v>
      </c>
      <c r="J666" s="103" t="str">
        <f>VLOOKUP(I666,Presupuesto!$B$11:$C$565,2,0)</f>
        <v>AGUINALDO Y DECIMO CUARTO MES</v>
      </c>
      <c r="K666" s="100" t="str">
        <f t="shared" si="11"/>
        <v>Posgrado</v>
      </c>
      <c r="L666" s="100" t="s">
        <v>404</v>
      </c>
    </row>
    <row r="667" spans="3:12" ht="15.75" thickBot="1">
      <c r="C667" s="176" t="s">
        <v>59</v>
      </c>
      <c r="D667" s="164"/>
      <c r="E667" s="134">
        <v>0</v>
      </c>
      <c r="F667" s="107">
        <f>IF(E665&lt;6,"",((E665-6)/12)*(G665/E665))</f>
        <v>0</v>
      </c>
      <c r="G667" s="107">
        <f>F667</f>
        <v>0</v>
      </c>
      <c r="H667" s="164"/>
      <c r="I667" s="108" t="s">
        <v>532</v>
      </c>
      <c r="J667" s="126" t="str">
        <f>VLOOKUP(I667,Presupuesto!$B$11:$C$565,2,0)</f>
        <v>DECIMOCUARTO MES</v>
      </c>
      <c r="K667" s="108" t="str">
        <f t="shared" si="11"/>
        <v>Posgrado</v>
      </c>
      <c r="L667" s="126" t="s">
        <v>404</v>
      </c>
    </row>
    <row r="669" spans="3:12" ht="15.75" thickBot="1"/>
    <row r="670" spans="3:12" ht="15.75" thickBot="1">
      <c r="C670" s="69" t="s">
        <v>43</v>
      </c>
      <c r="D670" s="30">
        <f>SUM(G677:G727)</f>
        <v>0</v>
      </c>
      <c r="E670" s="95"/>
      <c r="F670" s="95"/>
      <c r="G670" s="95"/>
      <c r="H670" s="76"/>
      <c r="I670" s="76"/>
      <c r="J670" s="76"/>
    </row>
    <row r="671" spans="3:12">
      <c r="D671" s="31"/>
      <c r="E671" s="95"/>
      <c r="F671" s="95"/>
      <c r="G671" s="95"/>
      <c r="H671" s="76"/>
      <c r="I671" s="76"/>
      <c r="J671" s="76"/>
    </row>
    <row r="672" spans="3:12">
      <c r="D672" s="31"/>
      <c r="E672" s="95"/>
      <c r="F672" s="95"/>
      <c r="G672" s="95"/>
      <c r="H672" s="76"/>
      <c r="I672" s="76"/>
      <c r="J672" s="76"/>
    </row>
    <row r="673" spans="3:12" ht="15.75">
      <c r="C673" s="207" t="s">
        <v>402</v>
      </c>
      <c r="D673" s="208"/>
      <c r="E673" s="95"/>
      <c r="F673" s="95"/>
      <c r="G673" s="95"/>
      <c r="H673" s="76"/>
      <c r="I673" s="76"/>
      <c r="J673" s="76"/>
    </row>
    <row r="674" spans="3:12" ht="18.75">
      <c r="C674" s="217"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c r="C675" s="180"/>
      <c r="D675" s="31"/>
      <c r="E675" s="95"/>
      <c r="F675" s="95"/>
      <c r="G675" s="95"/>
      <c r="H675" s="76"/>
      <c r="I675" s="76"/>
      <c r="J675" s="76"/>
    </row>
    <row r="676" spans="3:12" ht="30.75" thickBot="1">
      <c r="C676" s="136" t="s">
        <v>44</v>
      </c>
      <c r="D676" s="140" t="s">
        <v>55</v>
      </c>
      <c r="E676" s="173" t="s">
        <v>56</v>
      </c>
      <c r="F676" s="140" t="s">
        <v>57</v>
      </c>
      <c r="G676" s="137" t="s">
        <v>27</v>
      </c>
      <c r="H676" s="135" t="s">
        <v>140</v>
      </c>
      <c r="I676" s="138" t="s">
        <v>46</v>
      </c>
      <c r="J676" s="138" t="s">
        <v>141</v>
      </c>
      <c r="K676" s="138" t="s">
        <v>420</v>
      </c>
      <c r="L676" s="138" t="s">
        <v>421</v>
      </c>
    </row>
    <row r="677" spans="3:12" ht="15.75" thickBot="1">
      <c r="C677" s="139" t="s">
        <v>495</v>
      </c>
      <c r="D677" s="202"/>
      <c r="E677" s="154">
        <v>12</v>
      </c>
      <c r="F677" s="324">
        <f>HLOOKUP($C677,$BZ$2:$CM$3,2,0)</f>
        <v>41436.800000000003</v>
      </c>
      <c r="G677" s="115">
        <f>D677*E677*F677</f>
        <v>0</v>
      </c>
      <c r="H677" s="168"/>
      <c r="I677" s="116" t="s">
        <v>509</v>
      </c>
      <c r="J677" s="116" t="str">
        <f>VLOOKUP(I677,Presupuesto!$B$11:$C$565,2,0)</f>
        <v>SUELDOS Y SALARIOS PERMANENTES</v>
      </c>
      <c r="K677" s="227" t="s">
        <v>1472</v>
      </c>
      <c r="L677" s="100" t="s">
        <v>404</v>
      </c>
    </row>
    <row r="678" spans="3:12">
      <c r="C678" s="174" t="s">
        <v>58</v>
      </c>
      <c r="D678" s="165"/>
      <c r="E678" s="156">
        <v>0</v>
      </c>
      <c r="F678" s="102">
        <f>IF(E677=0,"",(G677/E677)/12*E677)</f>
        <v>0</v>
      </c>
      <c r="G678" s="99">
        <f>F678</f>
        <v>0</v>
      </c>
      <c r="H678" s="166" t="s">
        <v>1460</v>
      </c>
      <c r="I678" s="118" t="s">
        <v>529</v>
      </c>
      <c r="J678" s="118" t="str">
        <f>VLOOKUP(I678,Presupuesto!$B$11:$C$565,2,0)</f>
        <v>AGUINALDO Y DECIMO CUARTO MES</v>
      </c>
      <c r="K678" s="100" t="str">
        <f>$K$677</f>
        <v>Posgrado</v>
      </c>
      <c r="L678" s="100" t="s">
        <v>422</v>
      </c>
    </row>
    <row r="679" spans="3:12" ht="15.75" thickBot="1">
      <c r="C679" s="175" t="s">
        <v>59</v>
      </c>
      <c r="D679" s="165"/>
      <c r="E679" s="156">
        <v>0</v>
      </c>
      <c r="F679" s="119">
        <f>IF(E677&lt;6,"",((E677-6)/12)*(G677/E677))</f>
        <v>0</v>
      </c>
      <c r="G679" s="99">
        <f>F679</f>
        <v>0</v>
      </c>
      <c r="H679" s="166"/>
      <c r="I679" s="103" t="s">
        <v>532</v>
      </c>
      <c r="J679" s="103" t="str">
        <f>VLOOKUP(I679,Presupuesto!$B$11:$C$565,2,0)</f>
        <v>DECIMOCUARTO MES</v>
      </c>
      <c r="K679" s="100" t="str">
        <f t="shared" ref="K679:K727" si="12">$K$677</f>
        <v>Posgrado</v>
      </c>
      <c r="L679" s="100" t="s">
        <v>405</v>
      </c>
    </row>
    <row r="680" spans="3:12" ht="15.75" thickBot="1">
      <c r="C680" s="139" t="s">
        <v>496</v>
      </c>
      <c r="D680" s="202"/>
      <c r="E680" s="154">
        <v>12</v>
      </c>
      <c r="F680" s="324">
        <f>HLOOKUP($C680,$BZ$2:$CM$3,2,0)</f>
        <v>37669.82</v>
      </c>
      <c r="G680" s="115">
        <f>D680*E680*F680</f>
        <v>0</v>
      </c>
      <c r="H680" s="168"/>
      <c r="I680" s="116" t="s">
        <v>509</v>
      </c>
      <c r="J680" s="116" t="str">
        <f>VLOOKUP(I680,Presupuesto!$B$11:$C$565,2,0)</f>
        <v>SUELDOS Y SALARIOS PERMANENTES</v>
      </c>
      <c r="K680" s="100" t="str">
        <f t="shared" si="12"/>
        <v>Posgrado</v>
      </c>
      <c r="L680" s="100" t="s">
        <v>405</v>
      </c>
    </row>
    <row r="681" spans="3:12">
      <c r="C681" s="174" t="s">
        <v>58</v>
      </c>
      <c r="D681" s="165"/>
      <c r="E681" s="156">
        <v>0</v>
      </c>
      <c r="F681" s="102">
        <f>IF(E680=0,"",(G680/E680)/12*E680)</f>
        <v>0</v>
      </c>
      <c r="G681" s="99">
        <f>F681</f>
        <v>0</v>
      </c>
      <c r="H681" s="166"/>
      <c r="I681" s="118" t="s">
        <v>529</v>
      </c>
      <c r="J681" s="118" t="str">
        <f>VLOOKUP(I681,Presupuesto!$B$11:$C$565,2,0)</f>
        <v>AGUINALDO Y DECIMO CUARTO MES</v>
      </c>
      <c r="K681" s="100" t="str">
        <f t="shared" si="12"/>
        <v>Posgrado</v>
      </c>
      <c r="L681" s="100" t="s">
        <v>405</v>
      </c>
    </row>
    <row r="682" spans="3:12" ht="15.75" thickBot="1">
      <c r="C682" s="175" t="s">
        <v>59</v>
      </c>
      <c r="D682" s="165"/>
      <c r="E682" s="156">
        <v>0</v>
      </c>
      <c r="F682" s="119">
        <f>IF(E680&lt;6,"",((E680-6)/12)*(G680/E680))</f>
        <v>0</v>
      </c>
      <c r="G682" s="99">
        <f>F682</f>
        <v>0</v>
      </c>
      <c r="H682" s="166"/>
      <c r="I682" s="103" t="s">
        <v>532</v>
      </c>
      <c r="J682" s="103" t="str">
        <f>VLOOKUP(I682,Presupuesto!$B$11:$C$565,2,0)</f>
        <v>DECIMOCUARTO MES</v>
      </c>
      <c r="K682" s="100" t="str">
        <f t="shared" si="12"/>
        <v>Posgrado</v>
      </c>
      <c r="L682" s="100" t="s">
        <v>405</v>
      </c>
    </row>
    <row r="683" spans="3:12" ht="15.75" thickBot="1">
      <c r="C683" s="139" t="s">
        <v>497</v>
      </c>
      <c r="D683" s="202"/>
      <c r="E683" s="154">
        <v>12</v>
      </c>
      <c r="F683" s="324">
        <f>HLOOKUP($C683,$BZ$2:$CM$3,2,0)</f>
        <v>33902.839999999997</v>
      </c>
      <c r="G683" s="115">
        <f>D683*E683*F683</f>
        <v>0</v>
      </c>
      <c r="H683" s="168"/>
      <c r="I683" s="116" t="s">
        <v>509</v>
      </c>
      <c r="J683" s="116" t="str">
        <f>VLOOKUP(I683,Presupuesto!$B$11:$C$565,2,0)</f>
        <v>SUELDOS Y SALARIOS PERMANENTES</v>
      </c>
      <c r="K683" s="100" t="str">
        <f t="shared" si="12"/>
        <v>Posgrado</v>
      </c>
      <c r="L683" s="100" t="s">
        <v>405</v>
      </c>
    </row>
    <row r="684" spans="3:12">
      <c r="C684" s="174" t="s">
        <v>58</v>
      </c>
      <c r="D684" s="165"/>
      <c r="E684" s="156">
        <v>0</v>
      </c>
      <c r="F684" s="102">
        <f>IF(E683=0,"",(G683/E683)/12*E683)</f>
        <v>0</v>
      </c>
      <c r="G684" s="99">
        <f>F684</f>
        <v>0</v>
      </c>
      <c r="H684" s="166"/>
      <c r="I684" s="118" t="s">
        <v>529</v>
      </c>
      <c r="J684" s="118" t="str">
        <f>VLOOKUP(I684,Presupuesto!$B$11:$C$565,2,0)</f>
        <v>AGUINALDO Y DECIMO CUARTO MES</v>
      </c>
      <c r="K684" s="100" t="str">
        <f t="shared" si="12"/>
        <v>Posgrado</v>
      </c>
      <c r="L684" s="100" t="s">
        <v>405</v>
      </c>
    </row>
    <row r="685" spans="3:12" ht="15.75" thickBot="1">
      <c r="C685" s="175" t="s">
        <v>59</v>
      </c>
      <c r="D685" s="165"/>
      <c r="E685" s="156">
        <v>0</v>
      </c>
      <c r="F685" s="119">
        <f>IF(E683&lt;6,"",((E683-6)/12)*(G683/E683))</f>
        <v>0</v>
      </c>
      <c r="G685" s="99">
        <f>F685</f>
        <v>0</v>
      </c>
      <c r="H685" s="166"/>
      <c r="I685" s="103" t="s">
        <v>532</v>
      </c>
      <c r="J685" s="103" t="str">
        <f>VLOOKUP(I685,Presupuesto!$B$11:$C$565,2,0)</f>
        <v>DECIMOCUARTO MES</v>
      </c>
      <c r="K685" s="100" t="str">
        <f t="shared" si="12"/>
        <v>Posgrado</v>
      </c>
      <c r="L685" s="100" t="s">
        <v>405</v>
      </c>
    </row>
    <row r="686" spans="3:12" ht="15.75" thickBot="1">
      <c r="C686" s="139" t="s">
        <v>498</v>
      </c>
      <c r="D686" s="202"/>
      <c r="E686" s="154">
        <v>12</v>
      </c>
      <c r="F686" s="324">
        <f>HLOOKUP($C686,$BZ$2:$CM$3,2,0)</f>
        <v>30135.85</v>
      </c>
      <c r="G686" s="115">
        <f>D686*E686*F686</f>
        <v>0</v>
      </c>
      <c r="H686" s="168"/>
      <c r="I686" s="116" t="s">
        <v>509</v>
      </c>
      <c r="J686" s="116" t="str">
        <f>VLOOKUP(I686,Presupuesto!$B$11:$C$565,2,0)</f>
        <v>SUELDOS Y SALARIOS PERMANENTES</v>
      </c>
      <c r="K686" s="100" t="str">
        <f t="shared" si="12"/>
        <v>Posgrado</v>
      </c>
      <c r="L686" s="100" t="s">
        <v>405</v>
      </c>
    </row>
    <row r="687" spans="3:12">
      <c r="C687" s="174" t="s">
        <v>58</v>
      </c>
      <c r="D687" s="165"/>
      <c r="E687" s="156">
        <v>0</v>
      </c>
      <c r="F687" s="102">
        <f>IF(E686=0,"",(G686/E686)/12*E686)</f>
        <v>0</v>
      </c>
      <c r="G687" s="99">
        <f>F687</f>
        <v>0</v>
      </c>
      <c r="H687" s="166"/>
      <c r="I687" s="118" t="s">
        <v>529</v>
      </c>
      <c r="J687" s="118" t="str">
        <f>VLOOKUP(I687,Presupuesto!$B$11:$C$565,2,0)</f>
        <v>AGUINALDO Y DECIMO CUARTO MES</v>
      </c>
      <c r="K687" s="100" t="str">
        <f t="shared" si="12"/>
        <v>Posgrado</v>
      </c>
      <c r="L687" s="100" t="s">
        <v>405</v>
      </c>
    </row>
    <row r="688" spans="3:12" ht="15.75" thickBot="1">
      <c r="C688" s="175" t="s">
        <v>59</v>
      </c>
      <c r="D688" s="165"/>
      <c r="E688" s="156">
        <v>0</v>
      </c>
      <c r="F688" s="119">
        <f>IF(E686&lt;6,"",((E686-6)/12)*(G686/E686))</f>
        <v>0</v>
      </c>
      <c r="G688" s="99">
        <f>F688</f>
        <v>0</v>
      </c>
      <c r="H688" s="166"/>
      <c r="I688" s="103" t="s">
        <v>532</v>
      </c>
      <c r="J688" s="103" t="str">
        <f>VLOOKUP(I688,Presupuesto!$B$11:$C$565,2,0)</f>
        <v>DECIMOCUARTO MES</v>
      </c>
      <c r="K688" s="100" t="str">
        <f t="shared" si="12"/>
        <v>Posgrado</v>
      </c>
      <c r="L688" s="100" t="s">
        <v>405</v>
      </c>
    </row>
    <row r="689" spans="3:12" ht="15.75" thickBot="1">
      <c r="C689" s="139" t="s">
        <v>499</v>
      </c>
      <c r="D689" s="202"/>
      <c r="E689" s="154">
        <v>12</v>
      </c>
      <c r="F689" s="324">
        <f>HLOOKUP($C689,$BZ$2:$CM$3,2,0)</f>
        <v>28252.36</v>
      </c>
      <c r="G689" s="115">
        <f>D689*E689*F689</f>
        <v>0</v>
      </c>
      <c r="H689" s="168"/>
      <c r="I689" s="116" t="s">
        <v>509</v>
      </c>
      <c r="J689" s="116" t="str">
        <f>VLOOKUP(I689,Presupuesto!$B$11:$C$565,2,0)</f>
        <v>SUELDOS Y SALARIOS PERMANENTES</v>
      </c>
      <c r="K689" s="100" t="str">
        <f t="shared" si="12"/>
        <v>Posgrado</v>
      </c>
      <c r="L689" s="100" t="s">
        <v>405</v>
      </c>
    </row>
    <row r="690" spans="3:12">
      <c r="C690" s="174" t="s">
        <v>58</v>
      </c>
      <c r="D690" s="165"/>
      <c r="E690" s="156">
        <v>0</v>
      </c>
      <c r="F690" s="102">
        <f>IF(E689=0,"",(G689/E689)/12*E689)</f>
        <v>0</v>
      </c>
      <c r="G690" s="99">
        <f>F690</f>
        <v>0</v>
      </c>
      <c r="H690" s="166"/>
      <c r="I690" s="118" t="s">
        <v>529</v>
      </c>
      <c r="J690" s="118" t="str">
        <f>VLOOKUP(I690,Presupuesto!$B$11:$C$565,2,0)</f>
        <v>AGUINALDO Y DECIMO CUARTO MES</v>
      </c>
      <c r="K690" s="100" t="str">
        <f t="shared" si="12"/>
        <v>Posgrado</v>
      </c>
      <c r="L690" s="100" t="s">
        <v>405</v>
      </c>
    </row>
    <row r="691" spans="3:12" ht="15.75" thickBot="1">
      <c r="C691" s="175" t="s">
        <v>59</v>
      </c>
      <c r="D691" s="165"/>
      <c r="E691" s="156">
        <v>0</v>
      </c>
      <c r="F691" s="119">
        <f>IF(E689&lt;6,"",((E689-6)/12)*(G689/E689))</f>
        <v>0</v>
      </c>
      <c r="G691" s="99">
        <f>F691</f>
        <v>0</v>
      </c>
      <c r="H691" s="166"/>
      <c r="I691" s="103" t="s">
        <v>532</v>
      </c>
      <c r="J691" s="103" t="str">
        <f>VLOOKUP(I691,Presupuesto!$B$11:$C$565,2,0)</f>
        <v>DECIMOCUARTO MES</v>
      </c>
      <c r="K691" s="100" t="str">
        <f t="shared" si="12"/>
        <v>Posgrado</v>
      </c>
      <c r="L691" s="100" t="s">
        <v>405</v>
      </c>
    </row>
    <row r="692" spans="3:12" ht="15.75" thickBot="1">
      <c r="C692" s="139" t="s">
        <v>500</v>
      </c>
      <c r="D692" s="202"/>
      <c r="E692" s="154">
        <v>12</v>
      </c>
      <c r="F692" s="324">
        <f>HLOOKUP($C692,$BZ$2:$CM$3,2,0)</f>
        <v>26368.87</v>
      </c>
      <c r="G692" s="115">
        <f>D692*E692*F692</f>
        <v>0</v>
      </c>
      <c r="H692" s="168"/>
      <c r="I692" s="116" t="s">
        <v>509</v>
      </c>
      <c r="J692" s="116" t="str">
        <f>VLOOKUP(I692,Presupuesto!$B$11:$C$565,2,0)</f>
        <v>SUELDOS Y SALARIOS PERMANENTES</v>
      </c>
      <c r="K692" s="100" t="str">
        <f t="shared" si="12"/>
        <v>Posgrado</v>
      </c>
      <c r="L692" s="100" t="s">
        <v>405</v>
      </c>
    </row>
    <row r="693" spans="3:12">
      <c r="C693" s="174" t="s">
        <v>58</v>
      </c>
      <c r="D693" s="165"/>
      <c r="E693" s="156">
        <v>0</v>
      </c>
      <c r="F693" s="102">
        <f>IF(E692=0,"",(G692/E692)/12*E692)</f>
        <v>0</v>
      </c>
      <c r="G693" s="99">
        <f>F693</f>
        <v>0</v>
      </c>
      <c r="H693" s="166"/>
      <c r="I693" s="118" t="s">
        <v>529</v>
      </c>
      <c r="J693" s="118" t="str">
        <f>VLOOKUP(I693,Presupuesto!$B$11:$C$565,2,0)</f>
        <v>AGUINALDO Y DECIMO CUARTO MES</v>
      </c>
      <c r="K693" s="100" t="str">
        <f t="shared" si="12"/>
        <v>Posgrado</v>
      </c>
      <c r="L693" s="100" t="s">
        <v>405</v>
      </c>
    </row>
    <row r="694" spans="3:12" ht="15.75" thickBot="1">
      <c r="C694" s="175" t="s">
        <v>59</v>
      </c>
      <c r="D694" s="165"/>
      <c r="E694" s="156">
        <v>0</v>
      </c>
      <c r="F694" s="119">
        <f>IF(E692&lt;6,"",((E692-6)/12)*(G692/E692))</f>
        <v>0</v>
      </c>
      <c r="G694" s="99">
        <f>F694</f>
        <v>0</v>
      </c>
      <c r="H694" s="166"/>
      <c r="I694" s="103" t="s">
        <v>532</v>
      </c>
      <c r="J694" s="103" t="str">
        <f>VLOOKUP(I694,Presupuesto!$B$11:$C$565,2,0)</f>
        <v>DECIMOCUARTO MES</v>
      </c>
      <c r="K694" s="100" t="str">
        <f t="shared" si="12"/>
        <v>Posgrado</v>
      </c>
      <c r="L694" s="100" t="s">
        <v>405</v>
      </c>
    </row>
    <row r="695" spans="3:12" ht="15.75" thickBot="1">
      <c r="C695" s="139" t="s">
        <v>501</v>
      </c>
      <c r="D695" s="202"/>
      <c r="E695" s="154">
        <v>12</v>
      </c>
      <c r="F695" s="324">
        <f>HLOOKUP($C695,$BZ$2:$CM$3,2,0)</f>
        <v>17893.16</v>
      </c>
      <c r="G695" s="115">
        <f>D695*E695*F695</f>
        <v>0</v>
      </c>
      <c r="H695" s="168"/>
      <c r="I695" s="116" t="s">
        <v>509</v>
      </c>
      <c r="J695" s="116" t="str">
        <f>VLOOKUP(I695,Presupuesto!$B$11:$C$565,2,0)</f>
        <v>SUELDOS Y SALARIOS PERMANENTES</v>
      </c>
      <c r="K695" s="100" t="str">
        <f t="shared" si="12"/>
        <v>Posgrado</v>
      </c>
      <c r="L695" s="100" t="s">
        <v>405</v>
      </c>
    </row>
    <row r="696" spans="3:12">
      <c r="C696" s="174" t="s">
        <v>58</v>
      </c>
      <c r="D696" s="165"/>
      <c r="E696" s="156">
        <v>0</v>
      </c>
      <c r="F696" s="102">
        <f>IF(E695=0,"",(G695/E695)/12*E695)</f>
        <v>0</v>
      </c>
      <c r="G696" s="99">
        <f>F696</f>
        <v>0</v>
      </c>
      <c r="H696" s="166"/>
      <c r="I696" s="118" t="s">
        <v>529</v>
      </c>
      <c r="J696" s="118" t="str">
        <f>VLOOKUP(I696,Presupuesto!$B$11:$C$565,2,0)</f>
        <v>AGUINALDO Y DECIMO CUARTO MES</v>
      </c>
      <c r="K696" s="100" t="str">
        <f t="shared" si="12"/>
        <v>Posgrado</v>
      </c>
      <c r="L696" s="100" t="s">
        <v>405</v>
      </c>
    </row>
    <row r="697" spans="3:12" ht="15.75" thickBot="1">
      <c r="C697" s="175" t="s">
        <v>59</v>
      </c>
      <c r="D697" s="165"/>
      <c r="E697" s="156">
        <v>0</v>
      </c>
      <c r="F697" s="119">
        <f>IF(E695&lt;6,"",((E695-6)/12)*(G695/E695))</f>
        <v>0</v>
      </c>
      <c r="G697" s="99">
        <f>F697</f>
        <v>0</v>
      </c>
      <c r="H697" s="166"/>
      <c r="I697" s="103" t="s">
        <v>532</v>
      </c>
      <c r="J697" s="103" t="str">
        <f>VLOOKUP(I697,Presupuesto!$B$11:$C$565,2,0)</f>
        <v>DECIMOCUARTO MES</v>
      </c>
      <c r="K697" s="100" t="str">
        <f t="shared" si="12"/>
        <v>Posgrado</v>
      </c>
      <c r="L697" s="100" t="s">
        <v>405</v>
      </c>
    </row>
    <row r="698" spans="3:12" ht="15.75" thickBot="1">
      <c r="C698" s="139" t="s">
        <v>502</v>
      </c>
      <c r="D698" s="202"/>
      <c r="E698" s="154">
        <v>12</v>
      </c>
      <c r="F698" s="324">
        <f>HLOOKUP($C698,$BZ$2:$CM$3,2,0)</f>
        <v>16951.419999999998</v>
      </c>
      <c r="G698" s="115">
        <f>D698*E698*F698</f>
        <v>0</v>
      </c>
      <c r="H698" s="168"/>
      <c r="I698" s="116" t="s">
        <v>509</v>
      </c>
      <c r="J698" s="116" t="str">
        <f>VLOOKUP(I698,Presupuesto!$B$11:$C$565,2,0)</f>
        <v>SUELDOS Y SALARIOS PERMANENTES</v>
      </c>
      <c r="K698" s="100" t="str">
        <f t="shared" si="12"/>
        <v>Posgrado</v>
      </c>
      <c r="L698" s="100" t="s">
        <v>405</v>
      </c>
    </row>
    <row r="699" spans="3:12">
      <c r="C699" s="174" t="s">
        <v>58</v>
      </c>
      <c r="D699" s="165"/>
      <c r="E699" s="156">
        <v>0</v>
      </c>
      <c r="F699" s="102">
        <f>IF(E698=0,"",(G698/E698)/12*E698)</f>
        <v>0</v>
      </c>
      <c r="G699" s="99">
        <f>F699</f>
        <v>0</v>
      </c>
      <c r="H699" s="166"/>
      <c r="I699" s="118" t="s">
        <v>529</v>
      </c>
      <c r="J699" s="118" t="str">
        <f>VLOOKUP(I699,Presupuesto!$B$11:$C$565,2,0)</f>
        <v>AGUINALDO Y DECIMO CUARTO MES</v>
      </c>
      <c r="K699" s="100" t="str">
        <f t="shared" si="12"/>
        <v>Posgrado</v>
      </c>
      <c r="L699" s="100" t="s">
        <v>405</v>
      </c>
    </row>
    <row r="700" spans="3:12" ht="15.75" thickBot="1">
      <c r="C700" s="175" t="s">
        <v>59</v>
      </c>
      <c r="D700" s="165"/>
      <c r="E700" s="156">
        <v>0</v>
      </c>
      <c r="F700" s="119">
        <f>IF(E698&lt;6,"",((E698-6)/12)*(G698/E698))</f>
        <v>0</v>
      </c>
      <c r="G700" s="99">
        <f>F700</f>
        <v>0</v>
      </c>
      <c r="H700" s="166"/>
      <c r="I700" s="103" t="s">
        <v>532</v>
      </c>
      <c r="J700" s="103" t="str">
        <f>VLOOKUP(I700,Presupuesto!$B$11:$C$565,2,0)</f>
        <v>DECIMOCUARTO MES</v>
      </c>
      <c r="K700" s="100" t="str">
        <f t="shared" si="12"/>
        <v>Posgrado</v>
      </c>
      <c r="L700" s="100" t="s">
        <v>405</v>
      </c>
    </row>
    <row r="701" spans="3:12" ht="15.75" thickBot="1">
      <c r="C701" s="139" t="s">
        <v>503</v>
      </c>
      <c r="D701" s="202"/>
      <c r="E701" s="154">
        <v>12</v>
      </c>
      <c r="F701" s="324">
        <f>HLOOKUP($C701,$BZ$2:$CM$3,2,0)</f>
        <v>13184.44</v>
      </c>
      <c r="G701" s="115">
        <f>D701*E701*F701</f>
        <v>0</v>
      </c>
      <c r="H701" s="168"/>
      <c r="I701" s="116" t="s">
        <v>509</v>
      </c>
      <c r="J701" s="116" t="str">
        <f>VLOOKUP(I701,Presupuesto!$B$11:$C$565,2,0)</f>
        <v>SUELDOS Y SALARIOS PERMANENTES</v>
      </c>
      <c r="K701" s="100" t="str">
        <f t="shared" si="12"/>
        <v>Posgrado</v>
      </c>
      <c r="L701" s="100" t="s">
        <v>405</v>
      </c>
    </row>
    <row r="702" spans="3:12">
      <c r="C702" s="174" t="s">
        <v>58</v>
      </c>
      <c r="D702" s="165"/>
      <c r="E702" s="156">
        <v>0</v>
      </c>
      <c r="F702" s="102">
        <f>IF(E701=0,"",(G701/E701)/12*E701)</f>
        <v>0</v>
      </c>
      <c r="G702" s="99">
        <f>F702</f>
        <v>0</v>
      </c>
      <c r="H702" s="166"/>
      <c r="I702" s="118" t="s">
        <v>529</v>
      </c>
      <c r="J702" s="118" t="str">
        <f>VLOOKUP(I702,Presupuesto!$B$11:$C$565,2,0)</f>
        <v>AGUINALDO Y DECIMO CUARTO MES</v>
      </c>
      <c r="K702" s="100" t="str">
        <f t="shared" si="12"/>
        <v>Posgrado</v>
      </c>
      <c r="L702" s="100" t="s">
        <v>405</v>
      </c>
    </row>
    <row r="703" spans="3:12" ht="15.75" thickBot="1">
      <c r="C703" s="175" t="s">
        <v>59</v>
      </c>
      <c r="D703" s="165"/>
      <c r="E703" s="156">
        <v>0</v>
      </c>
      <c r="F703" s="119">
        <f>IF(E701&lt;6,"",((E701-6)/12)*(G701/E701))</f>
        <v>0</v>
      </c>
      <c r="G703" s="99">
        <f>F703</f>
        <v>0</v>
      </c>
      <c r="H703" s="166"/>
      <c r="I703" s="103" t="s">
        <v>532</v>
      </c>
      <c r="J703" s="103" t="str">
        <f>VLOOKUP(I703,Presupuesto!$B$11:$C$565,2,0)</f>
        <v>DECIMOCUARTO MES</v>
      </c>
      <c r="K703" s="100" t="str">
        <f t="shared" si="12"/>
        <v>Posgrado</v>
      </c>
      <c r="L703" s="100" t="s">
        <v>405</v>
      </c>
    </row>
    <row r="704" spans="3:12" ht="15.75" thickBot="1">
      <c r="C704" s="139" t="s">
        <v>504</v>
      </c>
      <c r="D704" s="202"/>
      <c r="E704" s="154">
        <v>12</v>
      </c>
      <c r="F704" s="324">
        <f>HLOOKUP($C704,$BZ$2:$CM$3,2,0)</f>
        <v>15032.56</v>
      </c>
      <c r="G704" s="115">
        <f>D704*E704*F704</f>
        <v>0</v>
      </c>
      <c r="H704" s="168"/>
      <c r="I704" s="116" t="s">
        <v>509</v>
      </c>
      <c r="J704" s="116" t="str">
        <f>VLOOKUP(I704,Presupuesto!$B$11:$C$565,2,0)</f>
        <v>SUELDOS Y SALARIOS PERMANENTES</v>
      </c>
      <c r="K704" s="100" t="str">
        <f t="shared" si="12"/>
        <v>Posgrado</v>
      </c>
      <c r="L704" s="100" t="s">
        <v>405</v>
      </c>
    </row>
    <row r="705" spans="3:12">
      <c r="C705" s="174" t="s">
        <v>58</v>
      </c>
      <c r="D705" s="165"/>
      <c r="E705" s="156">
        <v>0</v>
      </c>
      <c r="F705" s="102">
        <f>IF(E704=0,"",(G704/E704)/12*E704)</f>
        <v>0</v>
      </c>
      <c r="G705" s="99">
        <f>F705</f>
        <v>0</v>
      </c>
      <c r="H705" s="166"/>
      <c r="I705" s="118" t="s">
        <v>529</v>
      </c>
      <c r="J705" s="118" t="str">
        <f>VLOOKUP(I705,Presupuesto!$B$11:$C$565,2,0)</f>
        <v>AGUINALDO Y DECIMO CUARTO MES</v>
      </c>
      <c r="K705" s="100" t="str">
        <f t="shared" si="12"/>
        <v>Posgrado</v>
      </c>
      <c r="L705" s="100" t="s">
        <v>405</v>
      </c>
    </row>
    <row r="706" spans="3:12" ht="15.75" thickBot="1">
      <c r="C706" s="175" t="s">
        <v>59</v>
      </c>
      <c r="D706" s="165"/>
      <c r="E706" s="156">
        <v>0</v>
      </c>
      <c r="F706" s="119">
        <f>IF(E704&lt;6,"",((E704-6)/12)*(G704/E704))</f>
        <v>0</v>
      </c>
      <c r="G706" s="99">
        <f>F706</f>
        <v>0</v>
      </c>
      <c r="H706" s="166"/>
      <c r="I706" s="103" t="s">
        <v>532</v>
      </c>
      <c r="J706" s="103" t="str">
        <f>VLOOKUP(I706,Presupuesto!$B$11:$C$565,2,0)</f>
        <v>DECIMOCUARTO MES</v>
      </c>
      <c r="K706" s="100" t="str">
        <f t="shared" si="12"/>
        <v>Posgrado</v>
      </c>
      <c r="L706" s="100" t="s">
        <v>405</v>
      </c>
    </row>
    <row r="707" spans="3:12" ht="15.75" thickBot="1">
      <c r="C707" s="139" t="s">
        <v>505</v>
      </c>
      <c r="D707" s="202"/>
      <c r="E707" s="154">
        <v>12</v>
      </c>
      <c r="F707" s="324">
        <f>HLOOKUP($C707,$BZ$2:$CM$3,2,0)</f>
        <v>13264.02</v>
      </c>
      <c r="G707" s="115">
        <f>D707*E707*F707</f>
        <v>0</v>
      </c>
      <c r="H707" s="168"/>
      <c r="I707" s="116" t="s">
        <v>509</v>
      </c>
      <c r="J707" s="116" t="str">
        <f>VLOOKUP(I707,Presupuesto!$B$11:$C$565,2,0)</f>
        <v>SUELDOS Y SALARIOS PERMANENTES</v>
      </c>
      <c r="K707" s="100" t="str">
        <f t="shared" si="12"/>
        <v>Posgrado</v>
      </c>
      <c r="L707" s="100" t="s">
        <v>405</v>
      </c>
    </row>
    <row r="708" spans="3:12">
      <c r="C708" s="174" t="s">
        <v>58</v>
      </c>
      <c r="D708" s="165"/>
      <c r="E708" s="156">
        <v>0</v>
      </c>
      <c r="F708" s="102">
        <f>IF(E707=0,"",(G707/E707)/12*E707)</f>
        <v>0</v>
      </c>
      <c r="G708" s="99">
        <f>F708</f>
        <v>0</v>
      </c>
      <c r="H708" s="166"/>
      <c r="I708" s="118" t="s">
        <v>529</v>
      </c>
      <c r="J708" s="118" t="str">
        <f>VLOOKUP(I708,Presupuesto!$B$11:$C$565,2,0)</f>
        <v>AGUINALDO Y DECIMO CUARTO MES</v>
      </c>
      <c r="K708" s="100" t="str">
        <f t="shared" si="12"/>
        <v>Posgrado</v>
      </c>
      <c r="L708" s="100" t="s">
        <v>405</v>
      </c>
    </row>
    <row r="709" spans="3:12" ht="15.75" thickBot="1">
      <c r="C709" s="175" t="s">
        <v>59</v>
      </c>
      <c r="D709" s="165"/>
      <c r="E709" s="156">
        <v>0</v>
      </c>
      <c r="F709" s="119">
        <f>IF(E707&lt;6,"",((E707-6)/12)*(G707/E707))</f>
        <v>0</v>
      </c>
      <c r="G709" s="99">
        <f>F709</f>
        <v>0</v>
      </c>
      <c r="H709" s="166"/>
      <c r="I709" s="103" t="s">
        <v>532</v>
      </c>
      <c r="J709" s="103" t="str">
        <f>VLOOKUP(I709,Presupuesto!$B$11:$C$565,2,0)</f>
        <v>DECIMOCUARTO MES</v>
      </c>
      <c r="K709" s="100" t="str">
        <f t="shared" si="12"/>
        <v>Posgrado</v>
      </c>
      <c r="L709" s="100" t="s">
        <v>405</v>
      </c>
    </row>
    <row r="710" spans="3:12" ht="15.75" thickBot="1">
      <c r="C710" s="139" t="s">
        <v>506</v>
      </c>
      <c r="D710" s="202"/>
      <c r="E710" s="154">
        <v>12</v>
      </c>
      <c r="F710" s="324">
        <f>HLOOKUP($C710,$BZ$2:$CM$3,2,0)</f>
        <v>12379.75</v>
      </c>
      <c r="G710" s="115">
        <f>D710*E710*F710</f>
        <v>0</v>
      </c>
      <c r="H710" s="168"/>
      <c r="I710" s="116" t="s">
        <v>509</v>
      </c>
      <c r="J710" s="116" t="str">
        <f>VLOOKUP(I710,Presupuesto!$B$11:$C$565,2,0)</f>
        <v>SUELDOS Y SALARIOS PERMANENTES</v>
      </c>
      <c r="K710" s="100" t="str">
        <f t="shared" si="12"/>
        <v>Posgrado</v>
      </c>
      <c r="L710" s="100" t="s">
        <v>405</v>
      </c>
    </row>
    <row r="711" spans="3:12">
      <c r="C711" s="174" t="s">
        <v>58</v>
      </c>
      <c r="D711" s="165"/>
      <c r="E711" s="156">
        <v>0</v>
      </c>
      <c r="F711" s="102">
        <f>IF(E710=0,"",(G710/E710)/12*E710)</f>
        <v>0</v>
      </c>
      <c r="G711" s="99">
        <f>F711</f>
        <v>0</v>
      </c>
      <c r="H711" s="166"/>
      <c r="I711" s="118" t="s">
        <v>529</v>
      </c>
      <c r="J711" s="118" t="str">
        <f>VLOOKUP(I711,Presupuesto!$B$11:$C$565,2,0)</f>
        <v>AGUINALDO Y DECIMO CUARTO MES</v>
      </c>
      <c r="K711" s="100" t="str">
        <f t="shared" si="12"/>
        <v>Posgrado</v>
      </c>
      <c r="L711" s="100" t="s">
        <v>405</v>
      </c>
    </row>
    <row r="712" spans="3:12" ht="15.75" thickBot="1">
      <c r="C712" s="175" t="s">
        <v>59</v>
      </c>
      <c r="D712" s="165"/>
      <c r="E712" s="156">
        <v>0</v>
      </c>
      <c r="F712" s="119">
        <f>IF(E710&lt;6,"",((E710-6)/12)*(G710/E710))</f>
        <v>0</v>
      </c>
      <c r="G712" s="99">
        <f>F712</f>
        <v>0</v>
      </c>
      <c r="H712" s="166"/>
      <c r="I712" s="103" t="s">
        <v>532</v>
      </c>
      <c r="J712" s="103" t="str">
        <f>VLOOKUP(I712,Presupuesto!$B$11:$C$565,2,0)</f>
        <v>DECIMOCUARTO MES</v>
      </c>
      <c r="K712" s="100" t="str">
        <f t="shared" si="12"/>
        <v>Posgrado</v>
      </c>
      <c r="L712" s="100" t="s">
        <v>405</v>
      </c>
    </row>
    <row r="713" spans="3:12" ht="15.75" thickBot="1">
      <c r="C713" s="139" t="s">
        <v>507</v>
      </c>
      <c r="D713" s="202"/>
      <c r="E713" s="154">
        <v>12</v>
      </c>
      <c r="F713" s="324">
        <f>HLOOKUP($C713,$BZ$2:$CM$3,2,0)</f>
        <v>439.49</v>
      </c>
      <c r="G713" s="115">
        <f>D713*E713*F713</f>
        <v>0</v>
      </c>
      <c r="H713" s="168"/>
      <c r="I713" s="116" t="s">
        <v>509</v>
      </c>
      <c r="J713" s="116" t="str">
        <f>VLOOKUP(I713,Presupuesto!$B$11:$C$565,2,0)</f>
        <v>SUELDOS Y SALARIOS PERMANENTES</v>
      </c>
      <c r="K713" s="100" t="str">
        <f t="shared" si="12"/>
        <v>Posgrado</v>
      </c>
      <c r="L713" s="100" t="s">
        <v>405</v>
      </c>
    </row>
    <row r="714" spans="3:12">
      <c r="C714" s="174" t="s">
        <v>58</v>
      </c>
      <c r="D714" s="165"/>
      <c r="E714" s="156">
        <v>0</v>
      </c>
      <c r="F714" s="102">
        <f>IF(E713=0,"",(G713/E713)/12*E713)</f>
        <v>0</v>
      </c>
      <c r="G714" s="99">
        <f>F714</f>
        <v>0</v>
      </c>
      <c r="H714" s="166"/>
      <c r="I714" s="118" t="s">
        <v>529</v>
      </c>
      <c r="J714" s="118" t="str">
        <f>VLOOKUP(I714,Presupuesto!$B$11:$C$565,2,0)</f>
        <v>AGUINALDO Y DECIMO CUARTO MES</v>
      </c>
      <c r="K714" s="100" t="str">
        <f t="shared" si="12"/>
        <v>Posgrado</v>
      </c>
      <c r="L714" s="100" t="s">
        <v>405</v>
      </c>
    </row>
    <row r="715" spans="3:12" ht="15.75" thickBot="1">
      <c r="C715" s="175" t="s">
        <v>59</v>
      </c>
      <c r="D715" s="165"/>
      <c r="E715" s="156">
        <v>0</v>
      </c>
      <c r="F715" s="119">
        <f>IF(E713&lt;6,"",((E713-6)/12)*(G713/E713))</f>
        <v>0</v>
      </c>
      <c r="G715" s="99">
        <f>F715</f>
        <v>0</v>
      </c>
      <c r="H715" s="166"/>
      <c r="I715" s="103" t="s">
        <v>532</v>
      </c>
      <c r="J715" s="103" t="str">
        <f>VLOOKUP(I715,Presupuesto!$B$11:$C$565,2,0)</f>
        <v>DECIMOCUARTO MES</v>
      </c>
      <c r="K715" s="100" t="str">
        <f t="shared" si="12"/>
        <v>Posgrado</v>
      </c>
      <c r="L715" s="100" t="s">
        <v>405</v>
      </c>
    </row>
    <row r="716" spans="3:12" ht="15.75" thickBot="1">
      <c r="C716" s="139" t="s">
        <v>508</v>
      </c>
      <c r="D716" s="202"/>
      <c r="E716" s="154">
        <v>12</v>
      </c>
      <c r="F716" s="324">
        <f>HLOOKUP($C716,$BZ$2:$CM$3,2,0)</f>
        <v>1904.46</v>
      </c>
      <c r="G716" s="115">
        <f>D716*E716*F716</f>
        <v>0</v>
      </c>
      <c r="H716" s="168"/>
      <c r="I716" s="116" t="s">
        <v>509</v>
      </c>
      <c r="J716" s="116" t="str">
        <f>VLOOKUP(I716,Presupuesto!$B$11:$C$565,2,0)</f>
        <v>SUELDOS Y SALARIOS PERMANENTES</v>
      </c>
      <c r="K716" s="100" t="str">
        <f t="shared" si="12"/>
        <v>Posgrado</v>
      </c>
      <c r="L716" s="100" t="s">
        <v>405</v>
      </c>
    </row>
    <row r="717" spans="3:12">
      <c r="C717" s="174" t="s">
        <v>58</v>
      </c>
      <c r="D717" s="165"/>
      <c r="E717" s="156">
        <v>0</v>
      </c>
      <c r="F717" s="102">
        <f>IF(E716=0,"",(G716/E716)/12*E716)</f>
        <v>0</v>
      </c>
      <c r="G717" s="99">
        <f>F717</f>
        <v>0</v>
      </c>
      <c r="H717" s="166"/>
      <c r="I717" s="118" t="s">
        <v>529</v>
      </c>
      <c r="J717" s="118" t="str">
        <f>VLOOKUP(I717,Presupuesto!$B$11:$C$565,2,0)</f>
        <v>AGUINALDO Y DECIMO CUARTO MES</v>
      </c>
      <c r="K717" s="100" t="str">
        <f t="shared" si="12"/>
        <v>Posgrado</v>
      </c>
      <c r="L717" s="100" t="s">
        <v>405</v>
      </c>
    </row>
    <row r="718" spans="3:12" ht="15.75" thickBot="1">
      <c r="C718" s="175" t="s">
        <v>59</v>
      </c>
      <c r="D718" s="165"/>
      <c r="E718" s="156">
        <v>0</v>
      </c>
      <c r="F718" s="119">
        <f>IF(E716&lt;6,"",((E716-6)/12)*(G716/E716))</f>
        <v>0</v>
      </c>
      <c r="G718" s="99">
        <f>F718</f>
        <v>0</v>
      </c>
      <c r="H718" s="166"/>
      <c r="I718" s="103" t="s">
        <v>532</v>
      </c>
      <c r="J718" s="103" t="str">
        <f>VLOOKUP(I718,Presupuesto!$B$11:$C$565,2,0)</f>
        <v>DECIMOCUARTO MES</v>
      </c>
      <c r="K718" s="100" t="str">
        <f t="shared" si="12"/>
        <v>Posgrado</v>
      </c>
      <c r="L718" s="100" t="s">
        <v>405</v>
      </c>
    </row>
    <row r="719" spans="3:12" ht="15.75" thickBot="1">
      <c r="C719" s="142" t="s">
        <v>84</v>
      </c>
      <c r="D719" s="202"/>
      <c r="E719" s="154">
        <v>12</v>
      </c>
      <c r="F719" s="141">
        <v>30000</v>
      </c>
      <c r="G719" s="115">
        <f>D719*E719*F719</f>
        <v>0</v>
      </c>
      <c r="H719" s="168"/>
      <c r="I719" s="116" t="s">
        <v>577</v>
      </c>
      <c r="J719" s="116" t="str">
        <f>VLOOKUP(I719,Presupuesto!$B$11:$C$565,2,0)</f>
        <v>CONTRATOS ESPECIALES</v>
      </c>
      <c r="K719" s="100" t="str">
        <f t="shared" si="12"/>
        <v>Posgrado</v>
      </c>
      <c r="L719" s="100" t="s">
        <v>405</v>
      </c>
    </row>
    <row r="720" spans="3:12">
      <c r="C720" s="174" t="s">
        <v>58</v>
      </c>
      <c r="D720" s="165"/>
      <c r="E720" s="156">
        <v>0</v>
      </c>
      <c r="F720" s="119">
        <f>IF(E719=0,"",(G719/E719)/12*E719)</f>
        <v>0</v>
      </c>
      <c r="G720" s="99">
        <f>F720</f>
        <v>0</v>
      </c>
      <c r="H720" s="166"/>
      <c r="I720" s="103" t="s">
        <v>577</v>
      </c>
      <c r="J720" s="103" t="str">
        <f>VLOOKUP(I720,Presupuesto!$B$11:$C$565,2,0)</f>
        <v>CONTRATOS ESPECIALES</v>
      </c>
      <c r="K720" s="100" t="str">
        <f t="shared" si="12"/>
        <v>Posgrado</v>
      </c>
      <c r="L720" s="100" t="s">
        <v>404</v>
      </c>
    </row>
    <row r="721" spans="3:12" ht="15.75" thickBot="1">
      <c r="C721" s="175" t="s">
        <v>59</v>
      </c>
      <c r="D721" s="165"/>
      <c r="E721" s="156">
        <v>0</v>
      </c>
      <c r="F721" s="102">
        <f>IF(E719&lt;6,"",((E719-6)/12)*(G719/E719))</f>
        <v>0</v>
      </c>
      <c r="G721" s="99">
        <f>F721</f>
        <v>0</v>
      </c>
      <c r="H721" s="166"/>
      <c r="I721" s="103" t="s">
        <v>577</v>
      </c>
      <c r="J721" s="103" t="str">
        <f>VLOOKUP(I721,Presupuesto!$B$11:$C$565,2,0)</f>
        <v>CONTRATOS ESPECIALES</v>
      </c>
      <c r="K721" s="100" t="str">
        <f t="shared" si="12"/>
        <v>Posgrado</v>
      </c>
      <c r="L721" s="100" t="s">
        <v>409</v>
      </c>
    </row>
    <row r="722" spans="3:12" ht="15.75" thickBot="1">
      <c r="C722" s="142" t="s">
        <v>60</v>
      </c>
      <c r="D722" s="202"/>
      <c r="E722" s="154">
        <v>12</v>
      </c>
      <c r="F722" s="120">
        <v>30000</v>
      </c>
      <c r="G722" s="115">
        <f>D722*E722*F722</f>
        <v>0</v>
      </c>
      <c r="H722" s="168"/>
      <c r="I722" s="116" t="s">
        <v>718</v>
      </c>
      <c r="J722" s="116" t="str">
        <f>VLOOKUP(I722,Presupuesto!$B$11:$C$565,2,0)</f>
        <v>OTROS SERVICIOS TECNICOS Y PROFESIONALES</v>
      </c>
      <c r="K722" s="100" t="str">
        <f t="shared" si="12"/>
        <v>Posgrado</v>
      </c>
      <c r="L722" s="100" t="s">
        <v>404</v>
      </c>
    </row>
    <row r="723" spans="3:12">
      <c r="C723" s="174" t="s">
        <v>58</v>
      </c>
      <c r="D723" s="165"/>
      <c r="E723" s="156">
        <v>0</v>
      </c>
      <c r="F723" s="102">
        <v>0</v>
      </c>
      <c r="G723" s="99">
        <f>F723</f>
        <v>0</v>
      </c>
      <c r="H723" s="166"/>
      <c r="I723" s="103" t="s">
        <v>718</v>
      </c>
      <c r="J723" s="103" t="str">
        <f>VLOOKUP(I723,Presupuesto!$B$11:$C$565,2,0)</f>
        <v>OTROS SERVICIOS TECNICOS Y PROFESIONALES</v>
      </c>
      <c r="K723" s="100" t="str">
        <f t="shared" si="12"/>
        <v>Posgrado</v>
      </c>
      <c r="L723" s="100" t="s">
        <v>404</v>
      </c>
    </row>
    <row r="724" spans="3:12" ht="15.75" thickBot="1">
      <c r="C724" s="175" t="s">
        <v>59</v>
      </c>
      <c r="D724" s="165"/>
      <c r="E724" s="156">
        <v>0</v>
      </c>
      <c r="F724" s="102">
        <v>0</v>
      </c>
      <c r="G724" s="99">
        <f>F724</f>
        <v>0</v>
      </c>
      <c r="H724" s="166"/>
      <c r="I724" s="103" t="s">
        <v>718</v>
      </c>
      <c r="J724" s="103" t="str">
        <f>VLOOKUP(I724,Presupuesto!$B$11:$C$565,2,0)</f>
        <v>OTROS SERVICIOS TECNICOS Y PROFESIONALES</v>
      </c>
      <c r="K724" s="100" t="str">
        <f t="shared" si="12"/>
        <v>Posgrado</v>
      </c>
      <c r="L724" s="100" t="s">
        <v>404</v>
      </c>
    </row>
    <row r="725" spans="3:12" ht="15.75" thickBot="1">
      <c r="C725" s="142" t="s">
        <v>61</v>
      </c>
      <c r="D725" s="202"/>
      <c r="E725" s="154">
        <v>12</v>
      </c>
      <c r="F725" s="120">
        <v>30000</v>
      </c>
      <c r="G725" s="115">
        <f>D725*E725*F725</f>
        <v>0</v>
      </c>
      <c r="H725" s="168"/>
      <c r="I725" s="116" t="s">
        <v>509</v>
      </c>
      <c r="J725" s="116" t="str">
        <f>VLOOKUP(I725,Presupuesto!$B$11:$C$565,2,0)</f>
        <v>SUELDOS Y SALARIOS PERMANENTES</v>
      </c>
      <c r="K725" s="100" t="str">
        <f t="shared" si="12"/>
        <v>Posgrado</v>
      </c>
      <c r="L725" s="100" t="s">
        <v>404</v>
      </c>
    </row>
    <row r="726" spans="3:12">
      <c r="C726" s="174" t="s">
        <v>58</v>
      </c>
      <c r="D726" s="172"/>
      <c r="E726" s="133">
        <v>0</v>
      </c>
      <c r="F726" s="121">
        <f>IF(E725=0,"",(G725/E725)/12*E725)</f>
        <v>0</v>
      </c>
      <c r="G726" s="122">
        <f>F726</f>
        <v>0</v>
      </c>
      <c r="H726" s="166"/>
      <c r="I726" s="103" t="s">
        <v>529</v>
      </c>
      <c r="J726" s="103" t="str">
        <f>VLOOKUP(I726,Presupuesto!$B$11:$C$565,2,0)</f>
        <v>AGUINALDO Y DECIMO CUARTO MES</v>
      </c>
      <c r="K726" s="100" t="str">
        <f t="shared" si="12"/>
        <v>Posgrado</v>
      </c>
      <c r="L726" s="100" t="s">
        <v>404</v>
      </c>
    </row>
    <row r="727" spans="3:12" ht="15.75" thickBot="1">
      <c r="C727" s="176" t="s">
        <v>59</v>
      </c>
      <c r="D727" s="164"/>
      <c r="E727" s="134">
        <v>0</v>
      </c>
      <c r="F727" s="107">
        <f>IF(E725&lt;6,"",((E725-6)/12)*(G725/E725))</f>
        <v>0</v>
      </c>
      <c r="G727" s="107">
        <f>F727</f>
        <v>0</v>
      </c>
      <c r="H727" s="164"/>
      <c r="I727" s="108" t="s">
        <v>532</v>
      </c>
      <c r="J727" s="126" t="str">
        <f>VLOOKUP(I727,Presupuesto!$B$11:$C$565,2,0)</f>
        <v>DECIMOCUARTO MES</v>
      </c>
      <c r="K727" s="108" t="str">
        <f t="shared" si="12"/>
        <v>Posgrado</v>
      </c>
      <c r="L727" s="126" t="s">
        <v>404</v>
      </c>
    </row>
    <row r="729" spans="3:12" ht="15.75" thickBot="1"/>
    <row r="730" spans="3:12" ht="15.75" thickBot="1">
      <c r="C730" s="69" t="s">
        <v>43</v>
      </c>
      <c r="D730" s="30">
        <f>SUM(G737:G787)</f>
        <v>0</v>
      </c>
      <c r="E730" s="95"/>
      <c r="F730" s="95"/>
      <c r="G730" s="95"/>
      <c r="H730" s="76"/>
      <c r="I730" s="76"/>
      <c r="J730" s="76"/>
    </row>
    <row r="731" spans="3:12">
      <c r="D731" s="31"/>
      <c r="E731" s="95"/>
      <c r="F731" s="95"/>
      <c r="G731" s="95"/>
      <c r="H731" s="76"/>
      <c r="I731" s="76"/>
      <c r="J731" s="76"/>
    </row>
    <row r="732" spans="3:12">
      <c r="D732" s="31"/>
      <c r="E732" s="95"/>
      <c r="F732" s="95"/>
      <c r="G732" s="95"/>
      <c r="H732" s="76"/>
      <c r="I732" s="76"/>
      <c r="J732" s="76"/>
    </row>
    <row r="733" spans="3:12" ht="15.75">
      <c r="C733" s="207" t="s">
        <v>402</v>
      </c>
      <c r="D733" s="208"/>
      <c r="E733" s="95"/>
      <c r="F733" s="95"/>
      <c r="G733" s="95"/>
      <c r="H733" s="76"/>
      <c r="I733" s="76"/>
      <c r="J733" s="76"/>
    </row>
    <row r="734" spans="3:12" ht="18.75">
      <c r="C734" s="217"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c r="C735" s="180"/>
      <c r="D735" s="31"/>
      <c r="E735" s="95"/>
      <c r="F735" s="95"/>
      <c r="G735" s="95"/>
      <c r="H735" s="76"/>
      <c r="I735" s="76"/>
      <c r="J735" s="76"/>
    </row>
    <row r="736" spans="3:12" ht="30.75" thickBot="1">
      <c r="C736" s="136" t="s">
        <v>44</v>
      </c>
      <c r="D736" s="140" t="s">
        <v>55</v>
      </c>
      <c r="E736" s="173" t="s">
        <v>56</v>
      </c>
      <c r="F736" s="140" t="s">
        <v>57</v>
      </c>
      <c r="G736" s="137" t="s">
        <v>27</v>
      </c>
      <c r="H736" s="135" t="s">
        <v>140</v>
      </c>
      <c r="I736" s="138" t="s">
        <v>46</v>
      </c>
      <c r="J736" s="138" t="s">
        <v>141</v>
      </c>
      <c r="K736" s="138" t="s">
        <v>420</v>
      </c>
      <c r="L736" s="138" t="s">
        <v>421</v>
      </c>
    </row>
    <row r="737" spans="3:12" ht="15.75" thickBot="1">
      <c r="C737" s="139" t="s">
        <v>495</v>
      </c>
      <c r="D737" s="202"/>
      <c r="E737" s="154">
        <v>12</v>
      </c>
      <c r="F737" s="324">
        <f>HLOOKUP($C737,$BZ$2:$CM$3,2,0)</f>
        <v>41436.800000000003</v>
      </c>
      <c r="G737" s="115">
        <f>D737*E737*F737</f>
        <v>0</v>
      </c>
      <c r="H737" s="168"/>
      <c r="I737" s="116" t="s">
        <v>509</v>
      </c>
      <c r="J737" s="116" t="str">
        <f>VLOOKUP(I737,Presupuesto!$B$11:$C$565,2,0)</f>
        <v>SUELDOS Y SALARIOS PERMANENTES</v>
      </c>
      <c r="K737" s="227" t="s">
        <v>1472</v>
      </c>
      <c r="L737" s="100" t="s">
        <v>404</v>
      </c>
    </row>
    <row r="738" spans="3:12">
      <c r="C738" s="174" t="s">
        <v>58</v>
      </c>
      <c r="D738" s="165"/>
      <c r="E738" s="156">
        <v>0</v>
      </c>
      <c r="F738" s="102">
        <f>IF(E737=0,"",(G737/E737)/12*E737)</f>
        <v>0</v>
      </c>
      <c r="G738" s="99">
        <f>F738</f>
        <v>0</v>
      </c>
      <c r="H738" s="166" t="s">
        <v>1460</v>
      </c>
      <c r="I738" s="118" t="s">
        <v>529</v>
      </c>
      <c r="J738" s="118" t="str">
        <f>VLOOKUP(I738,Presupuesto!$B$11:$C$565,2,0)</f>
        <v>AGUINALDO Y DECIMO CUARTO MES</v>
      </c>
      <c r="K738" s="100" t="str">
        <f>$K$737</f>
        <v>Posgrado</v>
      </c>
      <c r="L738" s="100" t="s">
        <v>422</v>
      </c>
    </row>
    <row r="739" spans="3:12" ht="15.75" thickBot="1">
      <c r="C739" s="175" t="s">
        <v>59</v>
      </c>
      <c r="D739" s="165"/>
      <c r="E739" s="156">
        <v>0</v>
      </c>
      <c r="F739" s="119">
        <f>IF(E737&lt;6,"",((E737-6)/12)*(G737/E737))</f>
        <v>0</v>
      </c>
      <c r="G739" s="99">
        <f>F739</f>
        <v>0</v>
      </c>
      <c r="H739" s="166"/>
      <c r="I739" s="103" t="s">
        <v>532</v>
      </c>
      <c r="J739" s="103" t="str">
        <f>VLOOKUP(I739,Presupuesto!$B$11:$C$565,2,0)</f>
        <v>DECIMOCUARTO MES</v>
      </c>
      <c r="K739" s="100" t="str">
        <f t="shared" ref="K739:K787" si="13">$K$737</f>
        <v>Posgrado</v>
      </c>
      <c r="L739" s="100" t="s">
        <v>405</v>
      </c>
    </row>
    <row r="740" spans="3:12" ht="15.75" thickBot="1">
      <c r="C740" s="139" t="s">
        <v>496</v>
      </c>
      <c r="D740" s="202"/>
      <c r="E740" s="154">
        <v>12</v>
      </c>
      <c r="F740" s="324">
        <f>HLOOKUP($C740,$BZ$2:$CM$3,2,0)</f>
        <v>37669.82</v>
      </c>
      <c r="G740" s="115">
        <f>D740*E740*F740</f>
        <v>0</v>
      </c>
      <c r="H740" s="168"/>
      <c r="I740" s="116" t="s">
        <v>509</v>
      </c>
      <c r="J740" s="116" t="str">
        <f>VLOOKUP(I740,Presupuesto!$B$11:$C$565,2,0)</f>
        <v>SUELDOS Y SALARIOS PERMANENTES</v>
      </c>
      <c r="K740" s="100" t="str">
        <f t="shared" si="13"/>
        <v>Posgrado</v>
      </c>
      <c r="L740" s="100" t="s">
        <v>405</v>
      </c>
    </row>
    <row r="741" spans="3:12">
      <c r="C741" s="174" t="s">
        <v>58</v>
      </c>
      <c r="D741" s="165"/>
      <c r="E741" s="156">
        <v>0</v>
      </c>
      <c r="F741" s="102">
        <f>IF(E740=0,"",(G740/E740)/12*E740)</f>
        <v>0</v>
      </c>
      <c r="G741" s="99">
        <f>F741</f>
        <v>0</v>
      </c>
      <c r="H741" s="166"/>
      <c r="I741" s="118" t="s">
        <v>529</v>
      </c>
      <c r="J741" s="118" t="str">
        <f>VLOOKUP(I741,Presupuesto!$B$11:$C$565,2,0)</f>
        <v>AGUINALDO Y DECIMO CUARTO MES</v>
      </c>
      <c r="K741" s="100" t="str">
        <f t="shared" si="13"/>
        <v>Posgrado</v>
      </c>
      <c r="L741" s="100" t="s">
        <v>405</v>
      </c>
    </row>
    <row r="742" spans="3:12" ht="15.75" thickBot="1">
      <c r="C742" s="175" t="s">
        <v>59</v>
      </c>
      <c r="D742" s="165"/>
      <c r="E742" s="156">
        <v>0</v>
      </c>
      <c r="F742" s="119">
        <f>IF(E740&lt;6,"",((E740-6)/12)*(G740/E740))</f>
        <v>0</v>
      </c>
      <c r="G742" s="99">
        <f>F742</f>
        <v>0</v>
      </c>
      <c r="H742" s="166"/>
      <c r="I742" s="103" t="s">
        <v>532</v>
      </c>
      <c r="J742" s="103" t="str">
        <f>VLOOKUP(I742,Presupuesto!$B$11:$C$565,2,0)</f>
        <v>DECIMOCUARTO MES</v>
      </c>
      <c r="K742" s="100" t="str">
        <f t="shared" si="13"/>
        <v>Posgrado</v>
      </c>
      <c r="L742" s="100" t="s">
        <v>405</v>
      </c>
    </row>
    <row r="743" spans="3:12" ht="15.75" thickBot="1">
      <c r="C743" s="139" t="s">
        <v>497</v>
      </c>
      <c r="D743" s="202"/>
      <c r="E743" s="154">
        <v>12</v>
      </c>
      <c r="F743" s="324">
        <f>HLOOKUP($C743,$BZ$2:$CM$3,2,0)</f>
        <v>33902.839999999997</v>
      </c>
      <c r="G743" s="115">
        <f>D743*E743*F743</f>
        <v>0</v>
      </c>
      <c r="H743" s="168"/>
      <c r="I743" s="116" t="s">
        <v>509</v>
      </c>
      <c r="J743" s="116" t="str">
        <f>VLOOKUP(I743,Presupuesto!$B$11:$C$565,2,0)</f>
        <v>SUELDOS Y SALARIOS PERMANENTES</v>
      </c>
      <c r="K743" s="100" t="str">
        <f t="shared" si="13"/>
        <v>Posgrado</v>
      </c>
      <c r="L743" s="100" t="s">
        <v>405</v>
      </c>
    </row>
    <row r="744" spans="3:12">
      <c r="C744" s="174" t="s">
        <v>58</v>
      </c>
      <c r="D744" s="165"/>
      <c r="E744" s="156">
        <v>0</v>
      </c>
      <c r="F744" s="102">
        <f>IF(E743=0,"",(G743/E743)/12*E743)</f>
        <v>0</v>
      </c>
      <c r="G744" s="99">
        <f>F744</f>
        <v>0</v>
      </c>
      <c r="H744" s="166"/>
      <c r="I744" s="118" t="s">
        <v>529</v>
      </c>
      <c r="J744" s="118" t="str">
        <f>VLOOKUP(I744,Presupuesto!$B$11:$C$565,2,0)</f>
        <v>AGUINALDO Y DECIMO CUARTO MES</v>
      </c>
      <c r="K744" s="100" t="str">
        <f t="shared" si="13"/>
        <v>Posgrado</v>
      </c>
      <c r="L744" s="100" t="s">
        <v>405</v>
      </c>
    </row>
    <row r="745" spans="3:12" ht="15.75" thickBot="1">
      <c r="C745" s="175" t="s">
        <v>59</v>
      </c>
      <c r="D745" s="165"/>
      <c r="E745" s="156">
        <v>0</v>
      </c>
      <c r="F745" s="119">
        <f>IF(E743&lt;6,"",((E743-6)/12)*(G743/E743))</f>
        <v>0</v>
      </c>
      <c r="G745" s="99">
        <f>F745</f>
        <v>0</v>
      </c>
      <c r="H745" s="166"/>
      <c r="I745" s="103" t="s">
        <v>532</v>
      </c>
      <c r="J745" s="103" t="str">
        <f>VLOOKUP(I745,Presupuesto!$B$11:$C$565,2,0)</f>
        <v>DECIMOCUARTO MES</v>
      </c>
      <c r="K745" s="100" t="str">
        <f t="shared" si="13"/>
        <v>Posgrado</v>
      </c>
      <c r="L745" s="100" t="s">
        <v>405</v>
      </c>
    </row>
    <row r="746" spans="3:12" ht="15.75" thickBot="1">
      <c r="C746" s="139" t="s">
        <v>498</v>
      </c>
      <c r="D746" s="202"/>
      <c r="E746" s="154">
        <v>12</v>
      </c>
      <c r="F746" s="324">
        <f>HLOOKUP($C746,$BZ$2:$CM$3,2,0)</f>
        <v>30135.85</v>
      </c>
      <c r="G746" s="115">
        <f>D746*E746*F746</f>
        <v>0</v>
      </c>
      <c r="H746" s="168"/>
      <c r="I746" s="116" t="s">
        <v>509</v>
      </c>
      <c r="J746" s="116" t="str">
        <f>VLOOKUP(I746,Presupuesto!$B$11:$C$565,2,0)</f>
        <v>SUELDOS Y SALARIOS PERMANENTES</v>
      </c>
      <c r="K746" s="100" t="str">
        <f t="shared" si="13"/>
        <v>Posgrado</v>
      </c>
      <c r="L746" s="100" t="s">
        <v>405</v>
      </c>
    </row>
    <row r="747" spans="3:12">
      <c r="C747" s="174" t="s">
        <v>58</v>
      </c>
      <c r="D747" s="165"/>
      <c r="E747" s="156">
        <v>0</v>
      </c>
      <c r="F747" s="102">
        <f>IF(E746=0,"",(G746/E746)/12*E746)</f>
        <v>0</v>
      </c>
      <c r="G747" s="99">
        <f>F747</f>
        <v>0</v>
      </c>
      <c r="H747" s="166"/>
      <c r="I747" s="118" t="s">
        <v>529</v>
      </c>
      <c r="J747" s="118" t="str">
        <f>VLOOKUP(I747,Presupuesto!$B$11:$C$565,2,0)</f>
        <v>AGUINALDO Y DECIMO CUARTO MES</v>
      </c>
      <c r="K747" s="100" t="str">
        <f t="shared" si="13"/>
        <v>Posgrado</v>
      </c>
      <c r="L747" s="100" t="s">
        <v>405</v>
      </c>
    </row>
    <row r="748" spans="3:12" ht="15.75" thickBot="1">
      <c r="C748" s="175" t="s">
        <v>59</v>
      </c>
      <c r="D748" s="165"/>
      <c r="E748" s="156">
        <v>0</v>
      </c>
      <c r="F748" s="119">
        <f>IF(E746&lt;6,"",((E746-6)/12)*(G746/E746))</f>
        <v>0</v>
      </c>
      <c r="G748" s="99">
        <f>F748</f>
        <v>0</v>
      </c>
      <c r="H748" s="166"/>
      <c r="I748" s="103" t="s">
        <v>532</v>
      </c>
      <c r="J748" s="103" t="str">
        <f>VLOOKUP(I748,Presupuesto!$B$11:$C$565,2,0)</f>
        <v>DECIMOCUARTO MES</v>
      </c>
      <c r="K748" s="100" t="str">
        <f t="shared" si="13"/>
        <v>Posgrado</v>
      </c>
      <c r="L748" s="100" t="s">
        <v>405</v>
      </c>
    </row>
    <row r="749" spans="3:12" ht="15.75" thickBot="1">
      <c r="C749" s="139" t="s">
        <v>499</v>
      </c>
      <c r="D749" s="202"/>
      <c r="E749" s="154">
        <v>12</v>
      </c>
      <c r="F749" s="324">
        <f>HLOOKUP($C749,$BZ$2:$CM$3,2,0)</f>
        <v>28252.36</v>
      </c>
      <c r="G749" s="115">
        <f>D749*E749*F749</f>
        <v>0</v>
      </c>
      <c r="H749" s="168"/>
      <c r="I749" s="116" t="s">
        <v>509</v>
      </c>
      <c r="J749" s="116" t="str">
        <f>VLOOKUP(I749,Presupuesto!$B$11:$C$565,2,0)</f>
        <v>SUELDOS Y SALARIOS PERMANENTES</v>
      </c>
      <c r="K749" s="100" t="str">
        <f t="shared" si="13"/>
        <v>Posgrado</v>
      </c>
      <c r="L749" s="100" t="s">
        <v>405</v>
      </c>
    </row>
    <row r="750" spans="3:12">
      <c r="C750" s="174" t="s">
        <v>58</v>
      </c>
      <c r="D750" s="165"/>
      <c r="E750" s="156">
        <v>0</v>
      </c>
      <c r="F750" s="102">
        <f>IF(E749=0,"",(G749/E749)/12*E749)</f>
        <v>0</v>
      </c>
      <c r="G750" s="99">
        <f>F750</f>
        <v>0</v>
      </c>
      <c r="H750" s="166"/>
      <c r="I750" s="118" t="s">
        <v>529</v>
      </c>
      <c r="J750" s="118" t="str">
        <f>VLOOKUP(I750,Presupuesto!$B$11:$C$565,2,0)</f>
        <v>AGUINALDO Y DECIMO CUARTO MES</v>
      </c>
      <c r="K750" s="100" t="str">
        <f t="shared" si="13"/>
        <v>Posgrado</v>
      </c>
      <c r="L750" s="100" t="s">
        <v>405</v>
      </c>
    </row>
    <row r="751" spans="3:12" ht="15.75" thickBot="1">
      <c r="C751" s="175" t="s">
        <v>59</v>
      </c>
      <c r="D751" s="165"/>
      <c r="E751" s="156">
        <v>0</v>
      </c>
      <c r="F751" s="119">
        <f>IF(E749&lt;6,"",((E749-6)/12)*(G749/E749))</f>
        <v>0</v>
      </c>
      <c r="G751" s="99">
        <f>F751</f>
        <v>0</v>
      </c>
      <c r="H751" s="166"/>
      <c r="I751" s="103" t="s">
        <v>532</v>
      </c>
      <c r="J751" s="103" t="str">
        <f>VLOOKUP(I751,Presupuesto!$B$11:$C$565,2,0)</f>
        <v>DECIMOCUARTO MES</v>
      </c>
      <c r="K751" s="100" t="str">
        <f t="shared" si="13"/>
        <v>Posgrado</v>
      </c>
      <c r="L751" s="100" t="s">
        <v>405</v>
      </c>
    </row>
    <row r="752" spans="3:12" ht="15.75" thickBot="1">
      <c r="C752" s="139" t="s">
        <v>500</v>
      </c>
      <c r="D752" s="202"/>
      <c r="E752" s="154">
        <v>12</v>
      </c>
      <c r="F752" s="324">
        <f>HLOOKUP($C752,$BZ$2:$CM$3,2,0)</f>
        <v>26368.87</v>
      </c>
      <c r="G752" s="115">
        <f>D752*E752*F752</f>
        <v>0</v>
      </c>
      <c r="H752" s="168"/>
      <c r="I752" s="116" t="s">
        <v>509</v>
      </c>
      <c r="J752" s="116" t="str">
        <f>VLOOKUP(I752,Presupuesto!$B$11:$C$565,2,0)</f>
        <v>SUELDOS Y SALARIOS PERMANENTES</v>
      </c>
      <c r="K752" s="100" t="str">
        <f t="shared" si="13"/>
        <v>Posgrado</v>
      </c>
      <c r="L752" s="100" t="s">
        <v>405</v>
      </c>
    </row>
    <row r="753" spans="3:12">
      <c r="C753" s="174" t="s">
        <v>58</v>
      </c>
      <c r="D753" s="165"/>
      <c r="E753" s="156">
        <v>0</v>
      </c>
      <c r="F753" s="102">
        <f>IF(E752=0,"",(G752/E752)/12*E752)</f>
        <v>0</v>
      </c>
      <c r="G753" s="99">
        <f>F753</f>
        <v>0</v>
      </c>
      <c r="H753" s="166"/>
      <c r="I753" s="118" t="s">
        <v>529</v>
      </c>
      <c r="J753" s="118" t="str">
        <f>VLOOKUP(I753,Presupuesto!$B$11:$C$565,2,0)</f>
        <v>AGUINALDO Y DECIMO CUARTO MES</v>
      </c>
      <c r="K753" s="100" t="str">
        <f t="shared" si="13"/>
        <v>Posgrado</v>
      </c>
      <c r="L753" s="100" t="s">
        <v>405</v>
      </c>
    </row>
    <row r="754" spans="3:12" ht="15.75" thickBot="1">
      <c r="C754" s="175" t="s">
        <v>59</v>
      </c>
      <c r="D754" s="165"/>
      <c r="E754" s="156">
        <v>0</v>
      </c>
      <c r="F754" s="119">
        <f>IF(E752&lt;6,"",((E752-6)/12)*(G752/E752))</f>
        <v>0</v>
      </c>
      <c r="G754" s="99">
        <f>F754</f>
        <v>0</v>
      </c>
      <c r="H754" s="166"/>
      <c r="I754" s="103" t="s">
        <v>532</v>
      </c>
      <c r="J754" s="103" t="str">
        <f>VLOOKUP(I754,Presupuesto!$B$11:$C$565,2,0)</f>
        <v>DECIMOCUARTO MES</v>
      </c>
      <c r="K754" s="100" t="str">
        <f t="shared" si="13"/>
        <v>Posgrado</v>
      </c>
      <c r="L754" s="100" t="s">
        <v>405</v>
      </c>
    </row>
    <row r="755" spans="3:12" ht="15.75" thickBot="1">
      <c r="C755" s="139" t="s">
        <v>501</v>
      </c>
      <c r="D755" s="202"/>
      <c r="E755" s="154">
        <v>12</v>
      </c>
      <c r="F755" s="324">
        <f>HLOOKUP($C755,$BZ$2:$CM$3,2,0)</f>
        <v>17893.16</v>
      </c>
      <c r="G755" s="115">
        <f>D755*E755*F755</f>
        <v>0</v>
      </c>
      <c r="H755" s="168"/>
      <c r="I755" s="116" t="s">
        <v>509</v>
      </c>
      <c r="J755" s="116" t="str">
        <f>VLOOKUP(I755,Presupuesto!$B$11:$C$565,2,0)</f>
        <v>SUELDOS Y SALARIOS PERMANENTES</v>
      </c>
      <c r="K755" s="100" t="str">
        <f t="shared" si="13"/>
        <v>Posgrado</v>
      </c>
      <c r="L755" s="100" t="s">
        <v>405</v>
      </c>
    </row>
    <row r="756" spans="3:12">
      <c r="C756" s="174" t="s">
        <v>58</v>
      </c>
      <c r="D756" s="165"/>
      <c r="E756" s="156">
        <v>0</v>
      </c>
      <c r="F756" s="102">
        <f>IF(E755=0,"",(G755/E755)/12*E755)</f>
        <v>0</v>
      </c>
      <c r="G756" s="99">
        <f>F756</f>
        <v>0</v>
      </c>
      <c r="H756" s="166"/>
      <c r="I756" s="118" t="s">
        <v>529</v>
      </c>
      <c r="J756" s="118" t="str">
        <f>VLOOKUP(I756,Presupuesto!$B$11:$C$565,2,0)</f>
        <v>AGUINALDO Y DECIMO CUARTO MES</v>
      </c>
      <c r="K756" s="100" t="str">
        <f t="shared" si="13"/>
        <v>Posgrado</v>
      </c>
      <c r="L756" s="100" t="s">
        <v>405</v>
      </c>
    </row>
    <row r="757" spans="3:12" ht="15.75" thickBot="1">
      <c r="C757" s="175" t="s">
        <v>59</v>
      </c>
      <c r="D757" s="165"/>
      <c r="E757" s="156">
        <v>0</v>
      </c>
      <c r="F757" s="119">
        <f>IF(E755&lt;6,"",((E755-6)/12)*(G755/E755))</f>
        <v>0</v>
      </c>
      <c r="G757" s="99">
        <f>F757</f>
        <v>0</v>
      </c>
      <c r="H757" s="166"/>
      <c r="I757" s="103" t="s">
        <v>532</v>
      </c>
      <c r="J757" s="103" t="str">
        <f>VLOOKUP(I757,Presupuesto!$B$11:$C$565,2,0)</f>
        <v>DECIMOCUARTO MES</v>
      </c>
      <c r="K757" s="100" t="str">
        <f t="shared" si="13"/>
        <v>Posgrado</v>
      </c>
      <c r="L757" s="100" t="s">
        <v>405</v>
      </c>
    </row>
    <row r="758" spans="3:12" ht="15.75" thickBot="1">
      <c r="C758" s="139" t="s">
        <v>502</v>
      </c>
      <c r="D758" s="202"/>
      <c r="E758" s="154">
        <v>12</v>
      </c>
      <c r="F758" s="324">
        <f>HLOOKUP($C758,$BZ$2:$CM$3,2,0)</f>
        <v>16951.419999999998</v>
      </c>
      <c r="G758" s="115">
        <f>D758*E758*F758</f>
        <v>0</v>
      </c>
      <c r="H758" s="168"/>
      <c r="I758" s="116" t="s">
        <v>509</v>
      </c>
      <c r="J758" s="116" t="str">
        <f>VLOOKUP(I758,Presupuesto!$B$11:$C$565,2,0)</f>
        <v>SUELDOS Y SALARIOS PERMANENTES</v>
      </c>
      <c r="K758" s="100" t="str">
        <f t="shared" si="13"/>
        <v>Posgrado</v>
      </c>
      <c r="L758" s="100" t="s">
        <v>405</v>
      </c>
    </row>
    <row r="759" spans="3:12">
      <c r="C759" s="174" t="s">
        <v>58</v>
      </c>
      <c r="D759" s="165"/>
      <c r="E759" s="156">
        <v>0</v>
      </c>
      <c r="F759" s="102">
        <f>IF(E758=0,"",(G758/E758)/12*E758)</f>
        <v>0</v>
      </c>
      <c r="G759" s="99">
        <f>F759</f>
        <v>0</v>
      </c>
      <c r="H759" s="166"/>
      <c r="I759" s="118" t="s">
        <v>529</v>
      </c>
      <c r="J759" s="118" t="str">
        <f>VLOOKUP(I759,Presupuesto!$B$11:$C$565,2,0)</f>
        <v>AGUINALDO Y DECIMO CUARTO MES</v>
      </c>
      <c r="K759" s="100" t="str">
        <f t="shared" si="13"/>
        <v>Posgrado</v>
      </c>
      <c r="L759" s="100" t="s">
        <v>405</v>
      </c>
    </row>
    <row r="760" spans="3:12" ht="15.75" thickBot="1">
      <c r="C760" s="175" t="s">
        <v>59</v>
      </c>
      <c r="D760" s="165"/>
      <c r="E760" s="156">
        <v>0</v>
      </c>
      <c r="F760" s="119">
        <f>IF(E758&lt;6,"",((E758-6)/12)*(G758/E758))</f>
        <v>0</v>
      </c>
      <c r="G760" s="99">
        <f>F760</f>
        <v>0</v>
      </c>
      <c r="H760" s="166"/>
      <c r="I760" s="103" t="s">
        <v>532</v>
      </c>
      <c r="J760" s="103" t="str">
        <f>VLOOKUP(I760,Presupuesto!$B$11:$C$565,2,0)</f>
        <v>DECIMOCUARTO MES</v>
      </c>
      <c r="K760" s="100" t="str">
        <f t="shared" si="13"/>
        <v>Posgrado</v>
      </c>
      <c r="L760" s="100" t="s">
        <v>405</v>
      </c>
    </row>
    <row r="761" spans="3:12" ht="15.75" thickBot="1">
      <c r="C761" s="139" t="s">
        <v>503</v>
      </c>
      <c r="D761" s="202"/>
      <c r="E761" s="154">
        <v>12</v>
      </c>
      <c r="F761" s="324">
        <f>HLOOKUP($C761,$BZ$2:$CM$3,2,0)</f>
        <v>13184.44</v>
      </c>
      <c r="G761" s="115">
        <f>D761*E761*F761</f>
        <v>0</v>
      </c>
      <c r="H761" s="168"/>
      <c r="I761" s="116" t="s">
        <v>509</v>
      </c>
      <c r="J761" s="116" t="str">
        <f>VLOOKUP(I761,Presupuesto!$B$11:$C$565,2,0)</f>
        <v>SUELDOS Y SALARIOS PERMANENTES</v>
      </c>
      <c r="K761" s="100" t="str">
        <f t="shared" si="13"/>
        <v>Posgrado</v>
      </c>
      <c r="L761" s="100" t="s">
        <v>405</v>
      </c>
    </row>
    <row r="762" spans="3:12">
      <c r="C762" s="174" t="s">
        <v>58</v>
      </c>
      <c r="D762" s="165"/>
      <c r="E762" s="156">
        <v>0</v>
      </c>
      <c r="F762" s="102">
        <f>IF(E761=0,"",(G761/E761)/12*E761)</f>
        <v>0</v>
      </c>
      <c r="G762" s="99">
        <f>F762</f>
        <v>0</v>
      </c>
      <c r="H762" s="166"/>
      <c r="I762" s="118" t="s">
        <v>529</v>
      </c>
      <c r="J762" s="118" t="str">
        <f>VLOOKUP(I762,Presupuesto!$B$11:$C$565,2,0)</f>
        <v>AGUINALDO Y DECIMO CUARTO MES</v>
      </c>
      <c r="K762" s="100" t="str">
        <f t="shared" si="13"/>
        <v>Posgrado</v>
      </c>
      <c r="L762" s="100" t="s">
        <v>405</v>
      </c>
    </row>
    <row r="763" spans="3:12" ht="15.75" thickBot="1">
      <c r="C763" s="175" t="s">
        <v>59</v>
      </c>
      <c r="D763" s="165"/>
      <c r="E763" s="156">
        <v>0</v>
      </c>
      <c r="F763" s="119">
        <f>IF(E761&lt;6,"",((E761-6)/12)*(G761/E761))</f>
        <v>0</v>
      </c>
      <c r="G763" s="99">
        <f>F763</f>
        <v>0</v>
      </c>
      <c r="H763" s="166"/>
      <c r="I763" s="103" t="s">
        <v>532</v>
      </c>
      <c r="J763" s="103" t="str">
        <f>VLOOKUP(I763,Presupuesto!$B$11:$C$565,2,0)</f>
        <v>DECIMOCUARTO MES</v>
      </c>
      <c r="K763" s="100" t="str">
        <f t="shared" si="13"/>
        <v>Posgrado</v>
      </c>
      <c r="L763" s="100" t="s">
        <v>405</v>
      </c>
    </row>
    <row r="764" spans="3:12" ht="15.75" thickBot="1">
      <c r="C764" s="139" t="s">
        <v>504</v>
      </c>
      <c r="D764" s="202"/>
      <c r="E764" s="154">
        <v>12</v>
      </c>
      <c r="F764" s="324">
        <f>HLOOKUP($C764,$BZ$2:$CM$3,2,0)</f>
        <v>15032.56</v>
      </c>
      <c r="G764" s="115">
        <f>D764*E764*F764</f>
        <v>0</v>
      </c>
      <c r="H764" s="168"/>
      <c r="I764" s="116" t="s">
        <v>509</v>
      </c>
      <c r="J764" s="116" t="str">
        <f>VLOOKUP(I764,Presupuesto!$B$11:$C$565,2,0)</f>
        <v>SUELDOS Y SALARIOS PERMANENTES</v>
      </c>
      <c r="K764" s="100" t="str">
        <f t="shared" si="13"/>
        <v>Posgrado</v>
      </c>
      <c r="L764" s="100" t="s">
        <v>405</v>
      </c>
    </row>
    <row r="765" spans="3:12">
      <c r="C765" s="174" t="s">
        <v>58</v>
      </c>
      <c r="D765" s="165"/>
      <c r="E765" s="156">
        <v>0</v>
      </c>
      <c r="F765" s="102">
        <f>IF(E764=0,"",(G764/E764)/12*E764)</f>
        <v>0</v>
      </c>
      <c r="G765" s="99">
        <f>F765</f>
        <v>0</v>
      </c>
      <c r="H765" s="166"/>
      <c r="I765" s="118" t="s">
        <v>529</v>
      </c>
      <c r="J765" s="118" t="str">
        <f>VLOOKUP(I765,Presupuesto!$B$11:$C$565,2,0)</f>
        <v>AGUINALDO Y DECIMO CUARTO MES</v>
      </c>
      <c r="K765" s="100" t="str">
        <f t="shared" si="13"/>
        <v>Posgrado</v>
      </c>
      <c r="L765" s="100" t="s">
        <v>405</v>
      </c>
    </row>
    <row r="766" spans="3:12" ht="15.75" thickBot="1">
      <c r="C766" s="175" t="s">
        <v>59</v>
      </c>
      <c r="D766" s="165"/>
      <c r="E766" s="156">
        <v>0</v>
      </c>
      <c r="F766" s="119">
        <f>IF(E764&lt;6,"",((E764-6)/12)*(G764/E764))</f>
        <v>0</v>
      </c>
      <c r="G766" s="99">
        <f>F766</f>
        <v>0</v>
      </c>
      <c r="H766" s="166"/>
      <c r="I766" s="103" t="s">
        <v>532</v>
      </c>
      <c r="J766" s="103" t="str">
        <f>VLOOKUP(I766,Presupuesto!$B$11:$C$565,2,0)</f>
        <v>DECIMOCUARTO MES</v>
      </c>
      <c r="K766" s="100" t="str">
        <f t="shared" si="13"/>
        <v>Posgrado</v>
      </c>
      <c r="L766" s="100" t="s">
        <v>405</v>
      </c>
    </row>
    <row r="767" spans="3:12" ht="15.75" thickBot="1">
      <c r="C767" s="139" t="s">
        <v>505</v>
      </c>
      <c r="D767" s="202"/>
      <c r="E767" s="154">
        <v>12</v>
      </c>
      <c r="F767" s="324">
        <f>HLOOKUP($C767,$BZ$2:$CM$3,2,0)</f>
        <v>13264.02</v>
      </c>
      <c r="G767" s="115">
        <f>D767*E767*F767</f>
        <v>0</v>
      </c>
      <c r="H767" s="168"/>
      <c r="I767" s="116" t="s">
        <v>509</v>
      </c>
      <c r="J767" s="116" t="str">
        <f>VLOOKUP(I767,Presupuesto!$B$11:$C$565,2,0)</f>
        <v>SUELDOS Y SALARIOS PERMANENTES</v>
      </c>
      <c r="K767" s="100" t="str">
        <f t="shared" si="13"/>
        <v>Posgrado</v>
      </c>
      <c r="L767" s="100" t="s">
        <v>405</v>
      </c>
    </row>
    <row r="768" spans="3:12">
      <c r="C768" s="174" t="s">
        <v>58</v>
      </c>
      <c r="D768" s="165"/>
      <c r="E768" s="156">
        <v>0</v>
      </c>
      <c r="F768" s="102">
        <f>IF(E767=0,"",(G767/E767)/12*E767)</f>
        <v>0</v>
      </c>
      <c r="G768" s="99">
        <f>F768</f>
        <v>0</v>
      </c>
      <c r="H768" s="166"/>
      <c r="I768" s="118" t="s">
        <v>529</v>
      </c>
      <c r="J768" s="118" t="str">
        <f>VLOOKUP(I768,Presupuesto!$B$11:$C$565,2,0)</f>
        <v>AGUINALDO Y DECIMO CUARTO MES</v>
      </c>
      <c r="K768" s="100" t="str">
        <f t="shared" si="13"/>
        <v>Posgrado</v>
      </c>
      <c r="L768" s="100" t="s">
        <v>405</v>
      </c>
    </row>
    <row r="769" spans="3:12" ht="15.75" thickBot="1">
      <c r="C769" s="175" t="s">
        <v>59</v>
      </c>
      <c r="D769" s="165"/>
      <c r="E769" s="156">
        <v>0</v>
      </c>
      <c r="F769" s="119">
        <f>IF(E767&lt;6,"",((E767-6)/12)*(G767/E767))</f>
        <v>0</v>
      </c>
      <c r="G769" s="99">
        <f>F769</f>
        <v>0</v>
      </c>
      <c r="H769" s="166"/>
      <c r="I769" s="103" t="s">
        <v>532</v>
      </c>
      <c r="J769" s="103" t="str">
        <f>VLOOKUP(I769,Presupuesto!$B$11:$C$565,2,0)</f>
        <v>DECIMOCUARTO MES</v>
      </c>
      <c r="K769" s="100" t="str">
        <f t="shared" si="13"/>
        <v>Posgrado</v>
      </c>
      <c r="L769" s="100" t="s">
        <v>405</v>
      </c>
    </row>
    <row r="770" spans="3:12" ht="15.75" thickBot="1">
      <c r="C770" s="139" t="s">
        <v>506</v>
      </c>
      <c r="D770" s="202"/>
      <c r="E770" s="154">
        <v>12</v>
      </c>
      <c r="F770" s="324">
        <f>HLOOKUP($C770,$BZ$2:$CM$3,2,0)</f>
        <v>12379.75</v>
      </c>
      <c r="G770" s="115">
        <f>D770*E770*F770</f>
        <v>0</v>
      </c>
      <c r="H770" s="168"/>
      <c r="I770" s="116" t="s">
        <v>509</v>
      </c>
      <c r="J770" s="116" t="str">
        <f>VLOOKUP(I770,Presupuesto!$B$11:$C$565,2,0)</f>
        <v>SUELDOS Y SALARIOS PERMANENTES</v>
      </c>
      <c r="K770" s="100" t="str">
        <f t="shared" si="13"/>
        <v>Posgrado</v>
      </c>
      <c r="L770" s="100" t="s">
        <v>405</v>
      </c>
    </row>
    <row r="771" spans="3:12">
      <c r="C771" s="174" t="s">
        <v>58</v>
      </c>
      <c r="D771" s="165"/>
      <c r="E771" s="156">
        <v>0</v>
      </c>
      <c r="F771" s="102">
        <f>IF(E770=0,"",(G770/E770)/12*E770)</f>
        <v>0</v>
      </c>
      <c r="G771" s="99">
        <f>F771</f>
        <v>0</v>
      </c>
      <c r="H771" s="166"/>
      <c r="I771" s="118" t="s">
        <v>529</v>
      </c>
      <c r="J771" s="118" t="str">
        <f>VLOOKUP(I771,Presupuesto!$B$11:$C$565,2,0)</f>
        <v>AGUINALDO Y DECIMO CUARTO MES</v>
      </c>
      <c r="K771" s="100" t="str">
        <f t="shared" si="13"/>
        <v>Posgrado</v>
      </c>
      <c r="L771" s="100" t="s">
        <v>405</v>
      </c>
    </row>
    <row r="772" spans="3:12" ht="15.75" thickBot="1">
      <c r="C772" s="175" t="s">
        <v>59</v>
      </c>
      <c r="D772" s="165"/>
      <c r="E772" s="156">
        <v>0</v>
      </c>
      <c r="F772" s="119">
        <f>IF(E770&lt;6,"",((E770-6)/12)*(G770/E770))</f>
        <v>0</v>
      </c>
      <c r="G772" s="99">
        <f>F772</f>
        <v>0</v>
      </c>
      <c r="H772" s="166"/>
      <c r="I772" s="103" t="s">
        <v>532</v>
      </c>
      <c r="J772" s="103" t="str">
        <f>VLOOKUP(I772,Presupuesto!$B$11:$C$565,2,0)</f>
        <v>DECIMOCUARTO MES</v>
      </c>
      <c r="K772" s="100" t="str">
        <f t="shared" si="13"/>
        <v>Posgrado</v>
      </c>
      <c r="L772" s="100" t="s">
        <v>405</v>
      </c>
    </row>
    <row r="773" spans="3:12" ht="15.75" thickBot="1">
      <c r="C773" s="139" t="s">
        <v>507</v>
      </c>
      <c r="D773" s="202"/>
      <c r="E773" s="154">
        <v>12</v>
      </c>
      <c r="F773" s="324">
        <f>HLOOKUP($C773,$BZ$2:$CM$3,2,0)</f>
        <v>439.49</v>
      </c>
      <c r="G773" s="115">
        <f>D773*E773*F773</f>
        <v>0</v>
      </c>
      <c r="H773" s="168"/>
      <c r="I773" s="116" t="s">
        <v>509</v>
      </c>
      <c r="J773" s="116" t="str">
        <f>VLOOKUP(I773,Presupuesto!$B$11:$C$565,2,0)</f>
        <v>SUELDOS Y SALARIOS PERMANENTES</v>
      </c>
      <c r="K773" s="100" t="str">
        <f t="shared" si="13"/>
        <v>Posgrado</v>
      </c>
      <c r="L773" s="100" t="s">
        <v>405</v>
      </c>
    </row>
    <row r="774" spans="3:12">
      <c r="C774" s="174" t="s">
        <v>58</v>
      </c>
      <c r="D774" s="165"/>
      <c r="E774" s="156">
        <v>0</v>
      </c>
      <c r="F774" s="102">
        <f>IF(E773=0,"",(G773/E773)/12*E773)</f>
        <v>0</v>
      </c>
      <c r="G774" s="99">
        <f>F774</f>
        <v>0</v>
      </c>
      <c r="H774" s="166"/>
      <c r="I774" s="118" t="s">
        <v>529</v>
      </c>
      <c r="J774" s="118" t="str">
        <f>VLOOKUP(I774,Presupuesto!$B$11:$C$565,2,0)</f>
        <v>AGUINALDO Y DECIMO CUARTO MES</v>
      </c>
      <c r="K774" s="100" t="str">
        <f t="shared" si="13"/>
        <v>Posgrado</v>
      </c>
      <c r="L774" s="100" t="s">
        <v>405</v>
      </c>
    </row>
    <row r="775" spans="3:12" ht="15.75" thickBot="1">
      <c r="C775" s="175" t="s">
        <v>59</v>
      </c>
      <c r="D775" s="165"/>
      <c r="E775" s="156">
        <v>0</v>
      </c>
      <c r="F775" s="119">
        <f>IF(E773&lt;6,"",((E773-6)/12)*(G773/E773))</f>
        <v>0</v>
      </c>
      <c r="G775" s="99">
        <f>F775</f>
        <v>0</v>
      </c>
      <c r="H775" s="166"/>
      <c r="I775" s="103" t="s">
        <v>532</v>
      </c>
      <c r="J775" s="103" t="str">
        <f>VLOOKUP(I775,Presupuesto!$B$11:$C$565,2,0)</f>
        <v>DECIMOCUARTO MES</v>
      </c>
      <c r="K775" s="100" t="str">
        <f t="shared" si="13"/>
        <v>Posgrado</v>
      </c>
      <c r="L775" s="100" t="s">
        <v>405</v>
      </c>
    </row>
    <row r="776" spans="3:12" ht="15.75" thickBot="1">
      <c r="C776" s="139" t="s">
        <v>508</v>
      </c>
      <c r="D776" s="202"/>
      <c r="E776" s="154">
        <v>12</v>
      </c>
      <c r="F776" s="324">
        <f>HLOOKUP($C776,$BZ$2:$CM$3,2,0)</f>
        <v>1904.46</v>
      </c>
      <c r="G776" s="115">
        <f>D776*E776*F776</f>
        <v>0</v>
      </c>
      <c r="H776" s="168"/>
      <c r="I776" s="116" t="s">
        <v>509</v>
      </c>
      <c r="J776" s="116" t="str">
        <f>VLOOKUP(I776,Presupuesto!$B$11:$C$565,2,0)</f>
        <v>SUELDOS Y SALARIOS PERMANENTES</v>
      </c>
      <c r="K776" s="100" t="str">
        <f t="shared" si="13"/>
        <v>Posgrado</v>
      </c>
      <c r="L776" s="100" t="s">
        <v>405</v>
      </c>
    </row>
    <row r="777" spans="3:12">
      <c r="C777" s="174" t="s">
        <v>58</v>
      </c>
      <c r="D777" s="165"/>
      <c r="E777" s="156">
        <v>0</v>
      </c>
      <c r="F777" s="102">
        <f>IF(E776=0,"",(G776/E776)/12*E776)</f>
        <v>0</v>
      </c>
      <c r="G777" s="99">
        <f>F777</f>
        <v>0</v>
      </c>
      <c r="H777" s="166"/>
      <c r="I777" s="118" t="s">
        <v>529</v>
      </c>
      <c r="J777" s="118" t="str">
        <f>VLOOKUP(I777,Presupuesto!$B$11:$C$565,2,0)</f>
        <v>AGUINALDO Y DECIMO CUARTO MES</v>
      </c>
      <c r="K777" s="100" t="str">
        <f t="shared" si="13"/>
        <v>Posgrado</v>
      </c>
      <c r="L777" s="100" t="s">
        <v>405</v>
      </c>
    </row>
    <row r="778" spans="3:12" ht="15.75" thickBot="1">
      <c r="C778" s="175" t="s">
        <v>59</v>
      </c>
      <c r="D778" s="165"/>
      <c r="E778" s="156">
        <v>0</v>
      </c>
      <c r="F778" s="119">
        <f>IF(E776&lt;6,"",((E776-6)/12)*(G776/E776))</f>
        <v>0</v>
      </c>
      <c r="G778" s="99">
        <f>F778</f>
        <v>0</v>
      </c>
      <c r="H778" s="166"/>
      <c r="I778" s="103" t="s">
        <v>532</v>
      </c>
      <c r="J778" s="103" t="str">
        <f>VLOOKUP(I778,Presupuesto!$B$11:$C$565,2,0)</f>
        <v>DECIMOCUARTO MES</v>
      </c>
      <c r="K778" s="100" t="str">
        <f t="shared" si="13"/>
        <v>Posgrado</v>
      </c>
      <c r="L778" s="100" t="s">
        <v>405</v>
      </c>
    </row>
    <row r="779" spans="3:12" ht="15.75" thickBot="1">
      <c r="C779" s="142" t="s">
        <v>84</v>
      </c>
      <c r="D779" s="202"/>
      <c r="E779" s="154">
        <v>12</v>
      </c>
      <c r="F779" s="141">
        <v>30000</v>
      </c>
      <c r="G779" s="115">
        <f>D779*E779*F779</f>
        <v>0</v>
      </c>
      <c r="H779" s="168"/>
      <c r="I779" s="116" t="s">
        <v>577</v>
      </c>
      <c r="J779" s="116" t="str">
        <f>VLOOKUP(I779,Presupuesto!$B$11:$C$565,2,0)</f>
        <v>CONTRATOS ESPECIALES</v>
      </c>
      <c r="K779" s="100" t="str">
        <f t="shared" si="13"/>
        <v>Posgrado</v>
      </c>
      <c r="L779" s="100" t="s">
        <v>405</v>
      </c>
    </row>
    <row r="780" spans="3:12">
      <c r="C780" s="174" t="s">
        <v>58</v>
      </c>
      <c r="D780" s="165"/>
      <c r="E780" s="156">
        <v>0</v>
      </c>
      <c r="F780" s="119">
        <f>IF(E779=0,"",(G779/E779)/12*E779)</f>
        <v>0</v>
      </c>
      <c r="G780" s="99">
        <f>F780</f>
        <v>0</v>
      </c>
      <c r="H780" s="166"/>
      <c r="I780" s="103" t="s">
        <v>577</v>
      </c>
      <c r="J780" s="103" t="str">
        <f>VLOOKUP(I780,Presupuesto!$B$11:$C$565,2,0)</f>
        <v>CONTRATOS ESPECIALES</v>
      </c>
      <c r="K780" s="100" t="str">
        <f t="shared" si="13"/>
        <v>Posgrado</v>
      </c>
      <c r="L780" s="100" t="s">
        <v>404</v>
      </c>
    </row>
    <row r="781" spans="3:12" ht="15.75" thickBot="1">
      <c r="C781" s="175" t="s">
        <v>59</v>
      </c>
      <c r="D781" s="165"/>
      <c r="E781" s="156">
        <v>0</v>
      </c>
      <c r="F781" s="102">
        <f>IF(E779&lt;6,"",((E779-6)/12)*(G779/E779))</f>
        <v>0</v>
      </c>
      <c r="G781" s="99">
        <f>F781</f>
        <v>0</v>
      </c>
      <c r="H781" s="166"/>
      <c r="I781" s="103" t="s">
        <v>577</v>
      </c>
      <c r="J781" s="103" t="str">
        <f>VLOOKUP(I781,Presupuesto!$B$11:$C$565,2,0)</f>
        <v>CONTRATOS ESPECIALES</v>
      </c>
      <c r="K781" s="100" t="str">
        <f t="shared" si="13"/>
        <v>Posgrado</v>
      </c>
      <c r="L781" s="100" t="s">
        <v>409</v>
      </c>
    </row>
    <row r="782" spans="3:12" ht="15.75" thickBot="1">
      <c r="C782" s="142" t="s">
        <v>60</v>
      </c>
      <c r="D782" s="202"/>
      <c r="E782" s="154">
        <v>12</v>
      </c>
      <c r="F782" s="120">
        <v>30000</v>
      </c>
      <c r="G782" s="115">
        <f>D782*E782*F782</f>
        <v>0</v>
      </c>
      <c r="H782" s="168"/>
      <c r="I782" s="116" t="s">
        <v>718</v>
      </c>
      <c r="J782" s="116" t="str">
        <f>VLOOKUP(I782,Presupuesto!$B$11:$C$565,2,0)</f>
        <v>OTROS SERVICIOS TECNICOS Y PROFESIONALES</v>
      </c>
      <c r="K782" s="100" t="str">
        <f t="shared" si="13"/>
        <v>Posgrado</v>
      </c>
      <c r="L782" s="100" t="s">
        <v>404</v>
      </c>
    </row>
    <row r="783" spans="3:12">
      <c r="C783" s="174" t="s">
        <v>58</v>
      </c>
      <c r="D783" s="165"/>
      <c r="E783" s="156">
        <v>0</v>
      </c>
      <c r="F783" s="102">
        <v>0</v>
      </c>
      <c r="G783" s="99">
        <f>F783</f>
        <v>0</v>
      </c>
      <c r="H783" s="166"/>
      <c r="I783" s="103" t="s">
        <v>718</v>
      </c>
      <c r="J783" s="103" t="str">
        <f>VLOOKUP(I783,Presupuesto!$B$11:$C$565,2,0)</f>
        <v>OTROS SERVICIOS TECNICOS Y PROFESIONALES</v>
      </c>
      <c r="K783" s="100" t="str">
        <f t="shared" si="13"/>
        <v>Posgrado</v>
      </c>
      <c r="L783" s="100" t="s">
        <v>404</v>
      </c>
    </row>
    <row r="784" spans="3:12" ht="15.75" thickBot="1">
      <c r="C784" s="175" t="s">
        <v>59</v>
      </c>
      <c r="D784" s="165"/>
      <c r="E784" s="156">
        <v>0</v>
      </c>
      <c r="F784" s="102">
        <v>0</v>
      </c>
      <c r="G784" s="99">
        <f>F784</f>
        <v>0</v>
      </c>
      <c r="H784" s="166"/>
      <c r="I784" s="103" t="s">
        <v>718</v>
      </c>
      <c r="J784" s="103" t="str">
        <f>VLOOKUP(I784,Presupuesto!$B$11:$C$565,2,0)</f>
        <v>OTROS SERVICIOS TECNICOS Y PROFESIONALES</v>
      </c>
      <c r="K784" s="100" t="str">
        <f t="shared" si="13"/>
        <v>Posgrado</v>
      </c>
      <c r="L784" s="100" t="s">
        <v>404</v>
      </c>
    </row>
    <row r="785" spans="3:12" ht="15.75" thickBot="1">
      <c r="C785" s="142" t="s">
        <v>61</v>
      </c>
      <c r="D785" s="202"/>
      <c r="E785" s="154">
        <v>12</v>
      </c>
      <c r="F785" s="120">
        <v>30000</v>
      </c>
      <c r="G785" s="115">
        <f>D785*E785*F785</f>
        <v>0</v>
      </c>
      <c r="H785" s="168"/>
      <c r="I785" s="116" t="s">
        <v>509</v>
      </c>
      <c r="J785" s="116" t="str">
        <f>VLOOKUP(I785,Presupuesto!$B$11:$C$565,2,0)</f>
        <v>SUELDOS Y SALARIOS PERMANENTES</v>
      </c>
      <c r="K785" s="100" t="str">
        <f t="shared" si="13"/>
        <v>Posgrado</v>
      </c>
      <c r="L785" s="100" t="s">
        <v>404</v>
      </c>
    </row>
    <row r="786" spans="3:12">
      <c r="C786" s="174" t="s">
        <v>58</v>
      </c>
      <c r="D786" s="172"/>
      <c r="E786" s="133">
        <v>0</v>
      </c>
      <c r="F786" s="121">
        <f>IF(E785=0,"",(G785/E785)/12*E785)</f>
        <v>0</v>
      </c>
      <c r="G786" s="122">
        <f>F786</f>
        <v>0</v>
      </c>
      <c r="H786" s="166"/>
      <c r="I786" s="103" t="s">
        <v>529</v>
      </c>
      <c r="J786" s="103" t="str">
        <f>VLOOKUP(I786,Presupuesto!$B$11:$C$565,2,0)</f>
        <v>AGUINALDO Y DECIMO CUARTO MES</v>
      </c>
      <c r="K786" s="100" t="str">
        <f t="shared" si="13"/>
        <v>Posgrado</v>
      </c>
      <c r="L786" s="100" t="s">
        <v>404</v>
      </c>
    </row>
    <row r="787" spans="3:12" ht="15.75" thickBot="1">
      <c r="C787" s="176" t="s">
        <v>59</v>
      </c>
      <c r="D787" s="164"/>
      <c r="E787" s="134">
        <v>0</v>
      </c>
      <c r="F787" s="107">
        <f>IF(E785&lt;6,"",((E785-6)/12)*(G785/E785))</f>
        <v>0</v>
      </c>
      <c r="G787" s="107">
        <f>F787</f>
        <v>0</v>
      </c>
      <c r="H787" s="164"/>
      <c r="I787" s="108" t="s">
        <v>532</v>
      </c>
      <c r="J787" s="126" t="str">
        <f>VLOOKUP(I787,Presupuesto!$B$11:$C$565,2,0)</f>
        <v>DECIMOCUARTO MES</v>
      </c>
      <c r="K787" s="108" t="str">
        <f t="shared" si="13"/>
        <v>Posgrado</v>
      </c>
      <c r="L787" s="126" t="s">
        <v>404</v>
      </c>
    </row>
    <row r="789" spans="3:12" ht="15.75" thickBot="1"/>
    <row r="790" spans="3:12" ht="15.75" thickBot="1">
      <c r="C790" s="69" t="s">
        <v>43</v>
      </c>
      <c r="D790" s="30">
        <f>SUM(G797:G847)</f>
        <v>0</v>
      </c>
      <c r="E790" s="95"/>
      <c r="F790" s="95"/>
      <c r="G790" s="95"/>
      <c r="H790" s="76"/>
      <c r="I790" s="76"/>
      <c r="J790" s="76"/>
    </row>
    <row r="791" spans="3:12">
      <c r="D791" s="31"/>
      <c r="E791" s="95"/>
      <c r="F791" s="95"/>
      <c r="G791" s="95"/>
      <c r="H791" s="76"/>
      <c r="I791" s="76"/>
      <c r="J791" s="76"/>
    </row>
    <row r="792" spans="3:12">
      <c r="D792" s="31"/>
      <c r="E792" s="95"/>
      <c r="F792" s="95"/>
      <c r="G792" s="95"/>
      <c r="H792" s="76"/>
      <c r="I792" s="76"/>
      <c r="J792" s="76"/>
    </row>
    <row r="793" spans="3:12" ht="15.75">
      <c r="C793" s="207" t="s">
        <v>402</v>
      </c>
      <c r="D793" s="208"/>
      <c r="E793" s="95"/>
      <c r="F793" s="95"/>
      <c r="G793" s="95"/>
      <c r="H793" s="76"/>
      <c r="I793" s="76"/>
      <c r="J793" s="76"/>
    </row>
    <row r="794" spans="3:12" ht="18.75">
      <c r="C794" s="217"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c r="C795" s="180"/>
      <c r="D795" s="31"/>
      <c r="E795" s="95"/>
      <c r="F795" s="95"/>
      <c r="G795" s="95"/>
      <c r="H795" s="76"/>
      <c r="I795" s="76"/>
      <c r="J795" s="76"/>
    </row>
    <row r="796" spans="3:12" ht="30.75" thickBot="1">
      <c r="C796" s="136" t="s">
        <v>44</v>
      </c>
      <c r="D796" s="140" t="s">
        <v>55</v>
      </c>
      <c r="E796" s="173" t="s">
        <v>56</v>
      </c>
      <c r="F796" s="140" t="s">
        <v>57</v>
      </c>
      <c r="G796" s="137" t="s">
        <v>27</v>
      </c>
      <c r="H796" s="135" t="s">
        <v>140</v>
      </c>
      <c r="I796" s="138" t="s">
        <v>46</v>
      </c>
      <c r="J796" s="138" t="s">
        <v>141</v>
      </c>
      <c r="K796" s="138" t="s">
        <v>420</v>
      </c>
      <c r="L796" s="138" t="s">
        <v>421</v>
      </c>
    </row>
    <row r="797" spans="3:12" ht="15.75" thickBot="1">
      <c r="C797" s="139" t="s">
        <v>495</v>
      </c>
      <c r="D797" s="202"/>
      <c r="E797" s="154">
        <v>12</v>
      </c>
      <c r="F797" s="324">
        <f>HLOOKUP($C797,$BZ$2:$CM$3,2,0)</f>
        <v>41436.800000000003</v>
      </c>
      <c r="G797" s="115">
        <f>D797*E797*F797</f>
        <v>0</v>
      </c>
      <c r="H797" s="168"/>
      <c r="I797" s="116" t="s">
        <v>509</v>
      </c>
      <c r="J797" s="116" t="str">
        <f>VLOOKUP(I797,Presupuesto!$B$11:$C$565,2,0)</f>
        <v>SUELDOS Y SALARIOS PERMANENTES</v>
      </c>
      <c r="K797" s="227" t="s">
        <v>1472</v>
      </c>
      <c r="L797" s="100" t="s">
        <v>404</v>
      </c>
    </row>
    <row r="798" spans="3:12">
      <c r="C798" s="174" t="s">
        <v>58</v>
      </c>
      <c r="D798" s="165"/>
      <c r="E798" s="156">
        <v>0</v>
      </c>
      <c r="F798" s="102">
        <f>IF(E797=0,"",(G797/E797)/12*E797)</f>
        <v>0</v>
      </c>
      <c r="G798" s="99">
        <f>F798</f>
        <v>0</v>
      </c>
      <c r="H798" s="166" t="s">
        <v>1460</v>
      </c>
      <c r="I798" s="118" t="s">
        <v>529</v>
      </c>
      <c r="J798" s="118" t="str">
        <f>VLOOKUP(I798,Presupuesto!$B$11:$C$565,2,0)</f>
        <v>AGUINALDO Y DECIMO CUARTO MES</v>
      </c>
      <c r="K798" s="100" t="str">
        <f>$K$797</f>
        <v>Posgrado</v>
      </c>
      <c r="L798" s="100" t="s">
        <v>422</v>
      </c>
    </row>
    <row r="799" spans="3:12" ht="15.75" thickBot="1">
      <c r="C799" s="175" t="s">
        <v>59</v>
      </c>
      <c r="D799" s="165"/>
      <c r="E799" s="156">
        <v>0</v>
      </c>
      <c r="F799" s="119">
        <f>IF(E797&lt;6,"",((E797-6)/12)*(G797/E797))</f>
        <v>0</v>
      </c>
      <c r="G799" s="99">
        <f>F799</f>
        <v>0</v>
      </c>
      <c r="H799" s="166"/>
      <c r="I799" s="103" t="s">
        <v>532</v>
      </c>
      <c r="J799" s="103" t="str">
        <f>VLOOKUP(I799,Presupuesto!$B$11:$C$565,2,0)</f>
        <v>DECIMOCUARTO MES</v>
      </c>
      <c r="K799" s="100" t="str">
        <f t="shared" ref="K799:K847" si="14">$K$797</f>
        <v>Posgrado</v>
      </c>
      <c r="L799" s="100" t="s">
        <v>405</v>
      </c>
    </row>
    <row r="800" spans="3:12" ht="15.75" thickBot="1">
      <c r="C800" s="139" t="s">
        <v>496</v>
      </c>
      <c r="D800" s="202"/>
      <c r="E800" s="154">
        <v>12</v>
      </c>
      <c r="F800" s="324">
        <f>HLOOKUP($C800,$BZ$2:$CM$3,2,0)</f>
        <v>37669.82</v>
      </c>
      <c r="G800" s="115">
        <f>D800*E800*F800</f>
        <v>0</v>
      </c>
      <c r="H800" s="168"/>
      <c r="I800" s="116" t="s">
        <v>509</v>
      </c>
      <c r="J800" s="116" t="str">
        <f>VLOOKUP(I800,Presupuesto!$B$11:$C$565,2,0)</f>
        <v>SUELDOS Y SALARIOS PERMANENTES</v>
      </c>
      <c r="K800" s="100" t="str">
        <f t="shared" si="14"/>
        <v>Posgrado</v>
      </c>
      <c r="L800" s="100" t="s">
        <v>405</v>
      </c>
    </row>
    <row r="801" spans="3:12">
      <c r="C801" s="174" t="s">
        <v>58</v>
      </c>
      <c r="D801" s="165"/>
      <c r="E801" s="156">
        <v>0</v>
      </c>
      <c r="F801" s="102">
        <f>IF(E800=0,"",(G800/E800)/12*E800)</f>
        <v>0</v>
      </c>
      <c r="G801" s="99">
        <f>F801</f>
        <v>0</v>
      </c>
      <c r="H801" s="166"/>
      <c r="I801" s="118" t="s">
        <v>529</v>
      </c>
      <c r="J801" s="118" t="str">
        <f>VLOOKUP(I801,Presupuesto!$B$11:$C$565,2,0)</f>
        <v>AGUINALDO Y DECIMO CUARTO MES</v>
      </c>
      <c r="K801" s="100" t="str">
        <f t="shared" si="14"/>
        <v>Posgrado</v>
      </c>
      <c r="L801" s="100" t="s">
        <v>405</v>
      </c>
    </row>
    <row r="802" spans="3:12" ht="15.75" thickBot="1">
      <c r="C802" s="175" t="s">
        <v>59</v>
      </c>
      <c r="D802" s="165"/>
      <c r="E802" s="156">
        <v>0</v>
      </c>
      <c r="F802" s="119">
        <f>IF(E800&lt;6,"",((E800-6)/12)*(G800/E800))</f>
        <v>0</v>
      </c>
      <c r="G802" s="99">
        <f>F802</f>
        <v>0</v>
      </c>
      <c r="H802" s="166"/>
      <c r="I802" s="103" t="s">
        <v>532</v>
      </c>
      <c r="J802" s="103" t="str">
        <f>VLOOKUP(I802,Presupuesto!$B$11:$C$565,2,0)</f>
        <v>DECIMOCUARTO MES</v>
      </c>
      <c r="K802" s="100" t="str">
        <f t="shared" si="14"/>
        <v>Posgrado</v>
      </c>
      <c r="L802" s="100" t="s">
        <v>405</v>
      </c>
    </row>
    <row r="803" spans="3:12" ht="15.75" thickBot="1">
      <c r="C803" s="139" t="s">
        <v>497</v>
      </c>
      <c r="D803" s="202"/>
      <c r="E803" s="154">
        <v>12</v>
      </c>
      <c r="F803" s="324">
        <f>HLOOKUP($C803,$BZ$2:$CM$3,2,0)</f>
        <v>33902.839999999997</v>
      </c>
      <c r="G803" s="115">
        <f>D803*E803*F803</f>
        <v>0</v>
      </c>
      <c r="H803" s="168"/>
      <c r="I803" s="116" t="s">
        <v>509</v>
      </c>
      <c r="J803" s="116" t="str">
        <f>VLOOKUP(I803,Presupuesto!$B$11:$C$565,2,0)</f>
        <v>SUELDOS Y SALARIOS PERMANENTES</v>
      </c>
      <c r="K803" s="100" t="str">
        <f t="shared" si="14"/>
        <v>Posgrado</v>
      </c>
      <c r="L803" s="100" t="s">
        <v>405</v>
      </c>
    </row>
    <row r="804" spans="3:12">
      <c r="C804" s="174" t="s">
        <v>58</v>
      </c>
      <c r="D804" s="165"/>
      <c r="E804" s="156">
        <v>0</v>
      </c>
      <c r="F804" s="102">
        <f>IF(E803=0,"",(G803/E803)/12*E803)</f>
        <v>0</v>
      </c>
      <c r="G804" s="99">
        <f>F804</f>
        <v>0</v>
      </c>
      <c r="H804" s="166"/>
      <c r="I804" s="118" t="s">
        <v>529</v>
      </c>
      <c r="J804" s="118" t="str">
        <f>VLOOKUP(I804,Presupuesto!$B$11:$C$565,2,0)</f>
        <v>AGUINALDO Y DECIMO CUARTO MES</v>
      </c>
      <c r="K804" s="100" t="str">
        <f t="shared" si="14"/>
        <v>Posgrado</v>
      </c>
      <c r="L804" s="100" t="s">
        <v>405</v>
      </c>
    </row>
    <row r="805" spans="3:12" ht="15.75" thickBot="1">
      <c r="C805" s="175" t="s">
        <v>59</v>
      </c>
      <c r="D805" s="165"/>
      <c r="E805" s="156">
        <v>0</v>
      </c>
      <c r="F805" s="119">
        <f>IF(E803&lt;6,"",((E803-6)/12)*(G803/E803))</f>
        <v>0</v>
      </c>
      <c r="G805" s="99">
        <f>F805</f>
        <v>0</v>
      </c>
      <c r="H805" s="166"/>
      <c r="I805" s="103" t="s">
        <v>532</v>
      </c>
      <c r="J805" s="103" t="str">
        <f>VLOOKUP(I805,Presupuesto!$B$11:$C$565,2,0)</f>
        <v>DECIMOCUARTO MES</v>
      </c>
      <c r="K805" s="100" t="str">
        <f t="shared" si="14"/>
        <v>Posgrado</v>
      </c>
      <c r="L805" s="100" t="s">
        <v>405</v>
      </c>
    </row>
    <row r="806" spans="3:12" ht="15.75" thickBot="1">
      <c r="C806" s="139" t="s">
        <v>498</v>
      </c>
      <c r="D806" s="202"/>
      <c r="E806" s="154">
        <v>12</v>
      </c>
      <c r="F806" s="324">
        <f>HLOOKUP($C806,$BZ$2:$CM$3,2,0)</f>
        <v>30135.85</v>
      </c>
      <c r="G806" s="115">
        <f>D806*E806*F806</f>
        <v>0</v>
      </c>
      <c r="H806" s="168"/>
      <c r="I806" s="116" t="s">
        <v>509</v>
      </c>
      <c r="J806" s="116" t="str">
        <f>VLOOKUP(I806,Presupuesto!$B$11:$C$565,2,0)</f>
        <v>SUELDOS Y SALARIOS PERMANENTES</v>
      </c>
      <c r="K806" s="100" t="str">
        <f t="shared" si="14"/>
        <v>Posgrado</v>
      </c>
      <c r="L806" s="100" t="s">
        <v>405</v>
      </c>
    </row>
    <row r="807" spans="3:12">
      <c r="C807" s="174" t="s">
        <v>58</v>
      </c>
      <c r="D807" s="165"/>
      <c r="E807" s="156">
        <v>0</v>
      </c>
      <c r="F807" s="102">
        <f>IF(E806=0,"",(G806/E806)/12*E806)</f>
        <v>0</v>
      </c>
      <c r="G807" s="99">
        <f>F807</f>
        <v>0</v>
      </c>
      <c r="H807" s="166"/>
      <c r="I807" s="118" t="s">
        <v>529</v>
      </c>
      <c r="J807" s="118" t="str">
        <f>VLOOKUP(I807,Presupuesto!$B$11:$C$565,2,0)</f>
        <v>AGUINALDO Y DECIMO CUARTO MES</v>
      </c>
      <c r="K807" s="100" t="str">
        <f t="shared" si="14"/>
        <v>Posgrado</v>
      </c>
      <c r="L807" s="100" t="s">
        <v>405</v>
      </c>
    </row>
    <row r="808" spans="3:12" ht="15.75" thickBot="1">
      <c r="C808" s="175" t="s">
        <v>59</v>
      </c>
      <c r="D808" s="165"/>
      <c r="E808" s="156">
        <v>0</v>
      </c>
      <c r="F808" s="119">
        <f>IF(E806&lt;6,"",((E806-6)/12)*(G806/E806))</f>
        <v>0</v>
      </c>
      <c r="G808" s="99">
        <f>F808</f>
        <v>0</v>
      </c>
      <c r="H808" s="166"/>
      <c r="I808" s="103" t="s">
        <v>532</v>
      </c>
      <c r="J808" s="103" t="str">
        <f>VLOOKUP(I808,Presupuesto!$B$11:$C$565,2,0)</f>
        <v>DECIMOCUARTO MES</v>
      </c>
      <c r="K808" s="100" t="str">
        <f t="shared" si="14"/>
        <v>Posgrado</v>
      </c>
      <c r="L808" s="100" t="s">
        <v>405</v>
      </c>
    </row>
    <row r="809" spans="3:12" ht="15.75" thickBot="1">
      <c r="C809" s="139" t="s">
        <v>499</v>
      </c>
      <c r="D809" s="202"/>
      <c r="E809" s="154">
        <v>12</v>
      </c>
      <c r="F809" s="324">
        <f>HLOOKUP($C809,$BZ$2:$CM$3,2,0)</f>
        <v>28252.36</v>
      </c>
      <c r="G809" s="115">
        <f>D809*E809*F809</f>
        <v>0</v>
      </c>
      <c r="H809" s="168"/>
      <c r="I809" s="116" t="s">
        <v>509</v>
      </c>
      <c r="J809" s="116" t="str">
        <f>VLOOKUP(I809,Presupuesto!$B$11:$C$565,2,0)</f>
        <v>SUELDOS Y SALARIOS PERMANENTES</v>
      </c>
      <c r="K809" s="100" t="str">
        <f t="shared" si="14"/>
        <v>Posgrado</v>
      </c>
      <c r="L809" s="100" t="s">
        <v>405</v>
      </c>
    </row>
    <row r="810" spans="3:12">
      <c r="C810" s="174" t="s">
        <v>58</v>
      </c>
      <c r="D810" s="165"/>
      <c r="E810" s="156">
        <v>0</v>
      </c>
      <c r="F810" s="102">
        <f>IF(E809=0,"",(G809/E809)/12*E809)</f>
        <v>0</v>
      </c>
      <c r="G810" s="99">
        <f>F810</f>
        <v>0</v>
      </c>
      <c r="H810" s="166"/>
      <c r="I810" s="118" t="s">
        <v>529</v>
      </c>
      <c r="J810" s="118" t="str">
        <f>VLOOKUP(I810,Presupuesto!$B$11:$C$565,2,0)</f>
        <v>AGUINALDO Y DECIMO CUARTO MES</v>
      </c>
      <c r="K810" s="100" t="str">
        <f t="shared" si="14"/>
        <v>Posgrado</v>
      </c>
      <c r="L810" s="100" t="s">
        <v>405</v>
      </c>
    </row>
    <row r="811" spans="3:12" ht="15.75" thickBot="1">
      <c r="C811" s="175" t="s">
        <v>59</v>
      </c>
      <c r="D811" s="165"/>
      <c r="E811" s="156">
        <v>0</v>
      </c>
      <c r="F811" s="119">
        <f>IF(E809&lt;6,"",((E809-6)/12)*(G809/E809))</f>
        <v>0</v>
      </c>
      <c r="G811" s="99">
        <f>F811</f>
        <v>0</v>
      </c>
      <c r="H811" s="166"/>
      <c r="I811" s="103" t="s">
        <v>532</v>
      </c>
      <c r="J811" s="103" t="str">
        <f>VLOOKUP(I811,Presupuesto!$B$11:$C$565,2,0)</f>
        <v>DECIMOCUARTO MES</v>
      </c>
      <c r="K811" s="100" t="str">
        <f t="shared" si="14"/>
        <v>Posgrado</v>
      </c>
      <c r="L811" s="100" t="s">
        <v>405</v>
      </c>
    </row>
    <row r="812" spans="3:12" ht="15.75" thickBot="1">
      <c r="C812" s="139" t="s">
        <v>500</v>
      </c>
      <c r="D812" s="202"/>
      <c r="E812" s="154">
        <v>12</v>
      </c>
      <c r="F812" s="324">
        <f>HLOOKUP($C812,$BZ$2:$CM$3,2,0)</f>
        <v>26368.87</v>
      </c>
      <c r="G812" s="115">
        <f>D812*E812*F812</f>
        <v>0</v>
      </c>
      <c r="H812" s="168"/>
      <c r="I812" s="116" t="s">
        <v>509</v>
      </c>
      <c r="J812" s="116" t="str">
        <f>VLOOKUP(I812,Presupuesto!$B$11:$C$565,2,0)</f>
        <v>SUELDOS Y SALARIOS PERMANENTES</v>
      </c>
      <c r="K812" s="100" t="str">
        <f t="shared" si="14"/>
        <v>Posgrado</v>
      </c>
      <c r="L812" s="100" t="s">
        <v>405</v>
      </c>
    </row>
    <row r="813" spans="3:12">
      <c r="C813" s="174" t="s">
        <v>58</v>
      </c>
      <c r="D813" s="165"/>
      <c r="E813" s="156">
        <v>0</v>
      </c>
      <c r="F813" s="102">
        <f>IF(E812=0,"",(G812/E812)/12*E812)</f>
        <v>0</v>
      </c>
      <c r="G813" s="99">
        <f>F813</f>
        <v>0</v>
      </c>
      <c r="H813" s="166"/>
      <c r="I813" s="118" t="s">
        <v>529</v>
      </c>
      <c r="J813" s="118" t="str">
        <f>VLOOKUP(I813,Presupuesto!$B$11:$C$565,2,0)</f>
        <v>AGUINALDO Y DECIMO CUARTO MES</v>
      </c>
      <c r="K813" s="100" t="str">
        <f t="shared" si="14"/>
        <v>Posgrado</v>
      </c>
      <c r="L813" s="100" t="s">
        <v>405</v>
      </c>
    </row>
    <row r="814" spans="3:12" ht="15.75" thickBot="1">
      <c r="C814" s="175" t="s">
        <v>59</v>
      </c>
      <c r="D814" s="165"/>
      <c r="E814" s="156">
        <v>0</v>
      </c>
      <c r="F814" s="119">
        <f>IF(E812&lt;6,"",((E812-6)/12)*(G812/E812))</f>
        <v>0</v>
      </c>
      <c r="G814" s="99">
        <f>F814</f>
        <v>0</v>
      </c>
      <c r="H814" s="166"/>
      <c r="I814" s="103" t="s">
        <v>532</v>
      </c>
      <c r="J814" s="103" t="str">
        <f>VLOOKUP(I814,Presupuesto!$B$11:$C$565,2,0)</f>
        <v>DECIMOCUARTO MES</v>
      </c>
      <c r="K814" s="100" t="str">
        <f t="shared" si="14"/>
        <v>Posgrado</v>
      </c>
      <c r="L814" s="100" t="s">
        <v>405</v>
      </c>
    </row>
    <row r="815" spans="3:12" ht="15.75" thickBot="1">
      <c r="C815" s="139" t="s">
        <v>501</v>
      </c>
      <c r="D815" s="202"/>
      <c r="E815" s="154">
        <v>12</v>
      </c>
      <c r="F815" s="324">
        <f>HLOOKUP($C815,$BZ$2:$CM$3,2,0)</f>
        <v>17893.16</v>
      </c>
      <c r="G815" s="115">
        <f>D815*E815*F815</f>
        <v>0</v>
      </c>
      <c r="H815" s="168"/>
      <c r="I815" s="116" t="s">
        <v>509</v>
      </c>
      <c r="J815" s="116" t="str">
        <f>VLOOKUP(I815,Presupuesto!$B$11:$C$565,2,0)</f>
        <v>SUELDOS Y SALARIOS PERMANENTES</v>
      </c>
      <c r="K815" s="100" t="str">
        <f t="shared" si="14"/>
        <v>Posgrado</v>
      </c>
      <c r="L815" s="100" t="s">
        <v>405</v>
      </c>
    </row>
    <row r="816" spans="3:12">
      <c r="C816" s="174" t="s">
        <v>58</v>
      </c>
      <c r="D816" s="165"/>
      <c r="E816" s="156">
        <v>0</v>
      </c>
      <c r="F816" s="102">
        <f>IF(E815=0,"",(G815/E815)/12*E815)</f>
        <v>0</v>
      </c>
      <c r="G816" s="99">
        <f>F816</f>
        <v>0</v>
      </c>
      <c r="H816" s="166"/>
      <c r="I816" s="118" t="s">
        <v>529</v>
      </c>
      <c r="J816" s="118" t="str">
        <f>VLOOKUP(I816,Presupuesto!$B$11:$C$565,2,0)</f>
        <v>AGUINALDO Y DECIMO CUARTO MES</v>
      </c>
      <c r="K816" s="100" t="str">
        <f t="shared" si="14"/>
        <v>Posgrado</v>
      </c>
      <c r="L816" s="100" t="s">
        <v>405</v>
      </c>
    </row>
    <row r="817" spans="3:12" ht="15.75" thickBot="1">
      <c r="C817" s="175" t="s">
        <v>59</v>
      </c>
      <c r="D817" s="165"/>
      <c r="E817" s="156">
        <v>0</v>
      </c>
      <c r="F817" s="119">
        <f>IF(E815&lt;6,"",((E815-6)/12)*(G815/E815))</f>
        <v>0</v>
      </c>
      <c r="G817" s="99">
        <f>F817</f>
        <v>0</v>
      </c>
      <c r="H817" s="166"/>
      <c r="I817" s="103" t="s">
        <v>532</v>
      </c>
      <c r="J817" s="103" t="str">
        <f>VLOOKUP(I817,Presupuesto!$B$11:$C$565,2,0)</f>
        <v>DECIMOCUARTO MES</v>
      </c>
      <c r="K817" s="100" t="str">
        <f t="shared" si="14"/>
        <v>Posgrado</v>
      </c>
      <c r="L817" s="100" t="s">
        <v>405</v>
      </c>
    </row>
    <row r="818" spans="3:12" ht="15.75" thickBot="1">
      <c r="C818" s="139" t="s">
        <v>502</v>
      </c>
      <c r="D818" s="202"/>
      <c r="E818" s="154">
        <v>12</v>
      </c>
      <c r="F818" s="324">
        <f>HLOOKUP($C818,$BZ$2:$CM$3,2,0)</f>
        <v>16951.419999999998</v>
      </c>
      <c r="G818" s="115">
        <f>D818*E818*F818</f>
        <v>0</v>
      </c>
      <c r="H818" s="168"/>
      <c r="I818" s="116" t="s">
        <v>509</v>
      </c>
      <c r="J818" s="116" t="str">
        <f>VLOOKUP(I818,Presupuesto!$B$11:$C$565,2,0)</f>
        <v>SUELDOS Y SALARIOS PERMANENTES</v>
      </c>
      <c r="K818" s="100" t="str">
        <f t="shared" si="14"/>
        <v>Posgrado</v>
      </c>
      <c r="L818" s="100" t="s">
        <v>405</v>
      </c>
    </row>
    <row r="819" spans="3:12">
      <c r="C819" s="174" t="s">
        <v>58</v>
      </c>
      <c r="D819" s="165"/>
      <c r="E819" s="156">
        <v>0</v>
      </c>
      <c r="F819" s="102">
        <f>IF(E818=0,"",(G818/E818)/12*E818)</f>
        <v>0</v>
      </c>
      <c r="G819" s="99">
        <f>F819</f>
        <v>0</v>
      </c>
      <c r="H819" s="166"/>
      <c r="I819" s="118" t="s">
        <v>529</v>
      </c>
      <c r="J819" s="118" t="str">
        <f>VLOOKUP(I819,Presupuesto!$B$11:$C$565,2,0)</f>
        <v>AGUINALDO Y DECIMO CUARTO MES</v>
      </c>
      <c r="K819" s="100" t="str">
        <f t="shared" si="14"/>
        <v>Posgrado</v>
      </c>
      <c r="L819" s="100" t="s">
        <v>405</v>
      </c>
    </row>
    <row r="820" spans="3:12" ht="15.75" thickBot="1">
      <c r="C820" s="175" t="s">
        <v>59</v>
      </c>
      <c r="D820" s="165"/>
      <c r="E820" s="156">
        <v>0</v>
      </c>
      <c r="F820" s="119">
        <f>IF(E818&lt;6,"",((E818-6)/12)*(G818/E818))</f>
        <v>0</v>
      </c>
      <c r="G820" s="99">
        <f>F820</f>
        <v>0</v>
      </c>
      <c r="H820" s="166"/>
      <c r="I820" s="103" t="s">
        <v>532</v>
      </c>
      <c r="J820" s="103" t="str">
        <f>VLOOKUP(I820,Presupuesto!$B$11:$C$565,2,0)</f>
        <v>DECIMOCUARTO MES</v>
      </c>
      <c r="K820" s="100" t="str">
        <f t="shared" si="14"/>
        <v>Posgrado</v>
      </c>
      <c r="L820" s="100" t="s">
        <v>405</v>
      </c>
    </row>
    <row r="821" spans="3:12" ht="15.75" thickBot="1">
      <c r="C821" s="139" t="s">
        <v>503</v>
      </c>
      <c r="D821" s="202"/>
      <c r="E821" s="154">
        <v>12</v>
      </c>
      <c r="F821" s="324">
        <f>HLOOKUP($C821,$BZ$2:$CM$3,2,0)</f>
        <v>13184.44</v>
      </c>
      <c r="G821" s="115">
        <f>D821*E821*F821</f>
        <v>0</v>
      </c>
      <c r="H821" s="168"/>
      <c r="I821" s="116" t="s">
        <v>509</v>
      </c>
      <c r="J821" s="116" t="str">
        <f>VLOOKUP(I821,Presupuesto!$B$11:$C$565,2,0)</f>
        <v>SUELDOS Y SALARIOS PERMANENTES</v>
      </c>
      <c r="K821" s="100" t="str">
        <f t="shared" si="14"/>
        <v>Posgrado</v>
      </c>
      <c r="L821" s="100" t="s">
        <v>405</v>
      </c>
    </row>
    <row r="822" spans="3:12">
      <c r="C822" s="174" t="s">
        <v>58</v>
      </c>
      <c r="D822" s="165"/>
      <c r="E822" s="156">
        <v>0</v>
      </c>
      <c r="F822" s="102">
        <f>IF(E821=0,"",(G821/E821)/12*E821)</f>
        <v>0</v>
      </c>
      <c r="G822" s="99">
        <f>F822</f>
        <v>0</v>
      </c>
      <c r="H822" s="166"/>
      <c r="I822" s="118" t="s">
        <v>529</v>
      </c>
      <c r="J822" s="118" t="str">
        <f>VLOOKUP(I822,Presupuesto!$B$11:$C$565,2,0)</f>
        <v>AGUINALDO Y DECIMO CUARTO MES</v>
      </c>
      <c r="K822" s="100" t="str">
        <f t="shared" si="14"/>
        <v>Posgrado</v>
      </c>
      <c r="L822" s="100" t="s">
        <v>405</v>
      </c>
    </row>
    <row r="823" spans="3:12" ht="15.75" thickBot="1">
      <c r="C823" s="175" t="s">
        <v>59</v>
      </c>
      <c r="D823" s="165"/>
      <c r="E823" s="156">
        <v>0</v>
      </c>
      <c r="F823" s="119">
        <f>IF(E821&lt;6,"",((E821-6)/12)*(G821/E821))</f>
        <v>0</v>
      </c>
      <c r="G823" s="99">
        <f>F823</f>
        <v>0</v>
      </c>
      <c r="H823" s="166"/>
      <c r="I823" s="103" t="s">
        <v>532</v>
      </c>
      <c r="J823" s="103" t="str">
        <f>VLOOKUP(I823,Presupuesto!$B$11:$C$565,2,0)</f>
        <v>DECIMOCUARTO MES</v>
      </c>
      <c r="K823" s="100" t="str">
        <f t="shared" si="14"/>
        <v>Posgrado</v>
      </c>
      <c r="L823" s="100" t="s">
        <v>405</v>
      </c>
    </row>
    <row r="824" spans="3:12" ht="15.75" thickBot="1">
      <c r="C824" s="139" t="s">
        <v>504</v>
      </c>
      <c r="D824" s="202"/>
      <c r="E824" s="154">
        <v>12</v>
      </c>
      <c r="F824" s="324">
        <f>HLOOKUP($C824,$BZ$2:$CM$3,2,0)</f>
        <v>15032.56</v>
      </c>
      <c r="G824" s="115">
        <f>D824*E824*F824</f>
        <v>0</v>
      </c>
      <c r="H824" s="168"/>
      <c r="I824" s="116" t="s">
        <v>509</v>
      </c>
      <c r="J824" s="116" t="str">
        <f>VLOOKUP(I824,Presupuesto!$B$11:$C$565,2,0)</f>
        <v>SUELDOS Y SALARIOS PERMANENTES</v>
      </c>
      <c r="K824" s="100" t="str">
        <f t="shared" si="14"/>
        <v>Posgrado</v>
      </c>
      <c r="L824" s="100" t="s">
        <v>405</v>
      </c>
    </row>
    <row r="825" spans="3:12">
      <c r="C825" s="174" t="s">
        <v>58</v>
      </c>
      <c r="D825" s="165"/>
      <c r="E825" s="156">
        <v>0</v>
      </c>
      <c r="F825" s="102">
        <f>IF(E824=0,"",(G824/E824)/12*E824)</f>
        <v>0</v>
      </c>
      <c r="G825" s="99">
        <f>F825</f>
        <v>0</v>
      </c>
      <c r="H825" s="166"/>
      <c r="I825" s="118" t="s">
        <v>529</v>
      </c>
      <c r="J825" s="118" t="str">
        <f>VLOOKUP(I825,Presupuesto!$B$11:$C$565,2,0)</f>
        <v>AGUINALDO Y DECIMO CUARTO MES</v>
      </c>
      <c r="K825" s="100" t="str">
        <f t="shared" si="14"/>
        <v>Posgrado</v>
      </c>
      <c r="L825" s="100" t="s">
        <v>405</v>
      </c>
    </row>
    <row r="826" spans="3:12" ht="15.75" thickBot="1">
      <c r="C826" s="175" t="s">
        <v>59</v>
      </c>
      <c r="D826" s="165"/>
      <c r="E826" s="156">
        <v>0</v>
      </c>
      <c r="F826" s="119">
        <f>IF(E824&lt;6,"",((E824-6)/12)*(G824/E824))</f>
        <v>0</v>
      </c>
      <c r="G826" s="99">
        <f>F826</f>
        <v>0</v>
      </c>
      <c r="H826" s="166"/>
      <c r="I826" s="103" t="s">
        <v>532</v>
      </c>
      <c r="J826" s="103" t="str">
        <f>VLOOKUP(I826,Presupuesto!$B$11:$C$565,2,0)</f>
        <v>DECIMOCUARTO MES</v>
      </c>
      <c r="K826" s="100" t="str">
        <f t="shared" si="14"/>
        <v>Posgrado</v>
      </c>
      <c r="L826" s="100" t="s">
        <v>405</v>
      </c>
    </row>
    <row r="827" spans="3:12" ht="15.75" thickBot="1">
      <c r="C827" s="139" t="s">
        <v>505</v>
      </c>
      <c r="D827" s="202"/>
      <c r="E827" s="154">
        <v>12</v>
      </c>
      <c r="F827" s="324">
        <f>HLOOKUP($C827,$BZ$2:$CM$3,2,0)</f>
        <v>13264.02</v>
      </c>
      <c r="G827" s="115">
        <f>D827*E827*F827</f>
        <v>0</v>
      </c>
      <c r="H827" s="168"/>
      <c r="I827" s="116" t="s">
        <v>509</v>
      </c>
      <c r="J827" s="116" t="str">
        <f>VLOOKUP(I827,Presupuesto!$B$11:$C$565,2,0)</f>
        <v>SUELDOS Y SALARIOS PERMANENTES</v>
      </c>
      <c r="K827" s="100" t="str">
        <f t="shared" si="14"/>
        <v>Posgrado</v>
      </c>
      <c r="L827" s="100" t="s">
        <v>405</v>
      </c>
    </row>
    <row r="828" spans="3:12">
      <c r="C828" s="174" t="s">
        <v>58</v>
      </c>
      <c r="D828" s="165"/>
      <c r="E828" s="156">
        <v>0</v>
      </c>
      <c r="F828" s="102">
        <f>IF(E827=0,"",(G827/E827)/12*E827)</f>
        <v>0</v>
      </c>
      <c r="G828" s="99">
        <f>F828</f>
        <v>0</v>
      </c>
      <c r="H828" s="166"/>
      <c r="I828" s="118" t="s">
        <v>529</v>
      </c>
      <c r="J828" s="118" t="str">
        <f>VLOOKUP(I828,Presupuesto!$B$11:$C$565,2,0)</f>
        <v>AGUINALDO Y DECIMO CUARTO MES</v>
      </c>
      <c r="K828" s="100" t="str">
        <f t="shared" si="14"/>
        <v>Posgrado</v>
      </c>
      <c r="L828" s="100" t="s">
        <v>405</v>
      </c>
    </row>
    <row r="829" spans="3:12" ht="15.75" thickBot="1">
      <c r="C829" s="175" t="s">
        <v>59</v>
      </c>
      <c r="D829" s="165"/>
      <c r="E829" s="156">
        <v>0</v>
      </c>
      <c r="F829" s="119">
        <f>IF(E827&lt;6,"",((E827-6)/12)*(G827/E827))</f>
        <v>0</v>
      </c>
      <c r="G829" s="99">
        <f>F829</f>
        <v>0</v>
      </c>
      <c r="H829" s="166"/>
      <c r="I829" s="103" t="s">
        <v>532</v>
      </c>
      <c r="J829" s="103" t="str">
        <f>VLOOKUP(I829,Presupuesto!$B$11:$C$565,2,0)</f>
        <v>DECIMOCUARTO MES</v>
      </c>
      <c r="K829" s="100" t="str">
        <f t="shared" si="14"/>
        <v>Posgrado</v>
      </c>
      <c r="L829" s="100" t="s">
        <v>405</v>
      </c>
    </row>
    <row r="830" spans="3:12" ht="15.75" thickBot="1">
      <c r="C830" s="139" t="s">
        <v>506</v>
      </c>
      <c r="D830" s="202"/>
      <c r="E830" s="154">
        <v>12</v>
      </c>
      <c r="F830" s="324">
        <f>HLOOKUP($C830,$BZ$2:$CM$3,2,0)</f>
        <v>12379.75</v>
      </c>
      <c r="G830" s="115">
        <f>D830*E830*F830</f>
        <v>0</v>
      </c>
      <c r="H830" s="168"/>
      <c r="I830" s="116" t="s">
        <v>509</v>
      </c>
      <c r="J830" s="116" t="str">
        <f>VLOOKUP(I830,Presupuesto!$B$11:$C$565,2,0)</f>
        <v>SUELDOS Y SALARIOS PERMANENTES</v>
      </c>
      <c r="K830" s="100" t="str">
        <f t="shared" si="14"/>
        <v>Posgrado</v>
      </c>
      <c r="L830" s="100" t="s">
        <v>405</v>
      </c>
    </row>
    <row r="831" spans="3:12">
      <c r="C831" s="174" t="s">
        <v>58</v>
      </c>
      <c r="D831" s="165"/>
      <c r="E831" s="156">
        <v>0</v>
      </c>
      <c r="F831" s="102">
        <f>IF(E830=0,"",(G830/E830)/12*E830)</f>
        <v>0</v>
      </c>
      <c r="G831" s="99">
        <f>F831</f>
        <v>0</v>
      </c>
      <c r="H831" s="166"/>
      <c r="I831" s="118" t="s">
        <v>529</v>
      </c>
      <c r="J831" s="118" t="str">
        <f>VLOOKUP(I831,Presupuesto!$B$11:$C$565,2,0)</f>
        <v>AGUINALDO Y DECIMO CUARTO MES</v>
      </c>
      <c r="K831" s="100" t="str">
        <f t="shared" si="14"/>
        <v>Posgrado</v>
      </c>
      <c r="L831" s="100" t="s">
        <v>405</v>
      </c>
    </row>
    <row r="832" spans="3:12" ht="15.75" thickBot="1">
      <c r="C832" s="175" t="s">
        <v>59</v>
      </c>
      <c r="D832" s="165"/>
      <c r="E832" s="156">
        <v>0</v>
      </c>
      <c r="F832" s="119">
        <f>IF(E830&lt;6,"",((E830-6)/12)*(G830/E830))</f>
        <v>0</v>
      </c>
      <c r="G832" s="99">
        <f>F832</f>
        <v>0</v>
      </c>
      <c r="H832" s="166"/>
      <c r="I832" s="103" t="s">
        <v>532</v>
      </c>
      <c r="J832" s="103" t="str">
        <f>VLOOKUP(I832,Presupuesto!$B$11:$C$565,2,0)</f>
        <v>DECIMOCUARTO MES</v>
      </c>
      <c r="K832" s="100" t="str">
        <f t="shared" si="14"/>
        <v>Posgrado</v>
      </c>
      <c r="L832" s="100" t="s">
        <v>405</v>
      </c>
    </row>
    <row r="833" spans="3:12" ht="15.75" thickBot="1">
      <c r="C833" s="139" t="s">
        <v>507</v>
      </c>
      <c r="D833" s="202"/>
      <c r="E833" s="154">
        <v>12</v>
      </c>
      <c r="F833" s="324">
        <f>HLOOKUP($C833,$BZ$2:$CM$3,2,0)</f>
        <v>439.49</v>
      </c>
      <c r="G833" s="115">
        <f>D833*E833*F833</f>
        <v>0</v>
      </c>
      <c r="H833" s="168"/>
      <c r="I833" s="116" t="s">
        <v>509</v>
      </c>
      <c r="J833" s="116" t="str">
        <f>VLOOKUP(I833,Presupuesto!$B$11:$C$565,2,0)</f>
        <v>SUELDOS Y SALARIOS PERMANENTES</v>
      </c>
      <c r="K833" s="100" t="str">
        <f t="shared" si="14"/>
        <v>Posgrado</v>
      </c>
      <c r="L833" s="100" t="s">
        <v>405</v>
      </c>
    </row>
    <row r="834" spans="3:12">
      <c r="C834" s="174" t="s">
        <v>58</v>
      </c>
      <c r="D834" s="165"/>
      <c r="E834" s="156">
        <v>0</v>
      </c>
      <c r="F834" s="102">
        <f>IF(E833=0,"",(G833/E833)/12*E833)</f>
        <v>0</v>
      </c>
      <c r="G834" s="99">
        <f>F834</f>
        <v>0</v>
      </c>
      <c r="H834" s="166"/>
      <c r="I834" s="118" t="s">
        <v>529</v>
      </c>
      <c r="J834" s="118" t="str">
        <f>VLOOKUP(I834,Presupuesto!$B$11:$C$565,2,0)</f>
        <v>AGUINALDO Y DECIMO CUARTO MES</v>
      </c>
      <c r="K834" s="100" t="str">
        <f t="shared" si="14"/>
        <v>Posgrado</v>
      </c>
      <c r="L834" s="100" t="s">
        <v>405</v>
      </c>
    </row>
    <row r="835" spans="3:12" ht="15.75" thickBot="1">
      <c r="C835" s="175" t="s">
        <v>59</v>
      </c>
      <c r="D835" s="165"/>
      <c r="E835" s="156">
        <v>0</v>
      </c>
      <c r="F835" s="119">
        <f>IF(E833&lt;6,"",((E833-6)/12)*(G833/E833))</f>
        <v>0</v>
      </c>
      <c r="G835" s="99">
        <f>F835</f>
        <v>0</v>
      </c>
      <c r="H835" s="166"/>
      <c r="I835" s="103" t="s">
        <v>532</v>
      </c>
      <c r="J835" s="103" t="str">
        <f>VLOOKUP(I835,Presupuesto!$B$11:$C$565,2,0)</f>
        <v>DECIMOCUARTO MES</v>
      </c>
      <c r="K835" s="100" t="str">
        <f t="shared" si="14"/>
        <v>Posgrado</v>
      </c>
      <c r="L835" s="100" t="s">
        <v>405</v>
      </c>
    </row>
    <row r="836" spans="3:12" ht="15.75" thickBot="1">
      <c r="C836" s="139" t="s">
        <v>508</v>
      </c>
      <c r="D836" s="202"/>
      <c r="E836" s="154">
        <v>12</v>
      </c>
      <c r="F836" s="324">
        <f>HLOOKUP($C836,$BZ$2:$CM$3,2,0)</f>
        <v>1904.46</v>
      </c>
      <c r="G836" s="115">
        <f>D836*E836*F836</f>
        <v>0</v>
      </c>
      <c r="H836" s="168"/>
      <c r="I836" s="116" t="s">
        <v>509</v>
      </c>
      <c r="J836" s="116" t="str">
        <f>VLOOKUP(I836,Presupuesto!$B$11:$C$565,2,0)</f>
        <v>SUELDOS Y SALARIOS PERMANENTES</v>
      </c>
      <c r="K836" s="100" t="str">
        <f t="shared" si="14"/>
        <v>Posgrado</v>
      </c>
      <c r="L836" s="100" t="s">
        <v>405</v>
      </c>
    </row>
    <row r="837" spans="3:12">
      <c r="C837" s="174" t="s">
        <v>58</v>
      </c>
      <c r="D837" s="165"/>
      <c r="E837" s="156">
        <v>0</v>
      </c>
      <c r="F837" s="102">
        <f>IF(E836=0,"",(G836/E836)/12*E836)</f>
        <v>0</v>
      </c>
      <c r="G837" s="99">
        <f>F837</f>
        <v>0</v>
      </c>
      <c r="H837" s="166"/>
      <c r="I837" s="118" t="s">
        <v>529</v>
      </c>
      <c r="J837" s="118" t="str">
        <f>VLOOKUP(I837,Presupuesto!$B$11:$C$565,2,0)</f>
        <v>AGUINALDO Y DECIMO CUARTO MES</v>
      </c>
      <c r="K837" s="100" t="str">
        <f t="shared" si="14"/>
        <v>Posgrado</v>
      </c>
      <c r="L837" s="100" t="s">
        <v>405</v>
      </c>
    </row>
    <row r="838" spans="3:12" ht="15.75" thickBot="1">
      <c r="C838" s="175" t="s">
        <v>59</v>
      </c>
      <c r="D838" s="165"/>
      <c r="E838" s="156">
        <v>0</v>
      </c>
      <c r="F838" s="119">
        <f>IF(E836&lt;6,"",((E836-6)/12)*(G836/E836))</f>
        <v>0</v>
      </c>
      <c r="G838" s="99">
        <f>F838</f>
        <v>0</v>
      </c>
      <c r="H838" s="166"/>
      <c r="I838" s="103" t="s">
        <v>532</v>
      </c>
      <c r="J838" s="103" t="str">
        <f>VLOOKUP(I838,Presupuesto!$B$11:$C$565,2,0)</f>
        <v>DECIMOCUARTO MES</v>
      </c>
      <c r="K838" s="100" t="str">
        <f t="shared" si="14"/>
        <v>Posgrado</v>
      </c>
      <c r="L838" s="100" t="s">
        <v>405</v>
      </c>
    </row>
    <row r="839" spans="3:12" ht="15.75" thickBot="1">
      <c r="C839" s="142" t="s">
        <v>84</v>
      </c>
      <c r="D839" s="202"/>
      <c r="E839" s="154">
        <v>12</v>
      </c>
      <c r="F839" s="141">
        <v>30000</v>
      </c>
      <c r="G839" s="115">
        <f>D839*E839*F839</f>
        <v>0</v>
      </c>
      <c r="H839" s="168"/>
      <c r="I839" s="116" t="s">
        <v>577</v>
      </c>
      <c r="J839" s="116" t="str">
        <f>VLOOKUP(I839,Presupuesto!$B$11:$C$565,2,0)</f>
        <v>CONTRATOS ESPECIALES</v>
      </c>
      <c r="K839" s="100" t="str">
        <f t="shared" si="14"/>
        <v>Posgrado</v>
      </c>
      <c r="L839" s="100" t="s">
        <v>405</v>
      </c>
    </row>
    <row r="840" spans="3:12">
      <c r="C840" s="174" t="s">
        <v>58</v>
      </c>
      <c r="D840" s="165"/>
      <c r="E840" s="156">
        <v>0</v>
      </c>
      <c r="F840" s="119">
        <f>IF(E839=0,"",(G839/E839)/12*E839)</f>
        <v>0</v>
      </c>
      <c r="G840" s="99">
        <f>F840</f>
        <v>0</v>
      </c>
      <c r="H840" s="166"/>
      <c r="I840" s="103" t="s">
        <v>577</v>
      </c>
      <c r="J840" s="103" t="str">
        <f>VLOOKUP(I840,Presupuesto!$B$11:$C$565,2,0)</f>
        <v>CONTRATOS ESPECIALES</v>
      </c>
      <c r="K840" s="100" t="str">
        <f t="shared" si="14"/>
        <v>Posgrado</v>
      </c>
      <c r="L840" s="100" t="s">
        <v>404</v>
      </c>
    </row>
    <row r="841" spans="3:12" ht="15.75" thickBot="1">
      <c r="C841" s="175" t="s">
        <v>59</v>
      </c>
      <c r="D841" s="165"/>
      <c r="E841" s="156">
        <v>0</v>
      </c>
      <c r="F841" s="102">
        <f>IF(E839&lt;6,"",((E839-6)/12)*(G839/E839))</f>
        <v>0</v>
      </c>
      <c r="G841" s="99">
        <f>F841</f>
        <v>0</v>
      </c>
      <c r="H841" s="166"/>
      <c r="I841" s="103" t="s">
        <v>577</v>
      </c>
      <c r="J841" s="103" t="str">
        <f>VLOOKUP(I841,Presupuesto!$B$11:$C$565,2,0)</f>
        <v>CONTRATOS ESPECIALES</v>
      </c>
      <c r="K841" s="100" t="str">
        <f t="shared" si="14"/>
        <v>Posgrado</v>
      </c>
      <c r="L841" s="100" t="s">
        <v>409</v>
      </c>
    </row>
    <row r="842" spans="3:12" ht="15.75" thickBot="1">
      <c r="C842" s="142" t="s">
        <v>60</v>
      </c>
      <c r="D842" s="202"/>
      <c r="E842" s="154">
        <v>12</v>
      </c>
      <c r="F842" s="120">
        <v>30000</v>
      </c>
      <c r="G842" s="115">
        <f>D842*E842*F842</f>
        <v>0</v>
      </c>
      <c r="H842" s="168"/>
      <c r="I842" s="116" t="s">
        <v>718</v>
      </c>
      <c r="J842" s="116" t="str">
        <f>VLOOKUP(I842,Presupuesto!$B$11:$C$565,2,0)</f>
        <v>OTROS SERVICIOS TECNICOS Y PROFESIONALES</v>
      </c>
      <c r="K842" s="100" t="str">
        <f t="shared" si="14"/>
        <v>Posgrado</v>
      </c>
      <c r="L842" s="100" t="s">
        <v>404</v>
      </c>
    </row>
    <row r="843" spans="3:12">
      <c r="C843" s="174" t="s">
        <v>58</v>
      </c>
      <c r="D843" s="165"/>
      <c r="E843" s="156">
        <v>0</v>
      </c>
      <c r="F843" s="102">
        <v>0</v>
      </c>
      <c r="G843" s="99">
        <f>F843</f>
        <v>0</v>
      </c>
      <c r="H843" s="166"/>
      <c r="I843" s="103" t="s">
        <v>718</v>
      </c>
      <c r="J843" s="103" t="str">
        <f>VLOOKUP(I843,Presupuesto!$B$11:$C$565,2,0)</f>
        <v>OTROS SERVICIOS TECNICOS Y PROFESIONALES</v>
      </c>
      <c r="K843" s="100" t="str">
        <f t="shared" si="14"/>
        <v>Posgrado</v>
      </c>
      <c r="L843" s="100" t="s">
        <v>404</v>
      </c>
    </row>
    <row r="844" spans="3:12" ht="15.75" thickBot="1">
      <c r="C844" s="175" t="s">
        <v>59</v>
      </c>
      <c r="D844" s="165"/>
      <c r="E844" s="156">
        <v>0</v>
      </c>
      <c r="F844" s="102">
        <v>0</v>
      </c>
      <c r="G844" s="99">
        <f>F844</f>
        <v>0</v>
      </c>
      <c r="H844" s="166"/>
      <c r="I844" s="103" t="s">
        <v>718</v>
      </c>
      <c r="J844" s="103" t="str">
        <f>VLOOKUP(I844,Presupuesto!$B$11:$C$565,2,0)</f>
        <v>OTROS SERVICIOS TECNICOS Y PROFESIONALES</v>
      </c>
      <c r="K844" s="100" t="str">
        <f t="shared" si="14"/>
        <v>Posgrado</v>
      </c>
      <c r="L844" s="100" t="s">
        <v>404</v>
      </c>
    </row>
    <row r="845" spans="3:12" ht="15.75" thickBot="1">
      <c r="C845" s="142" t="s">
        <v>61</v>
      </c>
      <c r="D845" s="202"/>
      <c r="E845" s="154">
        <v>12</v>
      </c>
      <c r="F845" s="120">
        <v>30000</v>
      </c>
      <c r="G845" s="115">
        <f>D845*E845*F845</f>
        <v>0</v>
      </c>
      <c r="H845" s="168"/>
      <c r="I845" s="116" t="s">
        <v>509</v>
      </c>
      <c r="J845" s="116" t="str">
        <f>VLOOKUP(I845,Presupuesto!$B$11:$C$565,2,0)</f>
        <v>SUELDOS Y SALARIOS PERMANENTES</v>
      </c>
      <c r="K845" s="100" t="str">
        <f t="shared" si="14"/>
        <v>Posgrado</v>
      </c>
      <c r="L845" s="100" t="s">
        <v>404</v>
      </c>
    </row>
    <row r="846" spans="3:12">
      <c r="C846" s="174" t="s">
        <v>58</v>
      </c>
      <c r="D846" s="172"/>
      <c r="E846" s="133">
        <v>0</v>
      </c>
      <c r="F846" s="121">
        <f>IF(E845=0,"",(G845/E845)/12*E845)</f>
        <v>0</v>
      </c>
      <c r="G846" s="122">
        <f>F846</f>
        <v>0</v>
      </c>
      <c r="H846" s="166"/>
      <c r="I846" s="103" t="s">
        <v>529</v>
      </c>
      <c r="J846" s="103" t="str">
        <f>VLOOKUP(I846,Presupuesto!$B$11:$C$565,2,0)</f>
        <v>AGUINALDO Y DECIMO CUARTO MES</v>
      </c>
      <c r="K846" s="100" t="str">
        <f t="shared" si="14"/>
        <v>Posgrado</v>
      </c>
      <c r="L846" s="100" t="s">
        <v>404</v>
      </c>
    </row>
    <row r="847" spans="3:12" ht="15.75" thickBot="1">
      <c r="C847" s="176" t="s">
        <v>59</v>
      </c>
      <c r="D847" s="164"/>
      <c r="E847" s="134">
        <v>0</v>
      </c>
      <c r="F847" s="107">
        <f>IF(E845&lt;6,"",((E845-6)/12)*(G845/E845))</f>
        <v>0</v>
      </c>
      <c r="G847" s="107">
        <f>F847</f>
        <v>0</v>
      </c>
      <c r="H847" s="164"/>
      <c r="I847" s="108" t="s">
        <v>532</v>
      </c>
      <c r="J847" s="126" t="str">
        <f>VLOOKUP(I847,Presupuesto!$B$11:$C$565,2,0)</f>
        <v>DECIMOCUARTO MES</v>
      </c>
      <c r="K847" s="108" t="str">
        <f t="shared" si="14"/>
        <v>Posgrado</v>
      </c>
      <c r="L847" s="126" t="s">
        <v>404</v>
      </c>
    </row>
    <row r="849" spans="3:12" ht="15.75" thickBot="1"/>
    <row r="850" spans="3:12" ht="15.75" thickBot="1">
      <c r="C850" s="69" t="s">
        <v>43</v>
      </c>
      <c r="D850" s="30">
        <f>SUM(G857:G907)</f>
        <v>0</v>
      </c>
      <c r="E850" s="95"/>
      <c r="F850" s="95"/>
      <c r="G850" s="95"/>
      <c r="H850" s="76"/>
      <c r="I850" s="76"/>
      <c r="J850" s="76"/>
    </row>
    <row r="851" spans="3:12">
      <c r="D851" s="31"/>
      <c r="E851" s="95"/>
      <c r="F851" s="95"/>
      <c r="G851" s="95"/>
      <c r="H851" s="76"/>
      <c r="I851" s="76"/>
      <c r="J851" s="76"/>
    </row>
    <row r="852" spans="3:12">
      <c r="D852" s="31"/>
      <c r="E852" s="95"/>
      <c r="F852" s="95"/>
      <c r="G852" s="95"/>
      <c r="H852" s="76"/>
      <c r="I852" s="76"/>
      <c r="J852" s="76"/>
    </row>
    <row r="853" spans="3:12" ht="15.75">
      <c r="C853" s="207" t="s">
        <v>402</v>
      </c>
      <c r="D853" s="208"/>
      <c r="E853" s="95"/>
      <c r="F853" s="95"/>
      <c r="G853" s="95"/>
      <c r="H853" s="76"/>
      <c r="I853" s="76"/>
      <c r="J853" s="76"/>
    </row>
    <row r="854" spans="3:12" ht="18.75">
      <c r="C854" s="217"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c r="C855" s="180"/>
      <c r="D855" s="31"/>
      <c r="E855" s="95"/>
      <c r="F855" s="95"/>
      <c r="G855" s="95"/>
      <c r="H855" s="76"/>
      <c r="I855" s="76"/>
      <c r="J855" s="76"/>
    </row>
    <row r="856" spans="3:12" ht="30.75" thickBot="1">
      <c r="C856" s="136" t="s">
        <v>44</v>
      </c>
      <c r="D856" s="140" t="s">
        <v>55</v>
      </c>
      <c r="E856" s="173" t="s">
        <v>56</v>
      </c>
      <c r="F856" s="140" t="s">
        <v>57</v>
      </c>
      <c r="G856" s="137" t="s">
        <v>27</v>
      </c>
      <c r="H856" s="135" t="s">
        <v>140</v>
      </c>
      <c r="I856" s="138" t="s">
        <v>46</v>
      </c>
      <c r="J856" s="138" t="s">
        <v>141</v>
      </c>
      <c r="K856" s="138" t="s">
        <v>420</v>
      </c>
      <c r="L856" s="138" t="s">
        <v>421</v>
      </c>
    </row>
    <row r="857" spans="3:12" ht="15.75" thickBot="1">
      <c r="C857" s="139" t="s">
        <v>495</v>
      </c>
      <c r="D857" s="202"/>
      <c r="E857" s="154">
        <v>12</v>
      </c>
      <c r="F857" s="324">
        <f>HLOOKUP($C857,$BZ$2:$CM$3,2,0)</f>
        <v>41436.800000000003</v>
      </c>
      <c r="G857" s="115">
        <f>D857*E857*F857</f>
        <v>0</v>
      </c>
      <c r="H857" s="168"/>
      <c r="I857" s="116" t="s">
        <v>509</v>
      </c>
      <c r="J857" s="116" t="str">
        <f>VLOOKUP(I857,Presupuesto!$B$11:$C$565,2,0)</f>
        <v>SUELDOS Y SALARIOS PERMANENTES</v>
      </c>
      <c r="K857" s="227" t="s">
        <v>1472</v>
      </c>
      <c r="L857" s="100" t="s">
        <v>404</v>
      </c>
    </row>
    <row r="858" spans="3:12">
      <c r="C858" s="174" t="s">
        <v>58</v>
      </c>
      <c r="D858" s="165"/>
      <c r="E858" s="156">
        <v>0</v>
      </c>
      <c r="F858" s="102">
        <f>IF(E857=0,"",(G857/E857)/12*E857)</f>
        <v>0</v>
      </c>
      <c r="G858" s="99">
        <f>F858</f>
        <v>0</v>
      </c>
      <c r="H858" s="166" t="s">
        <v>1460</v>
      </c>
      <c r="I858" s="118" t="s">
        <v>529</v>
      </c>
      <c r="J858" s="118" t="str">
        <f>VLOOKUP(I858,Presupuesto!$B$11:$C$565,2,0)</f>
        <v>AGUINALDO Y DECIMO CUARTO MES</v>
      </c>
      <c r="K858" s="100" t="str">
        <f>$K$857</f>
        <v>Posgrado</v>
      </c>
      <c r="L858" s="100" t="s">
        <v>422</v>
      </c>
    </row>
    <row r="859" spans="3:12" ht="15.75" thickBot="1">
      <c r="C859" s="175" t="s">
        <v>59</v>
      </c>
      <c r="D859" s="165"/>
      <c r="E859" s="156">
        <v>0</v>
      </c>
      <c r="F859" s="119">
        <f>IF(E857&lt;6,"",((E857-6)/12)*(G857/E857))</f>
        <v>0</v>
      </c>
      <c r="G859" s="99">
        <f>F859</f>
        <v>0</v>
      </c>
      <c r="H859" s="166"/>
      <c r="I859" s="103" t="s">
        <v>532</v>
      </c>
      <c r="J859" s="103" t="str">
        <f>VLOOKUP(I859,Presupuesto!$B$11:$C$565,2,0)</f>
        <v>DECIMOCUARTO MES</v>
      </c>
      <c r="K859" s="100" t="str">
        <f t="shared" ref="K859:K907" si="15">$K$857</f>
        <v>Posgrado</v>
      </c>
      <c r="L859" s="100" t="s">
        <v>405</v>
      </c>
    </row>
    <row r="860" spans="3:12" ht="15.75" thickBot="1">
      <c r="C860" s="139" t="s">
        <v>496</v>
      </c>
      <c r="D860" s="202"/>
      <c r="E860" s="154">
        <v>12</v>
      </c>
      <c r="F860" s="324">
        <f>HLOOKUP($C860,$BZ$2:$CM$3,2,0)</f>
        <v>37669.82</v>
      </c>
      <c r="G860" s="115">
        <f>D860*E860*F860</f>
        <v>0</v>
      </c>
      <c r="H860" s="168"/>
      <c r="I860" s="116" t="s">
        <v>509</v>
      </c>
      <c r="J860" s="116" t="str">
        <f>VLOOKUP(I860,Presupuesto!$B$11:$C$565,2,0)</f>
        <v>SUELDOS Y SALARIOS PERMANENTES</v>
      </c>
      <c r="K860" s="100" t="str">
        <f t="shared" si="15"/>
        <v>Posgrado</v>
      </c>
      <c r="L860" s="100" t="s">
        <v>405</v>
      </c>
    </row>
    <row r="861" spans="3:12">
      <c r="C861" s="174" t="s">
        <v>58</v>
      </c>
      <c r="D861" s="165"/>
      <c r="E861" s="156">
        <v>0</v>
      </c>
      <c r="F861" s="102">
        <f>IF(E860=0,"",(G860/E860)/12*E860)</f>
        <v>0</v>
      </c>
      <c r="G861" s="99">
        <f>F861</f>
        <v>0</v>
      </c>
      <c r="H861" s="166"/>
      <c r="I861" s="118" t="s">
        <v>529</v>
      </c>
      <c r="J861" s="118" t="str">
        <f>VLOOKUP(I861,Presupuesto!$B$11:$C$565,2,0)</f>
        <v>AGUINALDO Y DECIMO CUARTO MES</v>
      </c>
      <c r="K861" s="100" t="str">
        <f t="shared" si="15"/>
        <v>Posgrado</v>
      </c>
      <c r="L861" s="100" t="s">
        <v>405</v>
      </c>
    </row>
    <row r="862" spans="3:12" ht="15.75" thickBot="1">
      <c r="C862" s="175" t="s">
        <v>59</v>
      </c>
      <c r="D862" s="165"/>
      <c r="E862" s="156">
        <v>0</v>
      </c>
      <c r="F862" s="119">
        <f>IF(E860&lt;6,"",((E860-6)/12)*(G860/E860))</f>
        <v>0</v>
      </c>
      <c r="G862" s="99">
        <f>F862</f>
        <v>0</v>
      </c>
      <c r="H862" s="166"/>
      <c r="I862" s="103" t="s">
        <v>532</v>
      </c>
      <c r="J862" s="103" t="str">
        <f>VLOOKUP(I862,Presupuesto!$B$11:$C$565,2,0)</f>
        <v>DECIMOCUARTO MES</v>
      </c>
      <c r="K862" s="100" t="str">
        <f t="shared" si="15"/>
        <v>Posgrado</v>
      </c>
      <c r="L862" s="100" t="s">
        <v>405</v>
      </c>
    </row>
    <row r="863" spans="3:12" ht="15.75" thickBot="1">
      <c r="C863" s="139" t="s">
        <v>497</v>
      </c>
      <c r="D863" s="202"/>
      <c r="E863" s="154">
        <v>12</v>
      </c>
      <c r="F863" s="324">
        <f>HLOOKUP($C863,$BZ$2:$CM$3,2,0)</f>
        <v>33902.839999999997</v>
      </c>
      <c r="G863" s="115">
        <f>D863*E863*F863</f>
        <v>0</v>
      </c>
      <c r="H863" s="168"/>
      <c r="I863" s="116" t="s">
        <v>509</v>
      </c>
      <c r="J863" s="116" t="str">
        <f>VLOOKUP(I863,Presupuesto!$B$11:$C$565,2,0)</f>
        <v>SUELDOS Y SALARIOS PERMANENTES</v>
      </c>
      <c r="K863" s="100" t="str">
        <f t="shared" si="15"/>
        <v>Posgrado</v>
      </c>
      <c r="L863" s="100" t="s">
        <v>405</v>
      </c>
    </row>
    <row r="864" spans="3:12">
      <c r="C864" s="174" t="s">
        <v>58</v>
      </c>
      <c r="D864" s="165"/>
      <c r="E864" s="156">
        <v>0</v>
      </c>
      <c r="F864" s="102">
        <f>IF(E863=0,"",(G863/E863)/12*E863)</f>
        <v>0</v>
      </c>
      <c r="G864" s="99">
        <f>F864</f>
        <v>0</v>
      </c>
      <c r="H864" s="166"/>
      <c r="I864" s="118" t="s">
        <v>529</v>
      </c>
      <c r="J864" s="118" t="str">
        <f>VLOOKUP(I864,Presupuesto!$B$11:$C$565,2,0)</f>
        <v>AGUINALDO Y DECIMO CUARTO MES</v>
      </c>
      <c r="K864" s="100" t="str">
        <f t="shared" si="15"/>
        <v>Posgrado</v>
      </c>
      <c r="L864" s="100" t="s">
        <v>405</v>
      </c>
    </row>
    <row r="865" spans="3:12" ht="15.75" thickBot="1">
      <c r="C865" s="175" t="s">
        <v>59</v>
      </c>
      <c r="D865" s="165"/>
      <c r="E865" s="156">
        <v>0</v>
      </c>
      <c r="F865" s="119">
        <f>IF(E863&lt;6,"",((E863-6)/12)*(G863/E863))</f>
        <v>0</v>
      </c>
      <c r="G865" s="99">
        <f>F865</f>
        <v>0</v>
      </c>
      <c r="H865" s="166"/>
      <c r="I865" s="103" t="s">
        <v>532</v>
      </c>
      <c r="J865" s="103" t="str">
        <f>VLOOKUP(I865,Presupuesto!$B$11:$C$565,2,0)</f>
        <v>DECIMOCUARTO MES</v>
      </c>
      <c r="K865" s="100" t="str">
        <f t="shared" si="15"/>
        <v>Posgrado</v>
      </c>
      <c r="L865" s="100" t="s">
        <v>405</v>
      </c>
    </row>
    <row r="866" spans="3:12" ht="15.75" thickBot="1">
      <c r="C866" s="139" t="s">
        <v>498</v>
      </c>
      <c r="D866" s="202"/>
      <c r="E866" s="154">
        <v>12</v>
      </c>
      <c r="F866" s="324">
        <f>HLOOKUP($C866,$BZ$2:$CM$3,2,0)</f>
        <v>30135.85</v>
      </c>
      <c r="G866" s="115">
        <f>D866*E866*F866</f>
        <v>0</v>
      </c>
      <c r="H866" s="168"/>
      <c r="I866" s="116" t="s">
        <v>509</v>
      </c>
      <c r="J866" s="116" t="str">
        <f>VLOOKUP(I866,Presupuesto!$B$11:$C$565,2,0)</f>
        <v>SUELDOS Y SALARIOS PERMANENTES</v>
      </c>
      <c r="K866" s="100" t="str">
        <f t="shared" si="15"/>
        <v>Posgrado</v>
      </c>
      <c r="L866" s="100" t="s">
        <v>405</v>
      </c>
    </row>
    <row r="867" spans="3:12">
      <c r="C867" s="174" t="s">
        <v>58</v>
      </c>
      <c r="D867" s="165"/>
      <c r="E867" s="156">
        <v>0</v>
      </c>
      <c r="F867" s="102">
        <f>IF(E866=0,"",(G866/E866)/12*E866)</f>
        <v>0</v>
      </c>
      <c r="G867" s="99">
        <f>F867</f>
        <v>0</v>
      </c>
      <c r="H867" s="166"/>
      <c r="I867" s="118" t="s">
        <v>529</v>
      </c>
      <c r="J867" s="118" t="str">
        <f>VLOOKUP(I867,Presupuesto!$B$11:$C$565,2,0)</f>
        <v>AGUINALDO Y DECIMO CUARTO MES</v>
      </c>
      <c r="K867" s="100" t="str">
        <f t="shared" si="15"/>
        <v>Posgrado</v>
      </c>
      <c r="L867" s="100" t="s">
        <v>405</v>
      </c>
    </row>
    <row r="868" spans="3:12" ht="15.75" thickBot="1">
      <c r="C868" s="175" t="s">
        <v>59</v>
      </c>
      <c r="D868" s="165"/>
      <c r="E868" s="156">
        <v>0</v>
      </c>
      <c r="F868" s="119">
        <f>IF(E866&lt;6,"",((E866-6)/12)*(G866/E866))</f>
        <v>0</v>
      </c>
      <c r="G868" s="99">
        <f>F868</f>
        <v>0</v>
      </c>
      <c r="H868" s="166"/>
      <c r="I868" s="103" t="s">
        <v>532</v>
      </c>
      <c r="J868" s="103" t="str">
        <f>VLOOKUP(I868,Presupuesto!$B$11:$C$565,2,0)</f>
        <v>DECIMOCUARTO MES</v>
      </c>
      <c r="K868" s="100" t="str">
        <f t="shared" si="15"/>
        <v>Posgrado</v>
      </c>
      <c r="L868" s="100" t="s">
        <v>405</v>
      </c>
    </row>
    <row r="869" spans="3:12" ht="15.75" thickBot="1">
      <c r="C869" s="139" t="s">
        <v>499</v>
      </c>
      <c r="D869" s="202"/>
      <c r="E869" s="154">
        <v>12</v>
      </c>
      <c r="F869" s="324">
        <f>HLOOKUP($C869,$BZ$2:$CM$3,2,0)</f>
        <v>28252.36</v>
      </c>
      <c r="G869" s="115">
        <f>D869*E869*F869</f>
        <v>0</v>
      </c>
      <c r="H869" s="168"/>
      <c r="I869" s="116" t="s">
        <v>509</v>
      </c>
      <c r="J869" s="116" t="str">
        <f>VLOOKUP(I869,Presupuesto!$B$11:$C$565,2,0)</f>
        <v>SUELDOS Y SALARIOS PERMANENTES</v>
      </c>
      <c r="K869" s="100" t="str">
        <f t="shared" si="15"/>
        <v>Posgrado</v>
      </c>
      <c r="L869" s="100" t="s">
        <v>405</v>
      </c>
    </row>
    <row r="870" spans="3:12">
      <c r="C870" s="174" t="s">
        <v>58</v>
      </c>
      <c r="D870" s="165"/>
      <c r="E870" s="156">
        <v>0</v>
      </c>
      <c r="F870" s="102">
        <f>IF(E869=0,"",(G869/E869)/12*E869)</f>
        <v>0</v>
      </c>
      <c r="G870" s="99">
        <f>F870</f>
        <v>0</v>
      </c>
      <c r="H870" s="166"/>
      <c r="I870" s="118" t="s">
        <v>529</v>
      </c>
      <c r="J870" s="118" t="str">
        <f>VLOOKUP(I870,Presupuesto!$B$11:$C$565,2,0)</f>
        <v>AGUINALDO Y DECIMO CUARTO MES</v>
      </c>
      <c r="K870" s="100" t="str">
        <f t="shared" si="15"/>
        <v>Posgrado</v>
      </c>
      <c r="L870" s="100" t="s">
        <v>405</v>
      </c>
    </row>
    <row r="871" spans="3:12" ht="15.75" thickBot="1">
      <c r="C871" s="175" t="s">
        <v>59</v>
      </c>
      <c r="D871" s="165"/>
      <c r="E871" s="156">
        <v>0</v>
      </c>
      <c r="F871" s="119">
        <f>IF(E869&lt;6,"",((E869-6)/12)*(G869/E869))</f>
        <v>0</v>
      </c>
      <c r="G871" s="99">
        <f>F871</f>
        <v>0</v>
      </c>
      <c r="H871" s="166"/>
      <c r="I871" s="103" t="s">
        <v>532</v>
      </c>
      <c r="J871" s="103" t="str">
        <f>VLOOKUP(I871,Presupuesto!$B$11:$C$565,2,0)</f>
        <v>DECIMOCUARTO MES</v>
      </c>
      <c r="K871" s="100" t="str">
        <f t="shared" si="15"/>
        <v>Posgrado</v>
      </c>
      <c r="L871" s="100" t="s">
        <v>405</v>
      </c>
    </row>
    <row r="872" spans="3:12" ht="15.75" thickBot="1">
      <c r="C872" s="139" t="s">
        <v>500</v>
      </c>
      <c r="D872" s="202"/>
      <c r="E872" s="154">
        <v>12</v>
      </c>
      <c r="F872" s="324">
        <f>HLOOKUP($C872,$BZ$2:$CM$3,2,0)</f>
        <v>26368.87</v>
      </c>
      <c r="G872" s="115">
        <f>D872*E872*F872</f>
        <v>0</v>
      </c>
      <c r="H872" s="168"/>
      <c r="I872" s="116" t="s">
        <v>509</v>
      </c>
      <c r="J872" s="116" t="str">
        <f>VLOOKUP(I872,Presupuesto!$B$11:$C$565,2,0)</f>
        <v>SUELDOS Y SALARIOS PERMANENTES</v>
      </c>
      <c r="K872" s="100" t="str">
        <f t="shared" si="15"/>
        <v>Posgrado</v>
      </c>
      <c r="L872" s="100" t="s">
        <v>405</v>
      </c>
    </row>
    <row r="873" spans="3:12">
      <c r="C873" s="174" t="s">
        <v>58</v>
      </c>
      <c r="D873" s="165"/>
      <c r="E873" s="156">
        <v>0</v>
      </c>
      <c r="F873" s="102">
        <f>IF(E872=0,"",(G872/E872)/12*E872)</f>
        <v>0</v>
      </c>
      <c r="G873" s="99">
        <f>F873</f>
        <v>0</v>
      </c>
      <c r="H873" s="166"/>
      <c r="I873" s="118" t="s">
        <v>529</v>
      </c>
      <c r="J873" s="118" t="str">
        <f>VLOOKUP(I873,Presupuesto!$B$11:$C$565,2,0)</f>
        <v>AGUINALDO Y DECIMO CUARTO MES</v>
      </c>
      <c r="K873" s="100" t="str">
        <f t="shared" si="15"/>
        <v>Posgrado</v>
      </c>
      <c r="L873" s="100" t="s">
        <v>405</v>
      </c>
    </row>
    <row r="874" spans="3:12" ht="15.75" thickBot="1">
      <c r="C874" s="175" t="s">
        <v>59</v>
      </c>
      <c r="D874" s="165"/>
      <c r="E874" s="156">
        <v>0</v>
      </c>
      <c r="F874" s="119">
        <f>IF(E872&lt;6,"",((E872-6)/12)*(G872/E872))</f>
        <v>0</v>
      </c>
      <c r="G874" s="99">
        <f>F874</f>
        <v>0</v>
      </c>
      <c r="H874" s="166"/>
      <c r="I874" s="103" t="s">
        <v>532</v>
      </c>
      <c r="J874" s="103" t="str">
        <f>VLOOKUP(I874,Presupuesto!$B$11:$C$565,2,0)</f>
        <v>DECIMOCUARTO MES</v>
      </c>
      <c r="K874" s="100" t="str">
        <f t="shared" si="15"/>
        <v>Posgrado</v>
      </c>
      <c r="L874" s="100" t="s">
        <v>405</v>
      </c>
    </row>
    <row r="875" spans="3:12" ht="15.75" thickBot="1">
      <c r="C875" s="139" t="s">
        <v>501</v>
      </c>
      <c r="D875" s="202"/>
      <c r="E875" s="154">
        <v>12</v>
      </c>
      <c r="F875" s="324">
        <f>HLOOKUP($C875,$BZ$2:$CM$3,2,0)</f>
        <v>17893.16</v>
      </c>
      <c r="G875" s="115">
        <f>D875*E875*F875</f>
        <v>0</v>
      </c>
      <c r="H875" s="168"/>
      <c r="I875" s="116" t="s">
        <v>509</v>
      </c>
      <c r="J875" s="116" t="str">
        <f>VLOOKUP(I875,Presupuesto!$B$11:$C$565,2,0)</f>
        <v>SUELDOS Y SALARIOS PERMANENTES</v>
      </c>
      <c r="K875" s="100" t="str">
        <f t="shared" si="15"/>
        <v>Posgrado</v>
      </c>
      <c r="L875" s="100" t="s">
        <v>405</v>
      </c>
    </row>
    <row r="876" spans="3:12">
      <c r="C876" s="174" t="s">
        <v>58</v>
      </c>
      <c r="D876" s="165"/>
      <c r="E876" s="156">
        <v>0</v>
      </c>
      <c r="F876" s="102">
        <f>IF(E875=0,"",(G875/E875)/12*E875)</f>
        <v>0</v>
      </c>
      <c r="G876" s="99">
        <f>F876</f>
        <v>0</v>
      </c>
      <c r="H876" s="166"/>
      <c r="I876" s="118" t="s">
        <v>529</v>
      </c>
      <c r="J876" s="118" t="str">
        <f>VLOOKUP(I876,Presupuesto!$B$11:$C$565,2,0)</f>
        <v>AGUINALDO Y DECIMO CUARTO MES</v>
      </c>
      <c r="K876" s="100" t="str">
        <f t="shared" si="15"/>
        <v>Posgrado</v>
      </c>
      <c r="L876" s="100" t="s">
        <v>405</v>
      </c>
    </row>
    <row r="877" spans="3:12" ht="15.75" thickBot="1">
      <c r="C877" s="175" t="s">
        <v>59</v>
      </c>
      <c r="D877" s="165"/>
      <c r="E877" s="156">
        <v>0</v>
      </c>
      <c r="F877" s="119">
        <f>IF(E875&lt;6,"",((E875-6)/12)*(G875/E875))</f>
        <v>0</v>
      </c>
      <c r="G877" s="99">
        <f>F877</f>
        <v>0</v>
      </c>
      <c r="H877" s="166"/>
      <c r="I877" s="103" t="s">
        <v>532</v>
      </c>
      <c r="J877" s="103" t="str">
        <f>VLOOKUP(I877,Presupuesto!$B$11:$C$565,2,0)</f>
        <v>DECIMOCUARTO MES</v>
      </c>
      <c r="K877" s="100" t="str">
        <f t="shared" si="15"/>
        <v>Posgrado</v>
      </c>
      <c r="L877" s="100" t="s">
        <v>405</v>
      </c>
    </row>
    <row r="878" spans="3:12" ht="15.75" thickBot="1">
      <c r="C878" s="139" t="s">
        <v>502</v>
      </c>
      <c r="D878" s="202"/>
      <c r="E878" s="154">
        <v>12</v>
      </c>
      <c r="F878" s="324">
        <f>HLOOKUP($C878,$BZ$2:$CM$3,2,0)</f>
        <v>16951.419999999998</v>
      </c>
      <c r="G878" s="115">
        <f>D878*E878*F878</f>
        <v>0</v>
      </c>
      <c r="H878" s="168"/>
      <c r="I878" s="116" t="s">
        <v>509</v>
      </c>
      <c r="J878" s="116" t="str">
        <f>VLOOKUP(I878,Presupuesto!$B$11:$C$565,2,0)</f>
        <v>SUELDOS Y SALARIOS PERMANENTES</v>
      </c>
      <c r="K878" s="100" t="str">
        <f t="shared" si="15"/>
        <v>Posgrado</v>
      </c>
      <c r="L878" s="100" t="s">
        <v>405</v>
      </c>
    </row>
    <row r="879" spans="3:12">
      <c r="C879" s="174" t="s">
        <v>58</v>
      </c>
      <c r="D879" s="165"/>
      <c r="E879" s="156">
        <v>0</v>
      </c>
      <c r="F879" s="102">
        <f>IF(E878=0,"",(G878/E878)/12*E878)</f>
        <v>0</v>
      </c>
      <c r="G879" s="99">
        <f>F879</f>
        <v>0</v>
      </c>
      <c r="H879" s="166"/>
      <c r="I879" s="118" t="s">
        <v>529</v>
      </c>
      <c r="J879" s="118" t="str">
        <f>VLOOKUP(I879,Presupuesto!$B$11:$C$565,2,0)</f>
        <v>AGUINALDO Y DECIMO CUARTO MES</v>
      </c>
      <c r="K879" s="100" t="str">
        <f t="shared" si="15"/>
        <v>Posgrado</v>
      </c>
      <c r="L879" s="100" t="s">
        <v>405</v>
      </c>
    </row>
    <row r="880" spans="3:12" ht="15.75" thickBot="1">
      <c r="C880" s="175" t="s">
        <v>59</v>
      </c>
      <c r="D880" s="165"/>
      <c r="E880" s="156">
        <v>0</v>
      </c>
      <c r="F880" s="119">
        <f>IF(E878&lt;6,"",((E878-6)/12)*(G878/E878))</f>
        <v>0</v>
      </c>
      <c r="G880" s="99">
        <f>F880</f>
        <v>0</v>
      </c>
      <c r="H880" s="166"/>
      <c r="I880" s="103" t="s">
        <v>532</v>
      </c>
      <c r="J880" s="103" t="str">
        <f>VLOOKUP(I880,Presupuesto!$B$11:$C$565,2,0)</f>
        <v>DECIMOCUARTO MES</v>
      </c>
      <c r="K880" s="100" t="str">
        <f t="shared" si="15"/>
        <v>Posgrado</v>
      </c>
      <c r="L880" s="100" t="s">
        <v>405</v>
      </c>
    </row>
    <row r="881" spans="3:12" ht="15.75" thickBot="1">
      <c r="C881" s="139" t="s">
        <v>503</v>
      </c>
      <c r="D881" s="202"/>
      <c r="E881" s="154">
        <v>12</v>
      </c>
      <c r="F881" s="324">
        <f>HLOOKUP($C881,$BZ$2:$CM$3,2,0)</f>
        <v>13184.44</v>
      </c>
      <c r="G881" s="115">
        <f>D881*E881*F881</f>
        <v>0</v>
      </c>
      <c r="H881" s="168"/>
      <c r="I881" s="116" t="s">
        <v>509</v>
      </c>
      <c r="J881" s="116" t="str">
        <f>VLOOKUP(I881,Presupuesto!$B$11:$C$565,2,0)</f>
        <v>SUELDOS Y SALARIOS PERMANENTES</v>
      </c>
      <c r="K881" s="100" t="str">
        <f t="shared" si="15"/>
        <v>Posgrado</v>
      </c>
      <c r="L881" s="100" t="s">
        <v>405</v>
      </c>
    </row>
    <row r="882" spans="3:12">
      <c r="C882" s="174" t="s">
        <v>58</v>
      </c>
      <c r="D882" s="165"/>
      <c r="E882" s="156">
        <v>0</v>
      </c>
      <c r="F882" s="102">
        <f>IF(E881=0,"",(G881/E881)/12*E881)</f>
        <v>0</v>
      </c>
      <c r="G882" s="99">
        <f>F882</f>
        <v>0</v>
      </c>
      <c r="H882" s="166"/>
      <c r="I882" s="118" t="s">
        <v>529</v>
      </c>
      <c r="J882" s="118" t="str">
        <f>VLOOKUP(I882,Presupuesto!$B$11:$C$565,2,0)</f>
        <v>AGUINALDO Y DECIMO CUARTO MES</v>
      </c>
      <c r="K882" s="100" t="str">
        <f t="shared" si="15"/>
        <v>Posgrado</v>
      </c>
      <c r="L882" s="100" t="s">
        <v>405</v>
      </c>
    </row>
    <row r="883" spans="3:12" ht="15.75" thickBot="1">
      <c r="C883" s="175" t="s">
        <v>59</v>
      </c>
      <c r="D883" s="165"/>
      <c r="E883" s="156">
        <v>0</v>
      </c>
      <c r="F883" s="119">
        <f>IF(E881&lt;6,"",((E881-6)/12)*(G881/E881))</f>
        <v>0</v>
      </c>
      <c r="G883" s="99">
        <f>F883</f>
        <v>0</v>
      </c>
      <c r="H883" s="166"/>
      <c r="I883" s="103" t="s">
        <v>532</v>
      </c>
      <c r="J883" s="103" t="str">
        <f>VLOOKUP(I883,Presupuesto!$B$11:$C$565,2,0)</f>
        <v>DECIMOCUARTO MES</v>
      </c>
      <c r="K883" s="100" t="str">
        <f t="shared" si="15"/>
        <v>Posgrado</v>
      </c>
      <c r="L883" s="100" t="s">
        <v>405</v>
      </c>
    </row>
    <row r="884" spans="3:12" ht="15.75" thickBot="1">
      <c r="C884" s="139" t="s">
        <v>504</v>
      </c>
      <c r="D884" s="202"/>
      <c r="E884" s="154">
        <v>12</v>
      </c>
      <c r="F884" s="324">
        <f>HLOOKUP($C884,$BZ$2:$CM$3,2,0)</f>
        <v>15032.56</v>
      </c>
      <c r="G884" s="115">
        <f>D884*E884*F884</f>
        <v>0</v>
      </c>
      <c r="H884" s="168"/>
      <c r="I884" s="116" t="s">
        <v>509</v>
      </c>
      <c r="J884" s="116" t="str">
        <f>VLOOKUP(I884,Presupuesto!$B$11:$C$565,2,0)</f>
        <v>SUELDOS Y SALARIOS PERMANENTES</v>
      </c>
      <c r="K884" s="100" t="str">
        <f t="shared" si="15"/>
        <v>Posgrado</v>
      </c>
      <c r="L884" s="100" t="s">
        <v>405</v>
      </c>
    </row>
    <row r="885" spans="3:12">
      <c r="C885" s="174" t="s">
        <v>58</v>
      </c>
      <c r="D885" s="165"/>
      <c r="E885" s="156">
        <v>0</v>
      </c>
      <c r="F885" s="102">
        <f>IF(E884=0,"",(G884/E884)/12*E884)</f>
        <v>0</v>
      </c>
      <c r="G885" s="99">
        <f>F885</f>
        <v>0</v>
      </c>
      <c r="H885" s="166"/>
      <c r="I885" s="118" t="s">
        <v>529</v>
      </c>
      <c r="J885" s="118" t="str">
        <f>VLOOKUP(I885,Presupuesto!$B$11:$C$565,2,0)</f>
        <v>AGUINALDO Y DECIMO CUARTO MES</v>
      </c>
      <c r="K885" s="100" t="str">
        <f t="shared" si="15"/>
        <v>Posgrado</v>
      </c>
      <c r="L885" s="100" t="s">
        <v>405</v>
      </c>
    </row>
    <row r="886" spans="3:12" ht="15.75" thickBot="1">
      <c r="C886" s="175" t="s">
        <v>59</v>
      </c>
      <c r="D886" s="165"/>
      <c r="E886" s="156">
        <v>0</v>
      </c>
      <c r="F886" s="119">
        <f>IF(E884&lt;6,"",((E884-6)/12)*(G884/E884))</f>
        <v>0</v>
      </c>
      <c r="G886" s="99">
        <f>F886</f>
        <v>0</v>
      </c>
      <c r="H886" s="166"/>
      <c r="I886" s="103" t="s">
        <v>532</v>
      </c>
      <c r="J886" s="103" t="str">
        <f>VLOOKUP(I886,Presupuesto!$B$11:$C$565,2,0)</f>
        <v>DECIMOCUARTO MES</v>
      </c>
      <c r="K886" s="100" t="str">
        <f t="shared" si="15"/>
        <v>Posgrado</v>
      </c>
      <c r="L886" s="100" t="s">
        <v>405</v>
      </c>
    </row>
    <row r="887" spans="3:12" ht="15.75" thickBot="1">
      <c r="C887" s="139" t="s">
        <v>505</v>
      </c>
      <c r="D887" s="202"/>
      <c r="E887" s="154">
        <v>12</v>
      </c>
      <c r="F887" s="324">
        <f>HLOOKUP($C887,$BZ$2:$CM$3,2,0)</f>
        <v>13264.02</v>
      </c>
      <c r="G887" s="115">
        <f>D887*E887*F887</f>
        <v>0</v>
      </c>
      <c r="H887" s="168"/>
      <c r="I887" s="116" t="s">
        <v>509</v>
      </c>
      <c r="J887" s="116" t="str">
        <f>VLOOKUP(I887,Presupuesto!$B$11:$C$565,2,0)</f>
        <v>SUELDOS Y SALARIOS PERMANENTES</v>
      </c>
      <c r="K887" s="100" t="str">
        <f t="shared" si="15"/>
        <v>Posgrado</v>
      </c>
      <c r="L887" s="100" t="s">
        <v>405</v>
      </c>
    </row>
    <row r="888" spans="3:12">
      <c r="C888" s="174" t="s">
        <v>58</v>
      </c>
      <c r="D888" s="165"/>
      <c r="E888" s="156">
        <v>0</v>
      </c>
      <c r="F888" s="102">
        <f>IF(E887=0,"",(G887/E887)/12*E887)</f>
        <v>0</v>
      </c>
      <c r="G888" s="99">
        <f>F888</f>
        <v>0</v>
      </c>
      <c r="H888" s="166"/>
      <c r="I888" s="118" t="s">
        <v>529</v>
      </c>
      <c r="J888" s="118" t="str">
        <f>VLOOKUP(I888,Presupuesto!$B$11:$C$565,2,0)</f>
        <v>AGUINALDO Y DECIMO CUARTO MES</v>
      </c>
      <c r="K888" s="100" t="str">
        <f t="shared" si="15"/>
        <v>Posgrado</v>
      </c>
      <c r="L888" s="100" t="s">
        <v>405</v>
      </c>
    </row>
    <row r="889" spans="3:12" ht="15.75" thickBot="1">
      <c r="C889" s="175" t="s">
        <v>59</v>
      </c>
      <c r="D889" s="165"/>
      <c r="E889" s="156">
        <v>0</v>
      </c>
      <c r="F889" s="119">
        <f>IF(E887&lt;6,"",((E887-6)/12)*(G887/E887))</f>
        <v>0</v>
      </c>
      <c r="G889" s="99">
        <f>F889</f>
        <v>0</v>
      </c>
      <c r="H889" s="166"/>
      <c r="I889" s="103" t="s">
        <v>532</v>
      </c>
      <c r="J889" s="103" t="str">
        <f>VLOOKUP(I889,Presupuesto!$B$11:$C$565,2,0)</f>
        <v>DECIMOCUARTO MES</v>
      </c>
      <c r="K889" s="100" t="str">
        <f t="shared" si="15"/>
        <v>Posgrado</v>
      </c>
      <c r="L889" s="100" t="s">
        <v>405</v>
      </c>
    </row>
    <row r="890" spans="3:12" ht="15.75" thickBot="1">
      <c r="C890" s="139" t="s">
        <v>506</v>
      </c>
      <c r="D890" s="202"/>
      <c r="E890" s="154">
        <v>12</v>
      </c>
      <c r="F890" s="324">
        <f>HLOOKUP($C890,$BZ$2:$CM$3,2,0)</f>
        <v>12379.75</v>
      </c>
      <c r="G890" s="115">
        <f>D890*E890*F890</f>
        <v>0</v>
      </c>
      <c r="H890" s="168"/>
      <c r="I890" s="116" t="s">
        <v>509</v>
      </c>
      <c r="J890" s="116" t="str">
        <f>VLOOKUP(I890,Presupuesto!$B$11:$C$565,2,0)</f>
        <v>SUELDOS Y SALARIOS PERMANENTES</v>
      </c>
      <c r="K890" s="100" t="str">
        <f t="shared" si="15"/>
        <v>Posgrado</v>
      </c>
      <c r="L890" s="100" t="s">
        <v>405</v>
      </c>
    </row>
    <row r="891" spans="3:12">
      <c r="C891" s="174" t="s">
        <v>58</v>
      </c>
      <c r="D891" s="165"/>
      <c r="E891" s="156">
        <v>0</v>
      </c>
      <c r="F891" s="102">
        <f>IF(E890=0,"",(G890/E890)/12*E890)</f>
        <v>0</v>
      </c>
      <c r="G891" s="99">
        <f>F891</f>
        <v>0</v>
      </c>
      <c r="H891" s="166"/>
      <c r="I891" s="118" t="s">
        <v>529</v>
      </c>
      <c r="J891" s="118" t="str">
        <f>VLOOKUP(I891,Presupuesto!$B$11:$C$565,2,0)</f>
        <v>AGUINALDO Y DECIMO CUARTO MES</v>
      </c>
      <c r="K891" s="100" t="str">
        <f t="shared" si="15"/>
        <v>Posgrado</v>
      </c>
      <c r="L891" s="100" t="s">
        <v>405</v>
      </c>
    </row>
    <row r="892" spans="3:12" ht="15.75" thickBot="1">
      <c r="C892" s="175" t="s">
        <v>59</v>
      </c>
      <c r="D892" s="165"/>
      <c r="E892" s="156">
        <v>0</v>
      </c>
      <c r="F892" s="119">
        <f>IF(E890&lt;6,"",((E890-6)/12)*(G890/E890))</f>
        <v>0</v>
      </c>
      <c r="G892" s="99">
        <f>F892</f>
        <v>0</v>
      </c>
      <c r="H892" s="166"/>
      <c r="I892" s="103" t="s">
        <v>532</v>
      </c>
      <c r="J892" s="103" t="str">
        <f>VLOOKUP(I892,Presupuesto!$B$11:$C$565,2,0)</f>
        <v>DECIMOCUARTO MES</v>
      </c>
      <c r="K892" s="100" t="str">
        <f t="shared" si="15"/>
        <v>Posgrado</v>
      </c>
      <c r="L892" s="100" t="s">
        <v>405</v>
      </c>
    </row>
    <row r="893" spans="3:12" ht="15.75" thickBot="1">
      <c r="C893" s="139" t="s">
        <v>507</v>
      </c>
      <c r="D893" s="202"/>
      <c r="E893" s="154">
        <v>12</v>
      </c>
      <c r="F893" s="324">
        <f>HLOOKUP($C893,$BZ$2:$CM$3,2,0)</f>
        <v>439.49</v>
      </c>
      <c r="G893" s="115">
        <f>D893*E893*F893</f>
        <v>0</v>
      </c>
      <c r="H893" s="168"/>
      <c r="I893" s="116" t="s">
        <v>509</v>
      </c>
      <c r="J893" s="116" t="str">
        <f>VLOOKUP(I893,Presupuesto!$B$11:$C$565,2,0)</f>
        <v>SUELDOS Y SALARIOS PERMANENTES</v>
      </c>
      <c r="K893" s="100" t="str">
        <f t="shared" si="15"/>
        <v>Posgrado</v>
      </c>
      <c r="L893" s="100" t="s">
        <v>405</v>
      </c>
    </row>
    <row r="894" spans="3:12">
      <c r="C894" s="174" t="s">
        <v>58</v>
      </c>
      <c r="D894" s="165"/>
      <c r="E894" s="156">
        <v>0</v>
      </c>
      <c r="F894" s="102">
        <f>IF(E893=0,"",(G893/E893)/12*E893)</f>
        <v>0</v>
      </c>
      <c r="G894" s="99">
        <f>F894</f>
        <v>0</v>
      </c>
      <c r="H894" s="166"/>
      <c r="I894" s="118" t="s">
        <v>529</v>
      </c>
      <c r="J894" s="118" t="str">
        <f>VLOOKUP(I894,Presupuesto!$B$11:$C$565,2,0)</f>
        <v>AGUINALDO Y DECIMO CUARTO MES</v>
      </c>
      <c r="K894" s="100" t="str">
        <f t="shared" si="15"/>
        <v>Posgrado</v>
      </c>
      <c r="L894" s="100" t="s">
        <v>405</v>
      </c>
    </row>
    <row r="895" spans="3:12" ht="15.75" thickBot="1">
      <c r="C895" s="175" t="s">
        <v>59</v>
      </c>
      <c r="D895" s="165"/>
      <c r="E895" s="156">
        <v>0</v>
      </c>
      <c r="F895" s="119">
        <f>IF(E893&lt;6,"",((E893-6)/12)*(G893/E893))</f>
        <v>0</v>
      </c>
      <c r="G895" s="99">
        <f>F895</f>
        <v>0</v>
      </c>
      <c r="H895" s="166"/>
      <c r="I895" s="103" t="s">
        <v>532</v>
      </c>
      <c r="J895" s="103" t="str">
        <f>VLOOKUP(I895,Presupuesto!$B$11:$C$565,2,0)</f>
        <v>DECIMOCUARTO MES</v>
      </c>
      <c r="K895" s="100" t="str">
        <f t="shared" si="15"/>
        <v>Posgrado</v>
      </c>
      <c r="L895" s="100" t="s">
        <v>405</v>
      </c>
    </row>
    <row r="896" spans="3:12" ht="15.75" thickBot="1">
      <c r="C896" s="139" t="s">
        <v>508</v>
      </c>
      <c r="D896" s="202"/>
      <c r="E896" s="154">
        <v>12</v>
      </c>
      <c r="F896" s="324">
        <f>HLOOKUP($C896,$BZ$2:$CM$3,2,0)</f>
        <v>1904.46</v>
      </c>
      <c r="G896" s="115">
        <f>D896*E896*F896</f>
        <v>0</v>
      </c>
      <c r="H896" s="168"/>
      <c r="I896" s="116" t="s">
        <v>509</v>
      </c>
      <c r="J896" s="116" t="str">
        <f>VLOOKUP(I896,Presupuesto!$B$11:$C$565,2,0)</f>
        <v>SUELDOS Y SALARIOS PERMANENTES</v>
      </c>
      <c r="K896" s="100" t="str">
        <f t="shared" si="15"/>
        <v>Posgrado</v>
      </c>
      <c r="L896" s="100" t="s">
        <v>405</v>
      </c>
    </row>
    <row r="897" spans="3:12">
      <c r="C897" s="174" t="s">
        <v>58</v>
      </c>
      <c r="D897" s="165"/>
      <c r="E897" s="156">
        <v>0</v>
      </c>
      <c r="F897" s="102">
        <f>IF(E896=0,"",(G896/E896)/12*E896)</f>
        <v>0</v>
      </c>
      <c r="G897" s="99">
        <f>F897</f>
        <v>0</v>
      </c>
      <c r="H897" s="166"/>
      <c r="I897" s="118" t="s">
        <v>529</v>
      </c>
      <c r="J897" s="118" t="str">
        <f>VLOOKUP(I897,Presupuesto!$B$11:$C$565,2,0)</f>
        <v>AGUINALDO Y DECIMO CUARTO MES</v>
      </c>
      <c r="K897" s="100" t="str">
        <f t="shared" si="15"/>
        <v>Posgrado</v>
      </c>
      <c r="L897" s="100" t="s">
        <v>405</v>
      </c>
    </row>
    <row r="898" spans="3:12" ht="15.75" thickBot="1">
      <c r="C898" s="175" t="s">
        <v>59</v>
      </c>
      <c r="D898" s="165"/>
      <c r="E898" s="156">
        <v>0</v>
      </c>
      <c r="F898" s="119">
        <f>IF(E896&lt;6,"",((E896-6)/12)*(G896/E896))</f>
        <v>0</v>
      </c>
      <c r="G898" s="99">
        <f>F898</f>
        <v>0</v>
      </c>
      <c r="H898" s="166"/>
      <c r="I898" s="103" t="s">
        <v>532</v>
      </c>
      <c r="J898" s="103" t="str">
        <f>VLOOKUP(I898,Presupuesto!$B$11:$C$565,2,0)</f>
        <v>DECIMOCUARTO MES</v>
      </c>
      <c r="K898" s="100" t="str">
        <f t="shared" si="15"/>
        <v>Posgrado</v>
      </c>
      <c r="L898" s="100" t="s">
        <v>405</v>
      </c>
    </row>
    <row r="899" spans="3:12" ht="15.75" thickBot="1">
      <c r="C899" s="142" t="s">
        <v>84</v>
      </c>
      <c r="D899" s="202"/>
      <c r="E899" s="154">
        <v>12</v>
      </c>
      <c r="F899" s="141">
        <v>30000</v>
      </c>
      <c r="G899" s="115">
        <f>D899*E899*F899</f>
        <v>0</v>
      </c>
      <c r="H899" s="168"/>
      <c r="I899" s="116" t="s">
        <v>577</v>
      </c>
      <c r="J899" s="116" t="str">
        <f>VLOOKUP(I899,Presupuesto!$B$11:$C$565,2,0)</f>
        <v>CONTRATOS ESPECIALES</v>
      </c>
      <c r="K899" s="100" t="str">
        <f t="shared" si="15"/>
        <v>Posgrado</v>
      </c>
      <c r="L899" s="100" t="s">
        <v>405</v>
      </c>
    </row>
    <row r="900" spans="3:12">
      <c r="C900" s="174" t="s">
        <v>58</v>
      </c>
      <c r="D900" s="165"/>
      <c r="E900" s="156">
        <v>0</v>
      </c>
      <c r="F900" s="119">
        <f>IF(E899=0,"",(G899/E899)/12*E899)</f>
        <v>0</v>
      </c>
      <c r="G900" s="99">
        <f>F900</f>
        <v>0</v>
      </c>
      <c r="H900" s="166"/>
      <c r="I900" s="103" t="s">
        <v>577</v>
      </c>
      <c r="J900" s="103" t="str">
        <f>VLOOKUP(I900,Presupuesto!$B$11:$C$565,2,0)</f>
        <v>CONTRATOS ESPECIALES</v>
      </c>
      <c r="K900" s="100" t="str">
        <f t="shared" si="15"/>
        <v>Posgrado</v>
      </c>
      <c r="L900" s="100" t="s">
        <v>404</v>
      </c>
    </row>
    <row r="901" spans="3:12" ht="15.75" thickBot="1">
      <c r="C901" s="175" t="s">
        <v>59</v>
      </c>
      <c r="D901" s="165"/>
      <c r="E901" s="156">
        <v>0</v>
      </c>
      <c r="F901" s="102">
        <f>IF(E899&lt;6,"",((E899-6)/12)*(G899/E899))</f>
        <v>0</v>
      </c>
      <c r="G901" s="99">
        <f>F901</f>
        <v>0</v>
      </c>
      <c r="H901" s="166"/>
      <c r="I901" s="103" t="s">
        <v>577</v>
      </c>
      <c r="J901" s="103" t="str">
        <f>VLOOKUP(I901,Presupuesto!$B$11:$C$565,2,0)</f>
        <v>CONTRATOS ESPECIALES</v>
      </c>
      <c r="K901" s="100" t="str">
        <f t="shared" si="15"/>
        <v>Posgrado</v>
      </c>
      <c r="L901" s="100" t="s">
        <v>409</v>
      </c>
    </row>
    <row r="902" spans="3:12" ht="15.75" thickBot="1">
      <c r="C902" s="142" t="s">
        <v>60</v>
      </c>
      <c r="D902" s="202"/>
      <c r="E902" s="154">
        <v>12</v>
      </c>
      <c r="F902" s="120">
        <v>30000</v>
      </c>
      <c r="G902" s="115">
        <f>D902*E902*F902</f>
        <v>0</v>
      </c>
      <c r="H902" s="168"/>
      <c r="I902" s="116" t="s">
        <v>718</v>
      </c>
      <c r="J902" s="116" t="str">
        <f>VLOOKUP(I902,Presupuesto!$B$11:$C$565,2,0)</f>
        <v>OTROS SERVICIOS TECNICOS Y PROFESIONALES</v>
      </c>
      <c r="K902" s="100" t="str">
        <f t="shared" si="15"/>
        <v>Posgrado</v>
      </c>
      <c r="L902" s="100" t="s">
        <v>404</v>
      </c>
    </row>
    <row r="903" spans="3:12">
      <c r="C903" s="174" t="s">
        <v>58</v>
      </c>
      <c r="D903" s="165"/>
      <c r="E903" s="156">
        <v>0</v>
      </c>
      <c r="F903" s="102">
        <v>0</v>
      </c>
      <c r="G903" s="99">
        <f>F903</f>
        <v>0</v>
      </c>
      <c r="H903" s="166"/>
      <c r="I903" s="103" t="s">
        <v>718</v>
      </c>
      <c r="J903" s="103" t="str">
        <f>VLOOKUP(I903,Presupuesto!$B$11:$C$565,2,0)</f>
        <v>OTROS SERVICIOS TECNICOS Y PROFESIONALES</v>
      </c>
      <c r="K903" s="100" t="str">
        <f t="shared" si="15"/>
        <v>Posgrado</v>
      </c>
      <c r="L903" s="100" t="s">
        <v>404</v>
      </c>
    </row>
    <row r="904" spans="3:12" ht="15.75" thickBot="1">
      <c r="C904" s="175" t="s">
        <v>59</v>
      </c>
      <c r="D904" s="165"/>
      <c r="E904" s="156">
        <v>0</v>
      </c>
      <c r="F904" s="102">
        <v>0</v>
      </c>
      <c r="G904" s="99">
        <f>F904</f>
        <v>0</v>
      </c>
      <c r="H904" s="166"/>
      <c r="I904" s="103" t="s">
        <v>718</v>
      </c>
      <c r="J904" s="103" t="str">
        <f>VLOOKUP(I904,Presupuesto!$B$11:$C$565,2,0)</f>
        <v>OTROS SERVICIOS TECNICOS Y PROFESIONALES</v>
      </c>
      <c r="K904" s="100" t="str">
        <f t="shared" si="15"/>
        <v>Posgrado</v>
      </c>
      <c r="L904" s="100" t="s">
        <v>404</v>
      </c>
    </row>
    <row r="905" spans="3:12" ht="15.75" thickBot="1">
      <c r="C905" s="142" t="s">
        <v>61</v>
      </c>
      <c r="D905" s="202"/>
      <c r="E905" s="154">
        <v>12</v>
      </c>
      <c r="F905" s="120">
        <v>30000</v>
      </c>
      <c r="G905" s="115">
        <f>D905*E905*F905</f>
        <v>0</v>
      </c>
      <c r="H905" s="168"/>
      <c r="I905" s="116" t="s">
        <v>509</v>
      </c>
      <c r="J905" s="116" t="str">
        <f>VLOOKUP(I905,Presupuesto!$B$11:$C$565,2,0)</f>
        <v>SUELDOS Y SALARIOS PERMANENTES</v>
      </c>
      <c r="K905" s="100" t="str">
        <f t="shared" si="15"/>
        <v>Posgrado</v>
      </c>
      <c r="L905" s="100" t="s">
        <v>404</v>
      </c>
    </row>
    <row r="906" spans="3:12">
      <c r="C906" s="174" t="s">
        <v>58</v>
      </c>
      <c r="D906" s="172"/>
      <c r="E906" s="133">
        <v>0</v>
      </c>
      <c r="F906" s="121">
        <f>IF(E905=0,"",(G905/E905)/12*E905)</f>
        <v>0</v>
      </c>
      <c r="G906" s="122">
        <f>F906</f>
        <v>0</v>
      </c>
      <c r="H906" s="166"/>
      <c r="I906" s="103" t="s">
        <v>529</v>
      </c>
      <c r="J906" s="103" t="str">
        <f>VLOOKUP(I906,Presupuesto!$B$11:$C$565,2,0)</f>
        <v>AGUINALDO Y DECIMO CUARTO MES</v>
      </c>
      <c r="K906" s="100" t="str">
        <f t="shared" si="15"/>
        <v>Posgrado</v>
      </c>
      <c r="L906" s="100" t="s">
        <v>404</v>
      </c>
    </row>
    <row r="907" spans="3:12" ht="15.75" thickBot="1">
      <c r="C907" s="176" t="s">
        <v>59</v>
      </c>
      <c r="D907" s="164"/>
      <c r="E907" s="134">
        <v>0</v>
      </c>
      <c r="F907" s="107">
        <f>IF(E905&lt;6,"",((E905-6)/12)*(G905/E905))</f>
        <v>0</v>
      </c>
      <c r="G907" s="107">
        <f>F907</f>
        <v>0</v>
      </c>
      <c r="H907" s="164"/>
      <c r="I907" s="108" t="s">
        <v>532</v>
      </c>
      <c r="J907" s="126" t="str">
        <f>VLOOKUP(I907,Presupuesto!$B$11:$C$565,2,0)</f>
        <v>DECIMOCUARTO MES</v>
      </c>
      <c r="K907" s="108" t="str">
        <f t="shared" si="15"/>
        <v>Posgrado</v>
      </c>
      <c r="L907" s="126" t="s">
        <v>404</v>
      </c>
    </row>
    <row r="909" spans="3:12" ht="15.75" thickBot="1"/>
    <row r="910" spans="3:12" ht="15.75" thickBot="1">
      <c r="C910" s="69" t="s">
        <v>43</v>
      </c>
      <c r="D910" s="30">
        <f>SUM(G917:G967)</f>
        <v>0</v>
      </c>
      <c r="E910" s="95"/>
      <c r="F910" s="95"/>
      <c r="G910" s="95"/>
      <c r="H910" s="76"/>
      <c r="I910" s="76"/>
      <c r="J910" s="76"/>
    </row>
    <row r="911" spans="3:12">
      <c r="D911" s="31"/>
      <c r="E911" s="95"/>
      <c r="F911" s="95"/>
      <c r="G911" s="95"/>
      <c r="H911" s="76"/>
      <c r="I911" s="76"/>
      <c r="J911" s="76"/>
    </row>
    <row r="912" spans="3:12">
      <c r="D912" s="31"/>
      <c r="E912" s="95"/>
      <c r="F912" s="95"/>
      <c r="G912" s="95"/>
      <c r="H912" s="76"/>
      <c r="I912" s="76"/>
      <c r="J912" s="76"/>
    </row>
    <row r="913" spans="3:12" ht="15.75">
      <c r="C913" s="207" t="s">
        <v>402</v>
      </c>
      <c r="D913" s="208"/>
      <c r="E913" s="95"/>
      <c r="F913" s="95"/>
      <c r="G913" s="95"/>
      <c r="H913" s="76"/>
      <c r="I913" s="76"/>
      <c r="J913" s="76"/>
    </row>
    <row r="914" spans="3:12" ht="18.75">
      <c r="C914" s="217"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c r="C915" s="180"/>
      <c r="D915" s="31"/>
      <c r="E915" s="95"/>
      <c r="F915" s="95"/>
      <c r="G915" s="95"/>
      <c r="H915" s="76"/>
      <c r="I915" s="76"/>
      <c r="J915" s="76"/>
    </row>
    <row r="916" spans="3:12" ht="30.75" thickBot="1">
      <c r="C916" s="136" t="s">
        <v>44</v>
      </c>
      <c r="D916" s="140" t="s">
        <v>55</v>
      </c>
      <c r="E916" s="173" t="s">
        <v>56</v>
      </c>
      <c r="F916" s="140" t="s">
        <v>57</v>
      </c>
      <c r="G916" s="137" t="s">
        <v>27</v>
      </c>
      <c r="H916" s="135" t="s">
        <v>140</v>
      </c>
      <c r="I916" s="138" t="s">
        <v>46</v>
      </c>
      <c r="J916" s="138" t="s">
        <v>141</v>
      </c>
      <c r="K916" s="138" t="s">
        <v>420</v>
      </c>
      <c r="L916" s="138" t="s">
        <v>421</v>
      </c>
    </row>
    <row r="917" spans="3:12" ht="15.75" thickBot="1">
      <c r="C917" s="139" t="s">
        <v>495</v>
      </c>
      <c r="D917" s="202"/>
      <c r="E917" s="154">
        <v>12</v>
      </c>
      <c r="F917" s="324">
        <f>HLOOKUP($C917,$BZ$2:$CM$3,2,0)</f>
        <v>41436.800000000003</v>
      </c>
      <c r="G917" s="115">
        <f>D917*E917*F917</f>
        <v>0</v>
      </c>
      <c r="H917" s="168"/>
      <c r="I917" s="116" t="s">
        <v>509</v>
      </c>
      <c r="J917" s="116" t="str">
        <f>VLOOKUP(I917,Presupuesto!$B$11:$C$565,2,0)</f>
        <v>SUELDOS Y SALARIOS PERMANENTES</v>
      </c>
      <c r="K917" s="227" t="s">
        <v>1472</v>
      </c>
      <c r="L917" s="100" t="s">
        <v>404</v>
      </c>
    </row>
    <row r="918" spans="3:12">
      <c r="C918" s="174" t="s">
        <v>58</v>
      </c>
      <c r="D918" s="165"/>
      <c r="E918" s="156">
        <v>0</v>
      </c>
      <c r="F918" s="102">
        <f>IF(E917=0,"",(G917/E917)/12*E917)</f>
        <v>0</v>
      </c>
      <c r="G918" s="99">
        <f>F918</f>
        <v>0</v>
      </c>
      <c r="H918" s="166" t="s">
        <v>1460</v>
      </c>
      <c r="I918" s="118" t="s">
        <v>529</v>
      </c>
      <c r="J918" s="118" t="str">
        <f>VLOOKUP(I918,Presupuesto!$B$11:$C$565,2,0)</f>
        <v>AGUINALDO Y DECIMO CUARTO MES</v>
      </c>
      <c r="K918" s="100" t="str">
        <f>$K$917</f>
        <v>Posgrado</v>
      </c>
      <c r="L918" s="100" t="s">
        <v>422</v>
      </c>
    </row>
    <row r="919" spans="3:12" ht="15.75" thickBot="1">
      <c r="C919" s="175" t="s">
        <v>59</v>
      </c>
      <c r="D919" s="165"/>
      <c r="E919" s="156">
        <v>0</v>
      </c>
      <c r="F919" s="119">
        <f>IF(E917&lt;6,"",((E917-6)/12)*(G917/E917))</f>
        <v>0</v>
      </c>
      <c r="G919" s="99">
        <f>F919</f>
        <v>0</v>
      </c>
      <c r="H919" s="166"/>
      <c r="I919" s="103" t="s">
        <v>532</v>
      </c>
      <c r="J919" s="103" t="str">
        <f>VLOOKUP(I919,Presupuesto!$B$11:$C$565,2,0)</f>
        <v>DECIMOCUARTO MES</v>
      </c>
      <c r="K919" s="100" t="str">
        <f t="shared" ref="K919:K967" si="16">$K$917</f>
        <v>Posgrado</v>
      </c>
      <c r="L919" s="100" t="s">
        <v>405</v>
      </c>
    </row>
    <row r="920" spans="3:12" ht="15.75" thickBot="1">
      <c r="C920" s="139" t="s">
        <v>496</v>
      </c>
      <c r="D920" s="202"/>
      <c r="E920" s="154">
        <v>12</v>
      </c>
      <c r="F920" s="324">
        <f>HLOOKUP($C920,$BZ$2:$CM$3,2,0)</f>
        <v>37669.82</v>
      </c>
      <c r="G920" s="115">
        <f>D920*E920*F920</f>
        <v>0</v>
      </c>
      <c r="H920" s="168"/>
      <c r="I920" s="116" t="s">
        <v>509</v>
      </c>
      <c r="J920" s="116" t="str">
        <f>VLOOKUP(I920,Presupuesto!$B$11:$C$565,2,0)</f>
        <v>SUELDOS Y SALARIOS PERMANENTES</v>
      </c>
      <c r="K920" s="100" t="str">
        <f t="shared" si="16"/>
        <v>Posgrado</v>
      </c>
      <c r="L920" s="100" t="s">
        <v>405</v>
      </c>
    </row>
    <row r="921" spans="3:12">
      <c r="C921" s="174" t="s">
        <v>58</v>
      </c>
      <c r="D921" s="165"/>
      <c r="E921" s="156">
        <v>0</v>
      </c>
      <c r="F921" s="102">
        <f>IF(E920=0,"",(G920/E920)/12*E920)</f>
        <v>0</v>
      </c>
      <c r="G921" s="99">
        <f>F921</f>
        <v>0</v>
      </c>
      <c r="H921" s="166"/>
      <c r="I921" s="118" t="s">
        <v>529</v>
      </c>
      <c r="J921" s="118" t="str">
        <f>VLOOKUP(I921,Presupuesto!$B$11:$C$565,2,0)</f>
        <v>AGUINALDO Y DECIMO CUARTO MES</v>
      </c>
      <c r="K921" s="100" t="str">
        <f t="shared" si="16"/>
        <v>Posgrado</v>
      </c>
      <c r="L921" s="100" t="s">
        <v>405</v>
      </c>
    </row>
    <row r="922" spans="3:12" ht="15.75" thickBot="1">
      <c r="C922" s="175" t="s">
        <v>59</v>
      </c>
      <c r="D922" s="165"/>
      <c r="E922" s="156">
        <v>0</v>
      </c>
      <c r="F922" s="119">
        <f>IF(E920&lt;6,"",((E920-6)/12)*(G920/E920))</f>
        <v>0</v>
      </c>
      <c r="G922" s="99">
        <f>F922</f>
        <v>0</v>
      </c>
      <c r="H922" s="166"/>
      <c r="I922" s="103" t="s">
        <v>532</v>
      </c>
      <c r="J922" s="103" t="str">
        <f>VLOOKUP(I922,Presupuesto!$B$11:$C$565,2,0)</f>
        <v>DECIMOCUARTO MES</v>
      </c>
      <c r="K922" s="100" t="str">
        <f t="shared" si="16"/>
        <v>Posgrado</v>
      </c>
      <c r="L922" s="100" t="s">
        <v>405</v>
      </c>
    </row>
    <row r="923" spans="3:12" ht="15.75" thickBot="1">
      <c r="C923" s="139" t="s">
        <v>497</v>
      </c>
      <c r="D923" s="202"/>
      <c r="E923" s="154">
        <v>12</v>
      </c>
      <c r="F923" s="324">
        <f>HLOOKUP($C923,$BZ$2:$CM$3,2,0)</f>
        <v>33902.839999999997</v>
      </c>
      <c r="G923" s="115">
        <f>D923*E923*F923</f>
        <v>0</v>
      </c>
      <c r="H923" s="168"/>
      <c r="I923" s="116" t="s">
        <v>509</v>
      </c>
      <c r="J923" s="116" t="str">
        <f>VLOOKUP(I923,Presupuesto!$B$11:$C$565,2,0)</f>
        <v>SUELDOS Y SALARIOS PERMANENTES</v>
      </c>
      <c r="K923" s="100" t="str">
        <f t="shared" si="16"/>
        <v>Posgrado</v>
      </c>
      <c r="L923" s="100" t="s">
        <v>405</v>
      </c>
    </row>
    <row r="924" spans="3:12">
      <c r="C924" s="174" t="s">
        <v>58</v>
      </c>
      <c r="D924" s="165"/>
      <c r="E924" s="156">
        <v>0</v>
      </c>
      <c r="F924" s="102">
        <f>IF(E923=0,"",(G923/E923)/12*E923)</f>
        <v>0</v>
      </c>
      <c r="G924" s="99">
        <f>F924</f>
        <v>0</v>
      </c>
      <c r="H924" s="166"/>
      <c r="I924" s="118" t="s">
        <v>529</v>
      </c>
      <c r="J924" s="118" t="str">
        <f>VLOOKUP(I924,Presupuesto!$B$11:$C$565,2,0)</f>
        <v>AGUINALDO Y DECIMO CUARTO MES</v>
      </c>
      <c r="K924" s="100" t="str">
        <f t="shared" si="16"/>
        <v>Posgrado</v>
      </c>
      <c r="L924" s="100" t="s">
        <v>405</v>
      </c>
    </row>
    <row r="925" spans="3:12" ht="15.75" thickBot="1">
      <c r="C925" s="175" t="s">
        <v>59</v>
      </c>
      <c r="D925" s="165"/>
      <c r="E925" s="156">
        <v>0</v>
      </c>
      <c r="F925" s="119">
        <f>IF(E923&lt;6,"",((E923-6)/12)*(G923/E923))</f>
        <v>0</v>
      </c>
      <c r="G925" s="99">
        <f>F925</f>
        <v>0</v>
      </c>
      <c r="H925" s="166"/>
      <c r="I925" s="103" t="s">
        <v>532</v>
      </c>
      <c r="J925" s="103" t="str">
        <f>VLOOKUP(I925,Presupuesto!$B$11:$C$565,2,0)</f>
        <v>DECIMOCUARTO MES</v>
      </c>
      <c r="K925" s="100" t="str">
        <f t="shared" si="16"/>
        <v>Posgrado</v>
      </c>
      <c r="L925" s="100" t="s">
        <v>405</v>
      </c>
    </row>
    <row r="926" spans="3:12" ht="15.75" thickBot="1">
      <c r="C926" s="139" t="s">
        <v>498</v>
      </c>
      <c r="D926" s="202"/>
      <c r="E926" s="154">
        <v>12</v>
      </c>
      <c r="F926" s="324">
        <f>HLOOKUP($C926,$BZ$2:$CM$3,2,0)</f>
        <v>30135.85</v>
      </c>
      <c r="G926" s="115">
        <f>D926*E926*F926</f>
        <v>0</v>
      </c>
      <c r="H926" s="168"/>
      <c r="I926" s="116" t="s">
        <v>509</v>
      </c>
      <c r="J926" s="116" t="str">
        <f>VLOOKUP(I926,Presupuesto!$B$11:$C$565,2,0)</f>
        <v>SUELDOS Y SALARIOS PERMANENTES</v>
      </c>
      <c r="K926" s="100" t="str">
        <f t="shared" si="16"/>
        <v>Posgrado</v>
      </c>
      <c r="L926" s="100" t="s">
        <v>405</v>
      </c>
    </row>
    <row r="927" spans="3:12">
      <c r="C927" s="174" t="s">
        <v>58</v>
      </c>
      <c r="D927" s="165"/>
      <c r="E927" s="156">
        <v>0</v>
      </c>
      <c r="F927" s="102">
        <f>IF(E926=0,"",(G926/E926)/12*E926)</f>
        <v>0</v>
      </c>
      <c r="G927" s="99">
        <f>F927</f>
        <v>0</v>
      </c>
      <c r="H927" s="166"/>
      <c r="I927" s="118" t="s">
        <v>529</v>
      </c>
      <c r="J927" s="118" t="str">
        <f>VLOOKUP(I927,Presupuesto!$B$11:$C$565,2,0)</f>
        <v>AGUINALDO Y DECIMO CUARTO MES</v>
      </c>
      <c r="K927" s="100" t="str">
        <f t="shared" si="16"/>
        <v>Posgrado</v>
      </c>
      <c r="L927" s="100" t="s">
        <v>405</v>
      </c>
    </row>
    <row r="928" spans="3:12" ht="15.75" thickBot="1">
      <c r="C928" s="175" t="s">
        <v>59</v>
      </c>
      <c r="D928" s="165"/>
      <c r="E928" s="156">
        <v>0</v>
      </c>
      <c r="F928" s="119">
        <f>IF(E926&lt;6,"",((E926-6)/12)*(G926/E926))</f>
        <v>0</v>
      </c>
      <c r="G928" s="99">
        <f>F928</f>
        <v>0</v>
      </c>
      <c r="H928" s="166"/>
      <c r="I928" s="103" t="s">
        <v>532</v>
      </c>
      <c r="J928" s="103" t="str">
        <f>VLOOKUP(I928,Presupuesto!$B$11:$C$565,2,0)</f>
        <v>DECIMOCUARTO MES</v>
      </c>
      <c r="K928" s="100" t="str">
        <f t="shared" si="16"/>
        <v>Posgrado</v>
      </c>
      <c r="L928" s="100" t="s">
        <v>405</v>
      </c>
    </row>
    <row r="929" spans="3:12" ht="15.75" thickBot="1">
      <c r="C929" s="139" t="s">
        <v>499</v>
      </c>
      <c r="D929" s="202"/>
      <c r="E929" s="154">
        <v>12</v>
      </c>
      <c r="F929" s="324">
        <f>HLOOKUP($C929,$BZ$2:$CM$3,2,0)</f>
        <v>28252.36</v>
      </c>
      <c r="G929" s="115">
        <f>D929*E929*F929</f>
        <v>0</v>
      </c>
      <c r="H929" s="168"/>
      <c r="I929" s="116" t="s">
        <v>509</v>
      </c>
      <c r="J929" s="116" t="str">
        <f>VLOOKUP(I929,Presupuesto!$B$11:$C$565,2,0)</f>
        <v>SUELDOS Y SALARIOS PERMANENTES</v>
      </c>
      <c r="K929" s="100" t="str">
        <f t="shared" si="16"/>
        <v>Posgrado</v>
      </c>
      <c r="L929" s="100" t="s">
        <v>405</v>
      </c>
    </row>
    <row r="930" spans="3:12">
      <c r="C930" s="174" t="s">
        <v>58</v>
      </c>
      <c r="D930" s="165"/>
      <c r="E930" s="156">
        <v>0</v>
      </c>
      <c r="F930" s="102">
        <f>IF(E929=0,"",(G929/E929)/12*E929)</f>
        <v>0</v>
      </c>
      <c r="G930" s="99">
        <f>F930</f>
        <v>0</v>
      </c>
      <c r="H930" s="166"/>
      <c r="I930" s="118" t="s">
        <v>529</v>
      </c>
      <c r="J930" s="118" t="str">
        <f>VLOOKUP(I930,Presupuesto!$B$11:$C$565,2,0)</f>
        <v>AGUINALDO Y DECIMO CUARTO MES</v>
      </c>
      <c r="K930" s="100" t="str">
        <f t="shared" si="16"/>
        <v>Posgrado</v>
      </c>
      <c r="L930" s="100" t="s">
        <v>405</v>
      </c>
    </row>
    <row r="931" spans="3:12" ht="15.75" thickBot="1">
      <c r="C931" s="175" t="s">
        <v>59</v>
      </c>
      <c r="D931" s="165"/>
      <c r="E931" s="156">
        <v>0</v>
      </c>
      <c r="F931" s="119">
        <f>IF(E929&lt;6,"",((E929-6)/12)*(G929/E929))</f>
        <v>0</v>
      </c>
      <c r="G931" s="99">
        <f>F931</f>
        <v>0</v>
      </c>
      <c r="H931" s="166"/>
      <c r="I931" s="103" t="s">
        <v>532</v>
      </c>
      <c r="J931" s="103" t="str">
        <f>VLOOKUP(I931,Presupuesto!$B$11:$C$565,2,0)</f>
        <v>DECIMOCUARTO MES</v>
      </c>
      <c r="K931" s="100" t="str">
        <f t="shared" si="16"/>
        <v>Posgrado</v>
      </c>
      <c r="L931" s="100" t="s">
        <v>405</v>
      </c>
    </row>
    <row r="932" spans="3:12" ht="15.75" thickBot="1">
      <c r="C932" s="139" t="s">
        <v>500</v>
      </c>
      <c r="D932" s="202"/>
      <c r="E932" s="154">
        <v>12</v>
      </c>
      <c r="F932" s="324">
        <f>HLOOKUP($C932,$BZ$2:$CM$3,2,0)</f>
        <v>26368.87</v>
      </c>
      <c r="G932" s="115">
        <f>D932*E932*F932</f>
        <v>0</v>
      </c>
      <c r="H932" s="168"/>
      <c r="I932" s="116" t="s">
        <v>509</v>
      </c>
      <c r="J932" s="116" t="str">
        <f>VLOOKUP(I932,Presupuesto!$B$11:$C$565,2,0)</f>
        <v>SUELDOS Y SALARIOS PERMANENTES</v>
      </c>
      <c r="K932" s="100" t="str">
        <f t="shared" si="16"/>
        <v>Posgrado</v>
      </c>
      <c r="L932" s="100" t="s">
        <v>405</v>
      </c>
    </row>
    <row r="933" spans="3:12">
      <c r="C933" s="174" t="s">
        <v>58</v>
      </c>
      <c r="D933" s="165"/>
      <c r="E933" s="156">
        <v>0</v>
      </c>
      <c r="F933" s="102">
        <f>IF(E932=0,"",(G932/E932)/12*E932)</f>
        <v>0</v>
      </c>
      <c r="G933" s="99">
        <f>F933</f>
        <v>0</v>
      </c>
      <c r="H933" s="166"/>
      <c r="I933" s="118" t="s">
        <v>529</v>
      </c>
      <c r="J933" s="118" t="str">
        <f>VLOOKUP(I933,Presupuesto!$B$11:$C$565,2,0)</f>
        <v>AGUINALDO Y DECIMO CUARTO MES</v>
      </c>
      <c r="K933" s="100" t="str">
        <f t="shared" si="16"/>
        <v>Posgrado</v>
      </c>
      <c r="L933" s="100" t="s">
        <v>405</v>
      </c>
    </row>
    <row r="934" spans="3:12" ht="15.75" thickBot="1">
      <c r="C934" s="175" t="s">
        <v>59</v>
      </c>
      <c r="D934" s="165"/>
      <c r="E934" s="156">
        <v>0</v>
      </c>
      <c r="F934" s="119">
        <f>IF(E932&lt;6,"",((E932-6)/12)*(G932/E932))</f>
        <v>0</v>
      </c>
      <c r="G934" s="99">
        <f>F934</f>
        <v>0</v>
      </c>
      <c r="H934" s="166"/>
      <c r="I934" s="103" t="s">
        <v>532</v>
      </c>
      <c r="J934" s="103" t="str">
        <f>VLOOKUP(I934,Presupuesto!$B$11:$C$565,2,0)</f>
        <v>DECIMOCUARTO MES</v>
      </c>
      <c r="K934" s="100" t="str">
        <f t="shared" si="16"/>
        <v>Posgrado</v>
      </c>
      <c r="L934" s="100" t="s">
        <v>405</v>
      </c>
    </row>
    <row r="935" spans="3:12" ht="15.75" thickBot="1">
      <c r="C935" s="139" t="s">
        <v>501</v>
      </c>
      <c r="D935" s="202"/>
      <c r="E935" s="154">
        <v>12</v>
      </c>
      <c r="F935" s="324">
        <f>HLOOKUP($C935,$BZ$2:$CM$3,2,0)</f>
        <v>17893.16</v>
      </c>
      <c r="G935" s="115">
        <f>D935*E935*F935</f>
        <v>0</v>
      </c>
      <c r="H935" s="168"/>
      <c r="I935" s="116" t="s">
        <v>509</v>
      </c>
      <c r="J935" s="116" t="str">
        <f>VLOOKUP(I935,Presupuesto!$B$11:$C$565,2,0)</f>
        <v>SUELDOS Y SALARIOS PERMANENTES</v>
      </c>
      <c r="K935" s="100" t="str">
        <f t="shared" si="16"/>
        <v>Posgrado</v>
      </c>
      <c r="L935" s="100" t="s">
        <v>405</v>
      </c>
    </row>
    <row r="936" spans="3:12">
      <c r="C936" s="174" t="s">
        <v>58</v>
      </c>
      <c r="D936" s="165"/>
      <c r="E936" s="156">
        <v>0</v>
      </c>
      <c r="F936" s="102">
        <f>IF(E935=0,"",(G935/E935)/12*E935)</f>
        <v>0</v>
      </c>
      <c r="G936" s="99">
        <f>F936</f>
        <v>0</v>
      </c>
      <c r="H936" s="166"/>
      <c r="I936" s="118" t="s">
        <v>529</v>
      </c>
      <c r="J936" s="118" t="str">
        <f>VLOOKUP(I936,Presupuesto!$B$11:$C$565,2,0)</f>
        <v>AGUINALDO Y DECIMO CUARTO MES</v>
      </c>
      <c r="K936" s="100" t="str">
        <f t="shared" si="16"/>
        <v>Posgrado</v>
      </c>
      <c r="L936" s="100" t="s">
        <v>405</v>
      </c>
    </row>
    <row r="937" spans="3:12" ht="15.75" thickBot="1">
      <c r="C937" s="175" t="s">
        <v>59</v>
      </c>
      <c r="D937" s="165"/>
      <c r="E937" s="156">
        <v>0</v>
      </c>
      <c r="F937" s="119">
        <f>IF(E935&lt;6,"",((E935-6)/12)*(G935/E935))</f>
        <v>0</v>
      </c>
      <c r="G937" s="99">
        <f>F937</f>
        <v>0</v>
      </c>
      <c r="H937" s="166"/>
      <c r="I937" s="103" t="s">
        <v>532</v>
      </c>
      <c r="J937" s="103" t="str">
        <f>VLOOKUP(I937,Presupuesto!$B$11:$C$565,2,0)</f>
        <v>DECIMOCUARTO MES</v>
      </c>
      <c r="K937" s="100" t="str">
        <f t="shared" si="16"/>
        <v>Posgrado</v>
      </c>
      <c r="L937" s="100" t="s">
        <v>405</v>
      </c>
    </row>
    <row r="938" spans="3:12" ht="15.75" thickBot="1">
      <c r="C938" s="139" t="s">
        <v>502</v>
      </c>
      <c r="D938" s="202"/>
      <c r="E938" s="154">
        <v>12</v>
      </c>
      <c r="F938" s="324">
        <f>HLOOKUP($C938,$BZ$2:$CM$3,2,0)</f>
        <v>16951.419999999998</v>
      </c>
      <c r="G938" s="115">
        <f>D938*E938*F938</f>
        <v>0</v>
      </c>
      <c r="H938" s="168"/>
      <c r="I938" s="116" t="s">
        <v>509</v>
      </c>
      <c r="J938" s="116" t="str">
        <f>VLOOKUP(I938,Presupuesto!$B$11:$C$565,2,0)</f>
        <v>SUELDOS Y SALARIOS PERMANENTES</v>
      </c>
      <c r="K938" s="100" t="str">
        <f t="shared" si="16"/>
        <v>Posgrado</v>
      </c>
      <c r="L938" s="100" t="s">
        <v>405</v>
      </c>
    </row>
    <row r="939" spans="3:12">
      <c r="C939" s="174" t="s">
        <v>58</v>
      </c>
      <c r="D939" s="165"/>
      <c r="E939" s="156">
        <v>0</v>
      </c>
      <c r="F939" s="102">
        <f>IF(E938=0,"",(G938/E938)/12*E938)</f>
        <v>0</v>
      </c>
      <c r="G939" s="99">
        <f>F939</f>
        <v>0</v>
      </c>
      <c r="H939" s="166"/>
      <c r="I939" s="118" t="s">
        <v>529</v>
      </c>
      <c r="J939" s="118" t="str">
        <f>VLOOKUP(I939,Presupuesto!$B$11:$C$565,2,0)</f>
        <v>AGUINALDO Y DECIMO CUARTO MES</v>
      </c>
      <c r="K939" s="100" t="str">
        <f t="shared" si="16"/>
        <v>Posgrado</v>
      </c>
      <c r="L939" s="100" t="s">
        <v>405</v>
      </c>
    </row>
    <row r="940" spans="3:12" ht="15.75" thickBot="1">
      <c r="C940" s="175" t="s">
        <v>59</v>
      </c>
      <c r="D940" s="165"/>
      <c r="E940" s="156">
        <v>0</v>
      </c>
      <c r="F940" s="119">
        <f>IF(E938&lt;6,"",((E938-6)/12)*(G938/E938))</f>
        <v>0</v>
      </c>
      <c r="G940" s="99">
        <f>F940</f>
        <v>0</v>
      </c>
      <c r="H940" s="166"/>
      <c r="I940" s="103" t="s">
        <v>532</v>
      </c>
      <c r="J940" s="103" t="str">
        <f>VLOOKUP(I940,Presupuesto!$B$11:$C$565,2,0)</f>
        <v>DECIMOCUARTO MES</v>
      </c>
      <c r="K940" s="100" t="str">
        <f t="shared" si="16"/>
        <v>Posgrado</v>
      </c>
      <c r="L940" s="100" t="s">
        <v>405</v>
      </c>
    </row>
    <row r="941" spans="3:12" ht="15.75" thickBot="1">
      <c r="C941" s="139" t="s">
        <v>503</v>
      </c>
      <c r="D941" s="202"/>
      <c r="E941" s="154">
        <v>12</v>
      </c>
      <c r="F941" s="324">
        <f>HLOOKUP($C941,$BZ$2:$CM$3,2,0)</f>
        <v>13184.44</v>
      </c>
      <c r="G941" s="115">
        <f>D941*E941*F941</f>
        <v>0</v>
      </c>
      <c r="H941" s="168"/>
      <c r="I941" s="116" t="s">
        <v>509</v>
      </c>
      <c r="J941" s="116" t="str">
        <f>VLOOKUP(I941,Presupuesto!$B$11:$C$565,2,0)</f>
        <v>SUELDOS Y SALARIOS PERMANENTES</v>
      </c>
      <c r="K941" s="100" t="str">
        <f t="shared" si="16"/>
        <v>Posgrado</v>
      </c>
      <c r="L941" s="100" t="s">
        <v>405</v>
      </c>
    </row>
    <row r="942" spans="3:12">
      <c r="C942" s="174" t="s">
        <v>58</v>
      </c>
      <c r="D942" s="165"/>
      <c r="E942" s="156">
        <v>0</v>
      </c>
      <c r="F942" s="102">
        <f>IF(E941=0,"",(G941/E941)/12*E941)</f>
        <v>0</v>
      </c>
      <c r="G942" s="99">
        <f>F942</f>
        <v>0</v>
      </c>
      <c r="H942" s="166"/>
      <c r="I942" s="118" t="s">
        <v>529</v>
      </c>
      <c r="J942" s="118" t="str">
        <f>VLOOKUP(I942,Presupuesto!$B$11:$C$565,2,0)</f>
        <v>AGUINALDO Y DECIMO CUARTO MES</v>
      </c>
      <c r="K942" s="100" t="str">
        <f t="shared" si="16"/>
        <v>Posgrado</v>
      </c>
      <c r="L942" s="100" t="s">
        <v>405</v>
      </c>
    </row>
    <row r="943" spans="3:12" ht="15.75" thickBot="1">
      <c r="C943" s="175" t="s">
        <v>59</v>
      </c>
      <c r="D943" s="165"/>
      <c r="E943" s="156">
        <v>0</v>
      </c>
      <c r="F943" s="119">
        <f>IF(E941&lt;6,"",((E941-6)/12)*(G941/E941))</f>
        <v>0</v>
      </c>
      <c r="G943" s="99">
        <f>F943</f>
        <v>0</v>
      </c>
      <c r="H943" s="166"/>
      <c r="I943" s="103" t="s">
        <v>532</v>
      </c>
      <c r="J943" s="103" t="str">
        <f>VLOOKUP(I943,Presupuesto!$B$11:$C$565,2,0)</f>
        <v>DECIMOCUARTO MES</v>
      </c>
      <c r="K943" s="100" t="str">
        <f t="shared" si="16"/>
        <v>Posgrado</v>
      </c>
      <c r="L943" s="100" t="s">
        <v>405</v>
      </c>
    </row>
    <row r="944" spans="3:12" ht="15.75" thickBot="1">
      <c r="C944" s="139" t="s">
        <v>504</v>
      </c>
      <c r="D944" s="202"/>
      <c r="E944" s="154">
        <v>12</v>
      </c>
      <c r="F944" s="324">
        <f>HLOOKUP($C944,$BZ$2:$CM$3,2,0)</f>
        <v>15032.56</v>
      </c>
      <c r="G944" s="115">
        <f>D944*E944*F944</f>
        <v>0</v>
      </c>
      <c r="H944" s="168"/>
      <c r="I944" s="116" t="s">
        <v>509</v>
      </c>
      <c r="J944" s="116" t="str">
        <f>VLOOKUP(I944,Presupuesto!$B$11:$C$565,2,0)</f>
        <v>SUELDOS Y SALARIOS PERMANENTES</v>
      </c>
      <c r="K944" s="100" t="str">
        <f t="shared" si="16"/>
        <v>Posgrado</v>
      </c>
      <c r="L944" s="100" t="s">
        <v>405</v>
      </c>
    </row>
    <row r="945" spans="3:12">
      <c r="C945" s="174" t="s">
        <v>58</v>
      </c>
      <c r="D945" s="165"/>
      <c r="E945" s="156">
        <v>0</v>
      </c>
      <c r="F945" s="102">
        <f>IF(E944=0,"",(G944/E944)/12*E944)</f>
        <v>0</v>
      </c>
      <c r="G945" s="99">
        <f>F945</f>
        <v>0</v>
      </c>
      <c r="H945" s="166"/>
      <c r="I945" s="118" t="s">
        <v>529</v>
      </c>
      <c r="J945" s="118" t="str">
        <f>VLOOKUP(I945,Presupuesto!$B$11:$C$565,2,0)</f>
        <v>AGUINALDO Y DECIMO CUARTO MES</v>
      </c>
      <c r="K945" s="100" t="str">
        <f t="shared" si="16"/>
        <v>Posgrado</v>
      </c>
      <c r="L945" s="100" t="s">
        <v>405</v>
      </c>
    </row>
    <row r="946" spans="3:12" ht="15.75" thickBot="1">
      <c r="C946" s="175" t="s">
        <v>59</v>
      </c>
      <c r="D946" s="165"/>
      <c r="E946" s="156">
        <v>0</v>
      </c>
      <c r="F946" s="119">
        <f>IF(E944&lt;6,"",((E944-6)/12)*(G944/E944))</f>
        <v>0</v>
      </c>
      <c r="G946" s="99">
        <f>F946</f>
        <v>0</v>
      </c>
      <c r="H946" s="166"/>
      <c r="I946" s="103" t="s">
        <v>532</v>
      </c>
      <c r="J946" s="103" t="str">
        <f>VLOOKUP(I946,Presupuesto!$B$11:$C$565,2,0)</f>
        <v>DECIMOCUARTO MES</v>
      </c>
      <c r="K946" s="100" t="str">
        <f t="shared" si="16"/>
        <v>Posgrado</v>
      </c>
      <c r="L946" s="100" t="s">
        <v>405</v>
      </c>
    </row>
    <row r="947" spans="3:12" ht="15.75" thickBot="1">
      <c r="C947" s="139" t="s">
        <v>505</v>
      </c>
      <c r="D947" s="202"/>
      <c r="E947" s="154">
        <v>12</v>
      </c>
      <c r="F947" s="324">
        <f>HLOOKUP($C947,$BZ$2:$CM$3,2,0)</f>
        <v>13264.02</v>
      </c>
      <c r="G947" s="115">
        <f>D947*E947*F947</f>
        <v>0</v>
      </c>
      <c r="H947" s="168"/>
      <c r="I947" s="116" t="s">
        <v>509</v>
      </c>
      <c r="J947" s="116" t="str">
        <f>VLOOKUP(I947,Presupuesto!$B$11:$C$565,2,0)</f>
        <v>SUELDOS Y SALARIOS PERMANENTES</v>
      </c>
      <c r="K947" s="100" t="str">
        <f t="shared" si="16"/>
        <v>Posgrado</v>
      </c>
      <c r="L947" s="100" t="s">
        <v>405</v>
      </c>
    </row>
    <row r="948" spans="3:12">
      <c r="C948" s="174" t="s">
        <v>58</v>
      </c>
      <c r="D948" s="165"/>
      <c r="E948" s="156">
        <v>0</v>
      </c>
      <c r="F948" s="102">
        <f>IF(E947=0,"",(G947/E947)/12*E947)</f>
        <v>0</v>
      </c>
      <c r="G948" s="99">
        <f>F948</f>
        <v>0</v>
      </c>
      <c r="H948" s="166"/>
      <c r="I948" s="118" t="s">
        <v>529</v>
      </c>
      <c r="J948" s="118" t="str">
        <f>VLOOKUP(I948,Presupuesto!$B$11:$C$565,2,0)</f>
        <v>AGUINALDO Y DECIMO CUARTO MES</v>
      </c>
      <c r="K948" s="100" t="str">
        <f t="shared" si="16"/>
        <v>Posgrado</v>
      </c>
      <c r="L948" s="100" t="s">
        <v>405</v>
      </c>
    </row>
    <row r="949" spans="3:12" ht="15.75" thickBot="1">
      <c r="C949" s="175" t="s">
        <v>59</v>
      </c>
      <c r="D949" s="165"/>
      <c r="E949" s="156">
        <v>0</v>
      </c>
      <c r="F949" s="119">
        <f>IF(E947&lt;6,"",((E947-6)/12)*(G947/E947))</f>
        <v>0</v>
      </c>
      <c r="G949" s="99">
        <f>F949</f>
        <v>0</v>
      </c>
      <c r="H949" s="166"/>
      <c r="I949" s="103" t="s">
        <v>532</v>
      </c>
      <c r="J949" s="103" t="str">
        <f>VLOOKUP(I949,Presupuesto!$B$11:$C$565,2,0)</f>
        <v>DECIMOCUARTO MES</v>
      </c>
      <c r="K949" s="100" t="str">
        <f t="shared" si="16"/>
        <v>Posgrado</v>
      </c>
      <c r="L949" s="100" t="s">
        <v>405</v>
      </c>
    </row>
    <row r="950" spans="3:12" ht="15.75" thickBot="1">
      <c r="C950" s="139" t="s">
        <v>506</v>
      </c>
      <c r="D950" s="202"/>
      <c r="E950" s="154">
        <v>12</v>
      </c>
      <c r="F950" s="324">
        <f>HLOOKUP($C950,$BZ$2:$CM$3,2,0)</f>
        <v>12379.75</v>
      </c>
      <c r="G950" s="115">
        <f>D950*E950*F950</f>
        <v>0</v>
      </c>
      <c r="H950" s="168"/>
      <c r="I950" s="116" t="s">
        <v>509</v>
      </c>
      <c r="J950" s="116" t="str">
        <f>VLOOKUP(I950,Presupuesto!$B$11:$C$565,2,0)</f>
        <v>SUELDOS Y SALARIOS PERMANENTES</v>
      </c>
      <c r="K950" s="100" t="str">
        <f t="shared" si="16"/>
        <v>Posgrado</v>
      </c>
      <c r="L950" s="100" t="s">
        <v>405</v>
      </c>
    </row>
    <row r="951" spans="3:12">
      <c r="C951" s="174" t="s">
        <v>58</v>
      </c>
      <c r="D951" s="165"/>
      <c r="E951" s="156">
        <v>0</v>
      </c>
      <c r="F951" s="102">
        <f>IF(E950=0,"",(G950/E950)/12*E950)</f>
        <v>0</v>
      </c>
      <c r="G951" s="99">
        <f>F951</f>
        <v>0</v>
      </c>
      <c r="H951" s="166"/>
      <c r="I951" s="118" t="s">
        <v>529</v>
      </c>
      <c r="J951" s="118" t="str">
        <f>VLOOKUP(I951,Presupuesto!$B$11:$C$565,2,0)</f>
        <v>AGUINALDO Y DECIMO CUARTO MES</v>
      </c>
      <c r="K951" s="100" t="str">
        <f t="shared" si="16"/>
        <v>Posgrado</v>
      </c>
      <c r="L951" s="100" t="s">
        <v>405</v>
      </c>
    </row>
    <row r="952" spans="3:12" ht="15.75" thickBot="1">
      <c r="C952" s="175" t="s">
        <v>59</v>
      </c>
      <c r="D952" s="165"/>
      <c r="E952" s="156">
        <v>0</v>
      </c>
      <c r="F952" s="119">
        <f>IF(E950&lt;6,"",((E950-6)/12)*(G950/E950))</f>
        <v>0</v>
      </c>
      <c r="G952" s="99">
        <f>F952</f>
        <v>0</v>
      </c>
      <c r="H952" s="166"/>
      <c r="I952" s="103" t="s">
        <v>532</v>
      </c>
      <c r="J952" s="103" t="str">
        <f>VLOOKUP(I952,Presupuesto!$B$11:$C$565,2,0)</f>
        <v>DECIMOCUARTO MES</v>
      </c>
      <c r="K952" s="100" t="str">
        <f t="shared" si="16"/>
        <v>Posgrado</v>
      </c>
      <c r="L952" s="100" t="s">
        <v>405</v>
      </c>
    </row>
    <row r="953" spans="3:12" ht="15.75" thickBot="1">
      <c r="C953" s="139" t="s">
        <v>507</v>
      </c>
      <c r="D953" s="202"/>
      <c r="E953" s="154">
        <v>12</v>
      </c>
      <c r="F953" s="324">
        <f>HLOOKUP($C953,$BZ$2:$CM$3,2,0)</f>
        <v>439.49</v>
      </c>
      <c r="G953" s="115">
        <f>D953*E953*F953</f>
        <v>0</v>
      </c>
      <c r="H953" s="168"/>
      <c r="I953" s="116" t="s">
        <v>509</v>
      </c>
      <c r="J953" s="116" t="str">
        <f>VLOOKUP(I953,Presupuesto!$B$11:$C$565,2,0)</f>
        <v>SUELDOS Y SALARIOS PERMANENTES</v>
      </c>
      <c r="K953" s="100" t="str">
        <f t="shared" si="16"/>
        <v>Posgrado</v>
      </c>
      <c r="L953" s="100" t="s">
        <v>405</v>
      </c>
    </row>
    <row r="954" spans="3:12">
      <c r="C954" s="174" t="s">
        <v>58</v>
      </c>
      <c r="D954" s="165"/>
      <c r="E954" s="156">
        <v>0</v>
      </c>
      <c r="F954" s="102">
        <f>IF(E953=0,"",(G953/E953)/12*E953)</f>
        <v>0</v>
      </c>
      <c r="G954" s="99">
        <f>F954</f>
        <v>0</v>
      </c>
      <c r="H954" s="166"/>
      <c r="I954" s="118" t="s">
        <v>529</v>
      </c>
      <c r="J954" s="118" t="str">
        <f>VLOOKUP(I954,Presupuesto!$B$11:$C$565,2,0)</f>
        <v>AGUINALDO Y DECIMO CUARTO MES</v>
      </c>
      <c r="K954" s="100" t="str">
        <f t="shared" si="16"/>
        <v>Posgrado</v>
      </c>
      <c r="L954" s="100" t="s">
        <v>405</v>
      </c>
    </row>
    <row r="955" spans="3:12" ht="15.75" thickBot="1">
      <c r="C955" s="175" t="s">
        <v>59</v>
      </c>
      <c r="D955" s="165"/>
      <c r="E955" s="156">
        <v>0</v>
      </c>
      <c r="F955" s="119">
        <f>IF(E953&lt;6,"",((E953-6)/12)*(G953/E953))</f>
        <v>0</v>
      </c>
      <c r="G955" s="99">
        <f>F955</f>
        <v>0</v>
      </c>
      <c r="H955" s="166"/>
      <c r="I955" s="103" t="s">
        <v>532</v>
      </c>
      <c r="J955" s="103" t="str">
        <f>VLOOKUP(I955,Presupuesto!$B$11:$C$565,2,0)</f>
        <v>DECIMOCUARTO MES</v>
      </c>
      <c r="K955" s="100" t="str">
        <f t="shared" si="16"/>
        <v>Posgrado</v>
      </c>
      <c r="L955" s="100" t="s">
        <v>405</v>
      </c>
    </row>
    <row r="956" spans="3:12" ht="15.75" thickBot="1">
      <c r="C956" s="139" t="s">
        <v>508</v>
      </c>
      <c r="D956" s="202"/>
      <c r="E956" s="154">
        <v>12</v>
      </c>
      <c r="F956" s="324">
        <f>HLOOKUP($C956,$BZ$2:$CM$3,2,0)</f>
        <v>1904.46</v>
      </c>
      <c r="G956" s="115">
        <f>D956*E956*F956</f>
        <v>0</v>
      </c>
      <c r="H956" s="168"/>
      <c r="I956" s="116" t="s">
        <v>509</v>
      </c>
      <c r="J956" s="116" t="str">
        <f>VLOOKUP(I956,Presupuesto!$B$11:$C$565,2,0)</f>
        <v>SUELDOS Y SALARIOS PERMANENTES</v>
      </c>
      <c r="K956" s="100" t="str">
        <f t="shared" si="16"/>
        <v>Posgrado</v>
      </c>
      <c r="L956" s="100" t="s">
        <v>405</v>
      </c>
    </row>
    <row r="957" spans="3:12">
      <c r="C957" s="174" t="s">
        <v>58</v>
      </c>
      <c r="D957" s="165"/>
      <c r="E957" s="156">
        <v>0</v>
      </c>
      <c r="F957" s="102">
        <f>IF(E956=0,"",(G956/E956)/12*E956)</f>
        <v>0</v>
      </c>
      <c r="G957" s="99">
        <f>F957</f>
        <v>0</v>
      </c>
      <c r="H957" s="166"/>
      <c r="I957" s="118" t="s">
        <v>529</v>
      </c>
      <c r="J957" s="118" t="str">
        <f>VLOOKUP(I957,Presupuesto!$B$11:$C$565,2,0)</f>
        <v>AGUINALDO Y DECIMO CUARTO MES</v>
      </c>
      <c r="K957" s="100" t="str">
        <f t="shared" si="16"/>
        <v>Posgrado</v>
      </c>
      <c r="L957" s="100" t="s">
        <v>405</v>
      </c>
    </row>
    <row r="958" spans="3:12" ht="15.75" thickBot="1">
      <c r="C958" s="175" t="s">
        <v>59</v>
      </c>
      <c r="D958" s="165"/>
      <c r="E958" s="156">
        <v>0</v>
      </c>
      <c r="F958" s="119">
        <f>IF(E956&lt;6,"",((E956-6)/12)*(G956/E956))</f>
        <v>0</v>
      </c>
      <c r="G958" s="99">
        <f>F958</f>
        <v>0</v>
      </c>
      <c r="H958" s="166"/>
      <c r="I958" s="103" t="s">
        <v>532</v>
      </c>
      <c r="J958" s="103" t="str">
        <f>VLOOKUP(I958,Presupuesto!$B$11:$C$565,2,0)</f>
        <v>DECIMOCUARTO MES</v>
      </c>
      <c r="K958" s="100" t="str">
        <f t="shared" si="16"/>
        <v>Posgrado</v>
      </c>
      <c r="L958" s="100" t="s">
        <v>405</v>
      </c>
    </row>
    <row r="959" spans="3:12" ht="15.75" thickBot="1">
      <c r="C959" s="142" t="s">
        <v>84</v>
      </c>
      <c r="D959" s="202"/>
      <c r="E959" s="154">
        <v>12</v>
      </c>
      <c r="F959" s="141">
        <v>30000</v>
      </c>
      <c r="G959" s="115">
        <f>D959*E959*F959</f>
        <v>0</v>
      </c>
      <c r="H959" s="168"/>
      <c r="I959" s="116" t="s">
        <v>577</v>
      </c>
      <c r="J959" s="116" t="str">
        <f>VLOOKUP(I959,Presupuesto!$B$11:$C$565,2,0)</f>
        <v>CONTRATOS ESPECIALES</v>
      </c>
      <c r="K959" s="100" t="str">
        <f t="shared" si="16"/>
        <v>Posgrado</v>
      </c>
      <c r="L959" s="100" t="s">
        <v>405</v>
      </c>
    </row>
    <row r="960" spans="3:12">
      <c r="C960" s="174" t="s">
        <v>58</v>
      </c>
      <c r="D960" s="165"/>
      <c r="E960" s="156">
        <v>0</v>
      </c>
      <c r="F960" s="119">
        <f>IF(E959=0,"",(G959/E959)/12*E959)</f>
        <v>0</v>
      </c>
      <c r="G960" s="99">
        <f>F960</f>
        <v>0</v>
      </c>
      <c r="H960" s="166"/>
      <c r="I960" s="103" t="s">
        <v>577</v>
      </c>
      <c r="J960" s="103" t="str">
        <f>VLOOKUP(I960,Presupuesto!$B$11:$C$565,2,0)</f>
        <v>CONTRATOS ESPECIALES</v>
      </c>
      <c r="K960" s="100" t="str">
        <f t="shared" si="16"/>
        <v>Posgrado</v>
      </c>
      <c r="L960" s="100" t="s">
        <v>404</v>
      </c>
    </row>
    <row r="961" spans="3:12" ht="15.75" thickBot="1">
      <c r="C961" s="175" t="s">
        <v>59</v>
      </c>
      <c r="D961" s="165"/>
      <c r="E961" s="156">
        <v>0</v>
      </c>
      <c r="F961" s="102">
        <f>IF(E959&lt;6,"",((E959-6)/12)*(G959/E959))</f>
        <v>0</v>
      </c>
      <c r="G961" s="99">
        <f>F961</f>
        <v>0</v>
      </c>
      <c r="H961" s="166"/>
      <c r="I961" s="103" t="s">
        <v>577</v>
      </c>
      <c r="J961" s="103" t="str">
        <f>VLOOKUP(I961,Presupuesto!$B$11:$C$565,2,0)</f>
        <v>CONTRATOS ESPECIALES</v>
      </c>
      <c r="K961" s="100" t="str">
        <f t="shared" si="16"/>
        <v>Posgrado</v>
      </c>
      <c r="L961" s="100" t="s">
        <v>409</v>
      </c>
    </row>
    <row r="962" spans="3:12" ht="15.75" thickBot="1">
      <c r="C962" s="142" t="s">
        <v>60</v>
      </c>
      <c r="D962" s="202"/>
      <c r="E962" s="154">
        <v>12</v>
      </c>
      <c r="F962" s="120">
        <v>30000</v>
      </c>
      <c r="G962" s="115">
        <f>D962*E962*F962</f>
        <v>0</v>
      </c>
      <c r="H962" s="168"/>
      <c r="I962" s="116" t="s">
        <v>718</v>
      </c>
      <c r="J962" s="116" t="str">
        <f>VLOOKUP(I962,Presupuesto!$B$11:$C$565,2,0)</f>
        <v>OTROS SERVICIOS TECNICOS Y PROFESIONALES</v>
      </c>
      <c r="K962" s="100" t="str">
        <f t="shared" si="16"/>
        <v>Posgrado</v>
      </c>
      <c r="L962" s="100" t="s">
        <v>404</v>
      </c>
    </row>
    <row r="963" spans="3:12">
      <c r="C963" s="174" t="s">
        <v>58</v>
      </c>
      <c r="D963" s="165"/>
      <c r="E963" s="156">
        <v>0</v>
      </c>
      <c r="F963" s="102">
        <v>0</v>
      </c>
      <c r="G963" s="99">
        <f>F963</f>
        <v>0</v>
      </c>
      <c r="H963" s="166"/>
      <c r="I963" s="103" t="s">
        <v>718</v>
      </c>
      <c r="J963" s="103" t="str">
        <f>VLOOKUP(I963,Presupuesto!$B$11:$C$565,2,0)</f>
        <v>OTROS SERVICIOS TECNICOS Y PROFESIONALES</v>
      </c>
      <c r="K963" s="100" t="str">
        <f t="shared" si="16"/>
        <v>Posgrado</v>
      </c>
      <c r="L963" s="100" t="s">
        <v>404</v>
      </c>
    </row>
    <row r="964" spans="3:12" ht="15.75" thickBot="1">
      <c r="C964" s="175" t="s">
        <v>59</v>
      </c>
      <c r="D964" s="165"/>
      <c r="E964" s="156">
        <v>0</v>
      </c>
      <c r="F964" s="102">
        <v>0</v>
      </c>
      <c r="G964" s="99">
        <f>F964</f>
        <v>0</v>
      </c>
      <c r="H964" s="166"/>
      <c r="I964" s="103" t="s">
        <v>718</v>
      </c>
      <c r="J964" s="103" t="str">
        <f>VLOOKUP(I964,Presupuesto!$B$11:$C$565,2,0)</f>
        <v>OTROS SERVICIOS TECNICOS Y PROFESIONALES</v>
      </c>
      <c r="K964" s="100" t="str">
        <f t="shared" si="16"/>
        <v>Posgrado</v>
      </c>
      <c r="L964" s="100" t="s">
        <v>404</v>
      </c>
    </row>
    <row r="965" spans="3:12" ht="15.75" thickBot="1">
      <c r="C965" s="142" t="s">
        <v>61</v>
      </c>
      <c r="D965" s="202"/>
      <c r="E965" s="154">
        <v>12</v>
      </c>
      <c r="F965" s="120">
        <v>30000</v>
      </c>
      <c r="G965" s="115">
        <f>D965*E965*F965</f>
        <v>0</v>
      </c>
      <c r="H965" s="168"/>
      <c r="I965" s="116" t="s">
        <v>509</v>
      </c>
      <c r="J965" s="116" t="str">
        <f>VLOOKUP(I965,Presupuesto!$B$11:$C$565,2,0)</f>
        <v>SUELDOS Y SALARIOS PERMANENTES</v>
      </c>
      <c r="K965" s="100" t="str">
        <f t="shared" si="16"/>
        <v>Posgrado</v>
      </c>
      <c r="L965" s="100" t="s">
        <v>404</v>
      </c>
    </row>
    <row r="966" spans="3:12">
      <c r="C966" s="174" t="s">
        <v>58</v>
      </c>
      <c r="D966" s="172"/>
      <c r="E966" s="133">
        <v>0</v>
      </c>
      <c r="F966" s="121">
        <f>IF(E965=0,"",(G965/E965)/12*E965)</f>
        <v>0</v>
      </c>
      <c r="G966" s="122">
        <f>F966</f>
        <v>0</v>
      </c>
      <c r="H966" s="166"/>
      <c r="I966" s="103" t="s">
        <v>529</v>
      </c>
      <c r="J966" s="103" t="str">
        <f>VLOOKUP(I966,Presupuesto!$B$11:$C$565,2,0)</f>
        <v>AGUINALDO Y DECIMO CUARTO MES</v>
      </c>
      <c r="K966" s="100" t="str">
        <f t="shared" si="16"/>
        <v>Posgrado</v>
      </c>
      <c r="L966" s="100" t="s">
        <v>404</v>
      </c>
    </row>
    <row r="967" spans="3:12" ht="15.75" thickBot="1">
      <c r="C967" s="176" t="s">
        <v>59</v>
      </c>
      <c r="D967" s="164"/>
      <c r="E967" s="134">
        <v>0</v>
      </c>
      <c r="F967" s="107">
        <f>IF(E965&lt;6,"",((E965-6)/12)*(G965/E965))</f>
        <v>0</v>
      </c>
      <c r="G967" s="107">
        <f>F967</f>
        <v>0</v>
      </c>
      <c r="H967" s="164"/>
      <c r="I967" s="108" t="s">
        <v>532</v>
      </c>
      <c r="J967" s="126" t="str">
        <f>VLOOKUP(I967,Presupuesto!$B$11:$C$565,2,0)</f>
        <v>DECIMOCUARTO MES</v>
      </c>
      <c r="K967" s="108" t="str">
        <f t="shared" si="16"/>
        <v>Posgrado</v>
      </c>
      <c r="L967" s="126" t="s">
        <v>404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235"/>
  <sheetViews>
    <sheetView showGridLines="0" topLeftCell="A235" zoomScale="84" zoomScaleNormal="84" workbookViewId="0">
      <selection activeCell="J228" sqref="J228:J235"/>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394</v>
      </c>
      <c r="D5" s="89">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7" t="s">
        <v>402</v>
      </c>
      <c r="D13" s="208"/>
      <c r="E13" s="95"/>
      <c r="F13" s="95"/>
      <c r="G13" s="95"/>
      <c r="H13" s="76"/>
      <c r="I13" s="76"/>
      <c r="J13" s="76"/>
      <c r="K13" s="114"/>
    </row>
    <row r="14" spans="1:555" ht="18.7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140</v>
      </c>
      <c r="H16" s="130" t="s">
        <v>46</v>
      </c>
      <c r="I16" s="130" t="s">
        <v>141</v>
      </c>
      <c r="J16" s="130" t="s">
        <v>420</v>
      </c>
      <c r="K16" s="130" t="s">
        <v>421</v>
      </c>
    </row>
    <row r="17" spans="2:11">
      <c r="B17" s="95"/>
      <c r="C17" s="97" t="s">
        <v>63</v>
      </c>
      <c r="D17" s="160"/>
      <c r="E17" s="98">
        <v>2800</v>
      </c>
      <c r="F17" s="99">
        <f>D17*E17</f>
        <v>0</v>
      </c>
      <c r="G17" s="163" t="s">
        <v>1460</v>
      </c>
      <c r="H17" s="100" t="s">
        <v>998</v>
      </c>
      <c r="I17" s="100" t="str">
        <f>VLOOKUP(H17,Presupuesto!$B$11:$C$565,2,0)</f>
        <v>MUEBLES VARIOS DE OFICINA</v>
      </c>
      <c r="J17" s="227" t="s">
        <v>1472</v>
      </c>
      <c r="K17" s="100" t="s">
        <v>414</v>
      </c>
    </row>
    <row r="18" spans="2:11" ht="32.25" customHeight="1">
      <c r="B18" s="95"/>
      <c r="C18" s="101" t="s">
        <v>64</v>
      </c>
      <c r="D18" s="153"/>
      <c r="E18" s="102">
        <v>2400</v>
      </c>
      <c r="F18" s="99">
        <f>D18*E18</f>
        <v>0</v>
      </c>
      <c r="G18" s="163"/>
      <c r="H18" s="103" t="s">
        <v>998</v>
      </c>
      <c r="I18" s="100" t="str">
        <f>VLOOKUP(H18,Presupuesto!$B$11:$C$565,2,0)</f>
        <v>MUEBLES VARIOS DE OFICINA</v>
      </c>
      <c r="J18" s="100" t="str">
        <f t="shared" ref="J18:J26" si="0">$J$17</f>
        <v>Posgrado</v>
      </c>
      <c r="K18" s="100" t="s">
        <v>422</v>
      </c>
    </row>
    <row r="19" spans="2:11">
      <c r="B19" s="95"/>
      <c r="C19" s="101" t="s">
        <v>65</v>
      </c>
      <c r="D19" s="153"/>
      <c r="E19" s="102">
        <v>1000</v>
      </c>
      <c r="F19" s="99">
        <f t="shared" ref="F19:F26" si="1">D19*E19</f>
        <v>0</v>
      </c>
      <c r="G19" s="163"/>
      <c r="H19" s="103" t="s">
        <v>998</v>
      </c>
      <c r="I19" s="100" t="str">
        <f>VLOOKUP(H19,Presupuesto!$B$11:$C$565,2,0)</f>
        <v>MUEBLES VARIOS DE OFICINA</v>
      </c>
      <c r="J19" s="100" t="str">
        <f t="shared" si="0"/>
        <v>Posgrado</v>
      </c>
      <c r="K19" s="100" t="s">
        <v>405</v>
      </c>
    </row>
    <row r="20" spans="2:11">
      <c r="B20" s="95"/>
      <c r="C20" s="101" t="s">
        <v>66</v>
      </c>
      <c r="D20" s="153"/>
      <c r="E20" s="102">
        <v>6000</v>
      </c>
      <c r="F20" s="99">
        <f t="shared" si="1"/>
        <v>0</v>
      </c>
      <c r="G20" s="163"/>
      <c r="H20" s="103" t="s">
        <v>998</v>
      </c>
      <c r="I20" s="100" t="str">
        <f>VLOOKUP(H20,Presupuesto!$B$11:$C$565,2,0)</f>
        <v>MUEBLES VARIOS DE OFICINA</v>
      </c>
      <c r="J20" s="100" t="str">
        <f t="shared" si="0"/>
        <v>Posgrado</v>
      </c>
      <c r="K20" s="100" t="s">
        <v>405</v>
      </c>
    </row>
    <row r="21" spans="2:11">
      <c r="B21" s="95"/>
      <c r="C21" s="101" t="s">
        <v>67</v>
      </c>
      <c r="D21" s="153"/>
      <c r="E21" s="102">
        <v>3000</v>
      </c>
      <c r="F21" s="99">
        <f t="shared" si="1"/>
        <v>0</v>
      </c>
      <c r="G21" s="163"/>
      <c r="H21" s="103" t="s">
        <v>998</v>
      </c>
      <c r="I21" s="100" t="str">
        <f>VLOOKUP(H21,Presupuesto!$B$11:$C$565,2,0)</f>
        <v>MUEBLES VARIOS DE OFICINA</v>
      </c>
      <c r="J21" s="100" t="str">
        <f t="shared" si="0"/>
        <v>Posgrado</v>
      </c>
      <c r="K21" s="100" t="s">
        <v>405</v>
      </c>
    </row>
    <row r="22" spans="2:11">
      <c r="B22" s="95"/>
      <c r="C22" s="101" t="s">
        <v>68</v>
      </c>
      <c r="D22" s="153"/>
      <c r="E22" s="102">
        <v>10000</v>
      </c>
      <c r="F22" s="99">
        <f t="shared" si="1"/>
        <v>0</v>
      </c>
      <c r="G22" s="163"/>
      <c r="H22" s="103" t="s">
        <v>998</v>
      </c>
      <c r="I22" s="100" t="str">
        <f>VLOOKUP(H22,Presupuesto!$B$11:$C$565,2,0)</f>
        <v>MUEBLES VARIOS DE OFICINA</v>
      </c>
      <c r="J22" s="100" t="str">
        <f t="shared" si="0"/>
        <v>Posgrado</v>
      </c>
      <c r="K22" s="100" t="s">
        <v>405</v>
      </c>
    </row>
    <row r="23" spans="2:11">
      <c r="B23" s="95"/>
      <c r="C23" s="101" t="s">
        <v>69</v>
      </c>
      <c r="D23" s="153"/>
      <c r="E23" s="102">
        <v>8000</v>
      </c>
      <c r="F23" s="99">
        <f t="shared" si="1"/>
        <v>0</v>
      </c>
      <c r="G23" s="163"/>
      <c r="H23" s="103" t="s">
        <v>1001</v>
      </c>
      <c r="I23" s="100" t="str">
        <f>VLOOKUP(H23,Presupuesto!$B$11:$C$565,2,0)</f>
        <v>EQUIPOS VARIOS DE OFICINA</v>
      </c>
      <c r="J23" s="100" t="str">
        <f t="shared" si="0"/>
        <v>Posgrado</v>
      </c>
      <c r="K23" s="100" t="s">
        <v>405</v>
      </c>
    </row>
    <row r="24" spans="2:11">
      <c r="B24" s="95"/>
      <c r="C24" s="101" t="s">
        <v>70</v>
      </c>
      <c r="D24" s="153"/>
      <c r="E24" s="102">
        <v>2000</v>
      </c>
      <c r="F24" s="99">
        <f t="shared" si="1"/>
        <v>0</v>
      </c>
      <c r="G24" s="163"/>
      <c r="H24" s="103" t="s">
        <v>1001</v>
      </c>
      <c r="I24" s="100" t="str">
        <f>VLOOKUP(H24,Presupuesto!$B$11:$C$565,2,0)</f>
        <v>EQUIPOS VARIOS DE OFICINA</v>
      </c>
      <c r="J24" s="100" t="str">
        <f t="shared" si="0"/>
        <v>Posgrado</v>
      </c>
      <c r="K24" s="100" t="s">
        <v>413</v>
      </c>
    </row>
    <row r="25" spans="2:11">
      <c r="B25" s="95"/>
      <c r="C25" s="101" t="s">
        <v>71</v>
      </c>
      <c r="D25" s="153"/>
      <c r="E25" s="102">
        <v>5000</v>
      </c>
      <c r="F25" s="99">
        <f t="shared" si="1"/>
        <v>0</v>
      </c>
      <c r="G25" s="163"/>
      <c r="H25" s="103" t="s">
        <v>1001</v>
      </c>
      <c r="I25" s="100" t="str">
        <f>VLOOKUP(H25,Presupuesto!$B$11:$C$565,2,0)</f>
        <v>EQUIPOS VARIOS DE OFICINA</v>
      </c>
      <c r="J25" s="100" t="str">
        <f t="shared" si="0"/>
        <v>Posgrado</v>
      </c>
      <c r="K25" s="100" t="s">
        <v>409</v>
      </c>
    </row>
    <row r="26" spans="2:11" ht="15.75" thickBot="1">
      <c r="B26" s="95"/>
      <c r="C26" s="104" t="s">
        <v>72</v>
      </c>
      <c r="D26" s="161"/>
      <c r="E26" s="106">
        <v>100000</v>
      </c>
      <c r="F26" s="107">
        <f t="shared" si="1"/>
        <v>0</v>
      </c>
      <c r="G26" s="164"/>
      <c r="H26" s="108" t="s">
        <v>1001</v>
      </c>
      <c r="I26" s="108" t="str">
        <f>VLOOKUP(H26,Presupuesto!$B$11:$C$565,2,0)</f>
        <v>EQUIPOS VARIOS DE OFICINA</v>
      </c>
      <c r="J26" s="108" t="str">
        <f t="shared" si="0"/>
        <v>Posgrado</v>
      </c>
      <c r="K26" s="126" t="s">
        <v>404</v>
      </c>
    </row>
    <row r="27" spans="2:11">
      <c r="B27" s="95"/>
    </row>
    <row r="28" spans="2:11" ht="15.75" thickBot="1">
      <c r="B28" s="95"/>
      <c r="C28" s="378"/>
      <c r="D28" s="379"/>
      <c r="E28" s="380"/>
      <c r="F28" s="380"/>
      <c r="G28" s="381"/>
      <c r="H28" s="380"/>
      <c r="I28" s="380"/>
      <c r="J28" s="157"/>
      <c r="K28" s="157"/>
    </row>
    <row r="29" spans="2:11" ht="15.75" thickBot="1">
      <c r="B29" s="95"/>
      <c r="C29" s="29" t="s">
        <v>43</v>
      </c>
      <c r="D29" s="30">
        <f>SUM(F36:F45)</f>
        <v>0</v>
      </c>
      <c r="E29" s="180"/>
      <c r="F29" s="180"/>
      <c r="G29" s="79"/>
      <c r="H29" s="180"/>
      <c r="I29" s="180"/>
    </row>
    <row r="30" spans="2:11">
      <c r="C30" s="70"/>
      <c r="D30" s="31"/>
      <c r="E30" s="95"/>
      <c r="F30" s="95"/>
      <c r="G30" s="95"/>
      <c r="H30" s="76"/>
      <c r="I30" s="76"/>
      <c r="J30" s="76"/>
      <c r="K30" s="114"/>
    </row>
    <row r="31" spans="2:11">
      <c r="C31" s="70"/>
      <c r="D31" s="31"/>
      <c r="E31" s="95"/>
      <c r="F31" s="95"/>
      <c r="G31" s="95"/>
      <c r="H31" s="76"/>
      <c r="I31" s="76"/>
      <c r="J31" s="76"/>
      <c r="K31" s="114"/>
    </row>
    <row r="32" spans="2:11" ht="15.75">
      <c r="C32" s="207" t="s">
        <v>402</v>
      </c>
      <c r="D32" s="208"/>
      <c r="E32" s="95"/>
      <c r="F32" s="95"/>
      <c r="G32" s="95"/>
      <c r="H32" s="76"/>
      <c r="I32" s="76"/>
      <c r="J32" s="76"/>
      <c r="K32" s="114"/>
    </row>
    <row r="33" spans="3:11" ht="18.75">
      <c r="C33" s="217"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1" ht="15.75" thickBot="1">
      <c r="C34" s="70"/>
      <c r="D34" s="31"/>
      <c r="E34" s="95"/>
      <c r="F34" s="95"/>
      <c r="G34" s="95"/>
      <c r="H34" s="76"/>
      <c r="I34" s="76"/>
      <c r="J34" s="76"/>
      <c r="K34" s="114"/>
    </row>
    <row r="35" spans="3:11" ht="30.75" thickBot="1">
      <c r="C35" s="128" t="s">
        <v>44</v>
      </c>
      <c r="D35" s="130" t="s">
        <v>55</v>
      </c>
      <c r="E35" s="130" t="s">
        <v>57</v>
      </c>
      <c r="F35" s="129" t="s">
        <v>27</v>
      </c>
      <c r="G35" s="135" t="s">
        <v>140</v>
      </c>
      <c r="H35" s="130" t="s">
        <v>46</v>
      </c>
      <c r="I35" s="130" t="s">
        <v>141</v>
      </c>
      <c r="J35" s="130" t="s">
        <v>420</v>
      </c>
      <c r="K35" s="130" t="s">
        <v>421</v>
      </c>
    </row>
    <row r="36" spans="3:11">
      <c r="C36" s="97" t="s">
        <v>63</v>
      </c>
      <c r="D36" s="160"/>
      <c r="E36" s="98">
        <v>2800</v>
      </c>
      <c r="F36" s="99">
        <f>D36*E36</f>
        <v>0</v>
      </c>
      <c r="G36" s="163" t="s">
        <v>1460</v>
      </c>
      <c r="H36" s="100" t="s">
        <v>998</v>
      </c>
      <c r="I36" s="100" t="str">
        <f>VLOOKUP(H36,Presupuesto!$B$11:$C$565,2,0)</f>
        <v>MUEBLES VARIOS DE OFICINA</v>
      </c>
      <c r="J36" s="227" t="s">
        <v>1472</v>
      </c>
      <c r="K36" s="100" t="s">
        <v>414</v>
      </c>
    </row>
    <row r="37" spans="3:11">
      <c r="C37" s="101" t="s">
        <v>64</v>
      </c>
      <c r="D37" s="153"/>
      <c r="E37" s="102">
        <v>2400</v>
      </c>
      <c r="F37" s="99">
        <f>D37*E37</f>
        <v>0</v>
      </c>
      <c r="G37" s="163"/>
      <c r="H37" s="103" t="s">
        <v>998</v>
      </c>
      <c r="I37" s="100" t="str">
        <f>VLOOKUP(H37,Presupuesto!$B$11:$C$565,2,0)</f>
        <v>MUEBLES VARIOS DE OFICINA</v>
      </c>
      <c r="J37" s="100" t="str">
        <f>$J$36</f>
        <v>Posgrado</v>
      </c>
      <c r="K37" s="100" t="s">
        <v>422</v>
      </c>
    </row>
    <row r="38" spans="3:11">
      <c r="C38" s="101" t="s">
        <v>65</v>
      </c>
      <c r="D38" s="153"/>
      <c r="E38" s="102">
        <v>1000</v>
      </c>
      <c r="F38" s="99">
        <f t="shared" ref="F38:F45" si="2">D38*E38</f>
        <v>0</v>
      </c>
      <c r="G38" s="163"/>
      <c r="H38" s="103" t="s">
        <v>998</v>
      </c>
      <c r="I38" s="100" t="str">
        <f>VLOOKUP(H38,Presupuesto!$B$11:$C$565,2,0)</f>
        <v>MUEBLES VARIOS DE OFICINA</v>
      </c>
      <c r="J38" s="100" t="str">
        <f t="shared" ref="J38:J45" si="3">$J$36</f>
        <v>Posgrado</v>
      </c>
      <c r="K38" s="100" t="s">
        <v>405</v>
      </c>
    </row>
    <row r="39" spans="3:11">
      <c r="C39" s="101" t="s">
        <v>66</v>
      </c>
      <c r="D39" s="153"/>
      <c r="E39" s="102">
        <v>6000</v>
      </c>
      <c r="F39" s="99">
        <f t="shared" si="2"/>
        <v>0</v>
      </c>
      <c r="G39" s="163"/>
      <c r="H39" s="103" t="s">
        <v>998</v>
      </c>
      <c r="I39" s="100" t="str">
        <f>VLOOKUP(H39,Presupuesto!$B$11:$C$565,2,0)</f>
        <v>MUEBLES VARIOS DE OFICINA</v>
      </c>
      <c r="J39" s="100" t="str">
        <f t="shared" si="3"/>
        <v>Posgrado</v>
      </c>
      <c r="K39" s="100" t="s">
        <v>405</v>
      </c>
    </row>
    <row r="40" spans="3:11">
      <c r="C40" s="101" t="s">
        <v>67</v>
      </c>
      <c r="D40" s="153"/>
      <c r="E40" s="102">
        <v>3000</v>
      </c>
      <c r="F40" s="99">
        <f t="shared" si="2"/>
        <v>0</v>
      </c>
      <c r="G40" s="163"/>
      <c r="H40" s="103" t="s">
        <v>998</v>
      </c>
      <c r="I40" s="100" t="str">
        <f>VLOOKUP(H40,Presupuesto!$B$11:$C$565,2,0)</f>
        <v>MUEBLES VARIOS DE OFICINA</v>
      </c>
      <c r="J40" s="100" t="str">
        <f t="shared" si="3"/>
        <v>Posgrado</v>
      </c>
      <c r="K40" s="100" t="s">
        <v>405</v>
      </c>
    </row>
    <row r="41" spans="3:11">
      <c r="C41" s="101" t="s">
        <v>68</v>
      </c>
      <c r="D41" s="153"/>
      <c r="E41" s="102">
        <v>10000</v>
      </c>
      <c r="F41" s="99">
        <f t="shared" si="2"/>
        <v>0</v>
      </c>
      <c r="G41" s="163"/>
      <c r="H41" s="103" t="s">
        <v>998</v>
      </c>
      <c r="I41" s="100" t="str">
        <f>VLOOKUP(H41,Presupuesto!$B$11:$C$565,2,0)</f>
        <v>MUEBLES VARIOS DE OFICINA</v>
      </c>
      <c r="J41" s="100" t="str">
        <f t="shared" si="3"/>
        <v>Posgrado</v>
      </c>
      <c r="K41" s="100" t="s">
        <v>405</v>
      </c>
    </row>
    <row r="42" spans="3:11">
      <c r="C42" s="101" t="s">
        <v>69</v>
      </c>
      <c r="D42" s="153"/>
      <c r="E42" s="102">
        <v>8000</v>
      </c>
      <c r="F42" s="99">
        <f t="shared" si="2"/>
        <v>0</v>
      </c>
      <c r="G42" s="163"/>
      <c r="H42" s="103" t="s">
        <v>1001</v>
      </c>
      <c r="I42" s="100" t="str">
        <f>VLOOKUP(H42,Presupuesto!$B$11:$C$565,2,0)</f>
        <v>EQUIPOS VARIOS DE OFICINA</v>
      </c>
      <c r="J42" s="100" t="str">
        <f t="shared" si="3"/>
        <v>Posgrado</v>
      </c>
      <c r="K42" s="100" t="s">
        <v>405</v>
      </c>
    </row>
    <row r="43" spans="3:11">
      <c r="C43" s="101" t="s">
        <v>70</v>
      </c>
      <c r="D43" s="153"/>
      <c r="E43" s="102">
        <v>2000</v>
      </c>
      <c r="F43" s="99">
        <f t="shared" si="2"/>
        <v>0</v>
      </c>
      <c r="G43" s="163"/>
      <c r="H43" s="103" t="s">
        <v>1001</v>
      </c>
      <c r="I43" s="100" t="str">
        <f>VLOOKUP(H43,Presupuesto!$B$11:$C$565,2,0)</f>
        <v>EQUIPOS VARIOS DE OFICINA</v>
      </c>
      <c r="J43" s="100" t="str">
        <f t="shared" si="3"/>
        <v>Posgrado</v>
      </c>
      <c r="K43" s="100" t="s">
        <v>413</v>
      </c>
    </row>
    <row r="44" spans="3:11">
      <c r="C44" s="101" t="s">
        <v>71</v>
      </c>
      <c r="D44" s="153"/>
      <c r="E44" s="102">
        <v>5000</v>
      </c>
      <c r="F44" s="99">
        <f t="shared" si="2"/>
        <v>0</v>
      </c>
      <c r="G44" s="163"/>
      <c r="H44" s="103" t="s">
        <v>1001</v>
      </c>
      <c r="I44" s="100" t="str">
        <f>VLOOKUP(H44,Presupuesto!$B$11:$C$565,2,0)</f>
        <v>EQUIPOS VARIOS DE OFICINA</v>
      </c>
      <c r="J44" s="100" t="str">
        <f t="shared" si="3"/>
        <v>Posgrado</v>
      </c>
      <c r="K44" s="100" t="s">
        <v>409</v>
      </c>
    </row>
    <row r="45" spans="3:11" ht="15.75" thickBot="1">
      <c r="C45" s="104" t="s">
        <v>72</v>
      </c>
      <c r="D45" s="161"/>
      <c r="E45" s="106">
        <v>100000</v>
      </c>
      <c r="F45" s="107">
        <f t="shared" si="2"/>
        <v>0</v>
      </c>
      <c r="G45" s="164"/>
      <c r="H45" s="108" t="s">
        <v>1001</v>
      </c>
      <c r="I45" s="108" t="str">
        <f>VLOOKUP(H45,Presupuesto!$B$11:$C$565,2,0)</f>
        <v>EQUIPOS VARIOS DE OFICINA</v>
      </c>
      <c r="J45" s="108" t="str">
        <f t="shared" si="3"/>
        <v>Posgrado</v>
      </c>
      <c r="K45" s="126" t="s">
        <v>404</v>
      </c>
    </row>
    <row r="47" spans="3:11" ht="15.75" thickBot="1"/>
    <row r="48" spans="3:11" ht="15.75" thickBot="1">
      <c r="C48" s="29" t="s">
        <v>43</v>
      </c>
      <c r="D48" s="30">
        <f>SUM(F55:F64)</f>
        <v>0</v>
      </c>
      <c r="E48" s="180"/>
      <c r="F48" s="180"/>
      <c r="G48" s="79"/>
      <c r="H48" s="180"/>
      <c r="I48" s="180"/>
    </row>
    <row r="49" spans="3:11">
      <c r="C49" s="70"/>
      <c r="D49" s="31"/>
      <c r="E49" s="95"/>
      <c r="F49" s="95"/>
      <c r="G49" s="95"/>
      <c r="H49" s="76"/>
      <c r="I49" s="76"/>
      <c r="J49" s="76"/>
      <c r="K49" s="114"/>
    </row>
    <row r="50" spans="3:11">
      <c r="C50" s="70"/>
      <c r="D50" s="31"/>
      <c r="E50" s="95"/>
      <c r="F50" s="95"/>
      <c r="G50" s="95"/>
      <c r="H50" s="76"/>
      <c r="I50" s="76"/>
      <c r="J50" s="76"/>
      <c r="K50" s="114"/>
    </row>
    <row r="51" spans="3:11" ht="15.75">
      <c r="C51" s="207" t="s">
        <v>402</v>
      </c>
      <c r="D51" s="208"/>
      <c r="E51" s="95"/>
      <c r="F51" s="95"/>
      <c r="G51" s="95"/>
      <c r="H51" s="76"/>
      <c r="I51" s="76"/>
      <c r="J51" s="76"/>
      <c r="K51" s="114"/>
    </row>
    <row r="52" spans="3:11" ht="18.75">
      <c r="C52" s="217"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1" ht="15.75" thickBot="1">
      <c r="C53" s="70"/>
      <c r="D53" s="31"/>
      <c r="E53" s="95"/>
      <c r="F53" s="95"/>
      <c r="G53" s="95"/>
      <c r="H53" s="76"/>
      <c r="I53" s="76"/>
      <c r="J53" s="76"/>
      <c r="K53" s="114"/>
    </row>
    <row r="54" spans="3:11" ht="30.75" thickBot="1">
      <c r="C54" s="128" t="s">
        <v>44</v>
      </c>
      <c r="D54" s="130" t="s">
        <v>55</v>
      </c>
      <c r="E54" s="130" t="s">
        <v>57</v>
      </c>
      <c r="F54" s="129" t="s">
        <v>27</v>
      </c>
      <c r="G54" s="135" t="s">
        <v>140</v>
      </c>
      <c r="H54" s="130" t="s">
        <v>46</v>
      </c>
      <c r="I54" s="130" t="s">
        <v>141</v>
      </c>
      <c r="J54" s="130" t="s">
        <v>420</v>
      </c>
      <c r="K54" s="130" t="s">
        <v>421</v>
      </c>
    </row>
    <row r="55" spans="3:11">
      <c r="C55" s="97" t="s">
        <v>63</v>
      </c>
      <c r="D55" s="160"/>
      <c r="E55" s="98">
        <v>2800</v>
      </c>
      <c r="F55" s="99">
        <f>D55*E55</f>
        <v>0</v>
      </c>
      <c r="G55" s="163" t="s">
        <v>1460</v>
      </c>
      <c r="H55" s="100" t="s">
        <v>998</v>
      </c>
      <c r="I55" s="100" t="str">
        <f>VLOOKUP(H55,Presupuesto!$B$11:$C$565,2,0)</f>
        <v>MUEBLES VARIOS DE OFICINA</v>
      </c>
      <c r="J55" s="227" t="s">
        <v>1472</v>
      </c>
      <c r="K55" s="100" t="s">
        <v>414</v>
      </c>
    </row>
    <row r="56" spans="3:11">
      <c r="C56" s="101" t="s">
        <v>64</v>
      </c>
      <c r="D56" s="153"/>
      <c r="E56" s="102">
        <v>2400</v>
      </c>
      <c r="F56" s="99">
        <f>D56*E56</f>
        <v>0</v>
      </c>
      <c r="G56" s="163"/>
      <c r="H56" s="103" t="s">
        <v>998</v>
      </c>
      <c r="I56" s="100" t="str">
        <f>VLOOKUP(H56,Presupuesto!$B$11:$C$565,2,0)</f>
        <v>MUEBLES VARIOS DE OFICINA</v>
      </c>
      <c r="J56" s="100" t="str">
        <f>$J$55</f>
        <v>Posgrado</v>
      </c>
      <c r="K56" s="100" t="s">
        <v>422</v>
      </c>
    </row>
    <row r="57" spans="3:11">
      <c r="C57" s="101" t="s">
        <v>65</v>
      </c>
      <c r="D57" s="153"/>
      <c r="E57" s="102">
        <v>1000</v>
      </c>
      <c r="F57" s="99">
        <f t="shared" ref="F57:F64" si="4">D57*E57</f>
        <v>0</v>
      </c>
      <c r="G57" s="163"/>
      <c r="H57" s="103" t="s">
        <v>998</v>
      </c>
      <c r="I57" s="100" t="str">
        <f>VLOOKUP(H57,Presupuesto!$B$11:$C$565,2,0)</f>
        <v>MUEBLES VARIOS DE OFICINA</v>
      </c>
      <c r="J57" s="100" t="str">
        <f t="shared" ref="J57:J64" si="5">$J$17</f>
        <v>Posgrado</v>
      </c>
      <c r="K57" s="100" t="s">
        <v>405</v>
      </c>
    </row>
    <row r="58" spans="3:11">
      <c r="C58" s="101" t="s">
        <v>66</v>
      </c>
      <c r="D58" s="153"/>
      <c r="E58" s="102">
        <v>6000</v>
      </c>
      <c r="F58" s="99">
        <f t="shared" si="4"/>
        <v>0</v>
      </c>
      <c r="G58" s="163"/>
      <c r="H58" s="103" t="s">
        <v>998</v>
      </c>
      <c r="I58" s="100" t="str">
        <f>VLOOKUP(H58,Presupuesto!$B$11:$C$565,2,0)</f>
        <v>MUEBLES VARIOS DE OFICINA</v>
      </c>
      <c r="J58" s="100" t="str">
        <f t="shared" si="5"/>
        <v>Posgrado</v>
      </c>
      <c r="K58" s="100" t="s">
        <v>405</v>
      </c>
    </row>
    <row r="59" spans="3:11">
      <c r="C59" s="101" t="s">
        <v>67</v>
      </c>
      <c r="D59" s="153"/>
      <c r="E59" s="102">
        <v>3000</v>
      </c>
      <c r="F59" s="99">
        <f t="shared" si="4"/>
        <v>0</v>
      </c>
      <c r="G59" s="163"/>
      <c r="H59" s="103" t="s">
        <v>998</v>
      </c>
      <c r="I59" s="100" t="str">
        <f>VLOOKUP(H59,Presupuesto!$B$11:$C$565,2,0)</f>
        <v>MUEBLES VARIOS DE OFICINA</v>
      </c>
      <c r="J59" s="100" t="str">
        <f t="shared" si="5"/>
        <v>Posgrado</v>
      </c>
      <c r="K59" s="100" t="s">
        <v>405</v>
      </c>
    </row>
    <row r="60" spans="3:11">
      <c r="C60" s="101" t="s">
        <v>68</v>
      </c>
      <c r="D60" s="153"/>
      <c r="E60" s="102">
        <v>10000</v>
      </c>
      <c r="F60" s="99">
        <f t="shared" si="4"/>
        <v>0</v>
      </c>
      <c r="G60" s="163"/>
      <c r="H60" s="103" t="s">
        <v>998</v>
      </c>
      <c r="I60" s="100" t="str">
        <f>VLOOKUP(H60,Presupuesto!$B$11:$C$565,2,0)</f>
        <v>MUEBLES VARIOS DE OFICINA</v>
      </c>
      <c r="J60" s="100" t="str">
        <f t="shared" si="5"/>
        <v>Posgrado</v>
      </c>
      <c r="K60" s="100" t="s">
        <v>405</v>
      </c>
    </row>
    <row r="61" spans="3:11">
      <c r="C61" s="101" t="s">
        <v>69</v>
      </c>
      <c r="D61" s="153"/>
      <c r="E61" s="102">
        <v>8000</v>
      </c>
      <c r="F61" s="99">
        <f t="shared" si="4"/>
        <v>0</v>
      </c>
      <c r="G61" s="163"/>
      <c r="H61" s="103" t="s">
        <v>1001</v>
      </c>
      <c r="I61" s="100" t="str">
        <f>VLOOKUP(H61,Presupuesto!$B$11:$C$565,2,0)</f>
        <v>EQUIPOS VARIOS DE OFICINA</v>
      </c>
      <c r="J61" s="100" t="str">
        <f t="shared" si="5"/>
        <v>Posgrado</v>
      </c>
      <c r="K61" s="100" t="s">
        <v>405</v>
      </c>
    </row>
    <row r="62" spans="3:11">
      <c r="C62" s="101" t="s">
        <v>70</v>
      </c>
      <c r="D62" s="153"/>
      <c r="E62" s="102">
        <v>2000</v>
      </c>
      <c r="F62" s="99">
        <f t="shared" si="4"/>
        <v>0</v>
      </c>
      <c r="G62" s="163"/>
      <c r="H62" s="103" t="s">
        <v>1001</v>
      </c>
      <c r="I62" s="100" t="str">
        <f>VLOOKUP(H62,Presupuesto!$B$11:$C$565,2,0)</f>
        <v>EQUIPOS VARIOS DE OFICINA</v>
      </c>
      <c r="J62" s="100" t="str">
        <f t="shared" si="5"/>
        <v>Posgrado</v>
      </c>
      <c r="K62" s="100" t="s">
        <v>413</v>
      </c>
    </row>
    <row r="63" spans="3:11">
      <c r="C63" s="101" t="s">
        <v>71</v>
      </c>
      <c r="D63" s="153"/>
      <c r="E63" s="102">
        <v>5000</v>
      </c>
      <c r="F63" s="99">
        <f t="shared" si="4"/>
        <v>0</v>
      </c>
      <c r="G63" s="163"/>
      <c r="H63" s="103" t="s">
        <v>1001</v>
      </c>
      <c r="I63" s="100" t="str">
        <f>VLOOKUP(H63,Presupuesto!$B$11:$C$565,2,0)</f>
        <v>EQUIPOS VARIOS DE OFICINA</v>
      </c>
      <c r="J63" s="100" t="str">
        <f t="shared" si="5"/>
        <v>Posgrado</v>
      </c>
      <c r="K63" s="100" t="s">
        <v>409</v>
      </c>
    </row>
    <row r="64" spans="3:11" ht="15.75" thickBot="1">
      <c r="C64" s="104" t="s">
        <v>72</v>
      </c>
      <c r="D64" s="161"/>
      <c r="E64" s="106">
        <v>100000</v>
      </c>
      <c r="F64" s="107">
        <f t="shared" si="4"/>
        <v>0</v>
      </c>
      <c r="G64" s="164"/>
      <c r="H64" s="108" t="s">
        <v>1001</v>
      </c>
      <c r="I64" s="108" t="str">
        <f>VLOOKUP(H64,Presupuesto!$B$11:$C$565,2,0)</f>
        <v>EQUIPOS VARIOS DE OFICINA</v>
      </c>
      <c r="J64" s="108" t="str">
        <f t="shared" si="5"/>
        <v>Posgrado</v>
      </c>
      <c r="K64" s="126" t="s">
        <v>404</v>
      </c>
    </row>
    <row r="66" spans="3:11" ht="15.75" thickBot="1">
      <c r="C66" s="378"/>
      <c r="D66" s="379"/>
      <c r="E66" s="380"/>
      <c r="F66" s="380"/>
      <c r="G66" s="381"/>
      <c r="H66" s="380"/>
      <c r="I66" s="380"/>
      <c r="J66" s="157"/>
      <c r="K66" s="157"/>
    </row>
    <row r="67" spans="3:11" ht="15.75" thickBot="1">
      <c r="C67" s="29" t="s">
        <v>43</v>
      </c>
      <c r="D67" s="30">
        <f>SUM(F74:F83)</f>
        <v>0</v>
      </c>
      <c r="E67" s="180"/>
      <c r="F67" s="180"/>
      <c r="G67" s="79"/>
      <c r="H67" s="180"/>
      <c r="I67" s="180"/>
    </row>
    <row r="68" spans="3:11">
      <c r="C68" s="70"/>
      <c r="D68" s="31"/>
      <c r="E68" s="95"/>
      <c r="F68" s="95"/>
      <c r="G68" s="95"/>
      <c r="H68" s="76"/>
      <c r="I68" s="76"/>
      <c r="J68" s="76"/>
      <c r="K68" s="114"/>
    </row>
    <row r="69" spans="3:11">
      <c r="C69" s="70"/>
      <c r="D69" s="31"/>
      <c r="E69" s="95"/>
      <c r="F69" s="95"/>
      <c r="G69" s="95"/>
      <c r="H69" s="76"/>
      <c r="I69" s="76"/>
      <c r="J69" s="76"/>
      <c r="K69" s="114"/>
    </row>
    <row r="70" spans="3:11" ht="15.75">
      <c r="C70" s="207" t="s">
        <v>402</v>
      </c>
      <c r="D70" s="208"/>
      <c r="E70" s="95"/>
      <c r="F70" s="95"/>
      <c r="G70" s="95"/>
      <c r="H70" s="76"/>
      <c r="I70" s="76"/>
      <c r="J70" s="76"/>
      <c r="K70" s="114"/>
    </row>
    <row r="71" spans="3:11" ht="18.75">
      <c r="C71" s="217"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1" ht="15.75" thickBot="1">
      <c r="C72" s="70"/>
      <c r="D72" s="31"/>
      <c r="E72" s="95"/>
      <c r="F72" s="95"/>
      <c r="G72" s="95"/>
      <c r="H72" s="76"/>
      <c r="I72" s="76"/>
      <c r="J72" s="76"/>
      <c r="K72" s="114"/>
    </row>
    <row r="73" spans="3:11" ht="30.75" thickBot="1">
      <c r="C73" s="128" t="s">
        <v>44</v>
      </c>
      <c r="D73" s="130" t="s">
        <v>55</v>
      </c>
      <c r="E73" s="130" t="s">
        <v>57</v>
      </c>
      <c r="F73" s="129" t="s">
        <v>27</v>
      </c>
      <c r="G73" s="135" t="s">
        <v>140</v>
      </c>
      <c r="H73" s="130" t="s">
        <v>46</v>
      </c>
      <c r="I73" s="130" t="s">
        <v>141</v>
      </c>
      <c r="J73" s="130" t="s">
        <v>420</v>
      </c>
      <c r="K73" s="130" t="s">
        <v>421</v>
      </c>
    </row>
    <row r="74" spans="3:11">
      <c r="C74" s="97" t="s">
        <v>63</v>
      </c>
      <c r="D74" s="160"/>
      <c r="E74" s="98">
        <v>2800</v>
      </c>
      <c r="F74" s="99">
        <f>D74*E74</f>
        <v>0</v>
      </c>
      <c r="G74" s="163" t="s">
        <v>1460</v>
      </c>
      <c r="H74" s="100" t="s">
        <v>998</v>
      </c>
      <c r="I74" s="100" t="str">
        <f>VLOOKUP(H74,Presupuesto!$B$11:$C$565,2,0)</f>
        <v>MUEBLES VARIOS DE OFICINA</v>
      </c>
      <c r="J74" s="227" t="s">
        <v>1472</v>
      </c>
      <c r="K74" s="100" t="s">
        <v>414</v>
      </c>
    </row>
    <row r="75" spans="3:11">
      <c r="C75" s="101" t="s">
        <v>64</v>
      </c>
      <c r="D75" s="153"/>
      <c r="E75" s="102">
        <v>2400</v>
      </c>
      <c r="F75" s="99">
        <f>D75*E75</f>
        <v>0</v>
      </c>
      <c r="G75" s="163"/>
      <c r="H75" s="103" t="s">
        <v>998</v>
      </c>
      <c r="I75" s="100" t="str">
        <f>VLOOKUP(H75,Presupuesto!$B$11:$C$565,2,0)</f>
        <v>MUEBLES VARIOS DE OFICINA</v>
      </c>
      <c r="J75" s="100" t="str">
        <f>$J$74</f>
        <v>Posgrado</v>
      </c>
      <c r="K75" s="100" t="s">
        <v>422</v>
      </c>
    </row>
    <row r="76" spans="3:11">
      <c r="C76" s="101" t="s">
        <v>65</v>
      </c>
      <c r="D76" s="153"/>
      <c r="E76" s="102">
        <v>1000</v>
      </c>
      <c r="F76" s="99">
        <f t="shared" ref="F76:F83" si="6">D76*E76</f>
        <v>0</v>
      </c>
      <c r="G76" s="163"/>
      <c r="H76" s="103" t="s">
        <v>998</v>
      </c>
      <c r="I76" s="100" t="str">
        <f>VLOOKUP(H76,Presupuesto!$B$11:$C$565,2,0)</f>
        <v>MUEBLES VARIOS DE OFICINA</v>
      </c>
      <c r="J76" s="100" t="str">
        <f t="shared" ref="J76:J83" si="7">$J$74</f>
        <v>Posgrado</v>
      </c>
      <c r="K76" s="100" t="s">
        <v>405</v>
      </c>
    </row>
    <row r="77" spans="3:11">
      <c r="C77" s="101" t="s">
        <v>66</v>
      </c>
      <c r="D77" s="153"/>
      <c r="E77" s="102">
        <v>6000</v>
      </c>
      <c r="F77" s="99">
        <f t="shared" si="6"/>
        <v>0</v>
      </c>
      <c r="G77" s="163"/>
      <c r="H77" s="103" t="s">
        <v>998</v>
      </c>
      <c r="I77" s="100" t="str">
        <f>VLOOKUP(H77,Presupuesto!$B$11:$C$565,2,0)</f>
        <v>MUEBLES VARIOS DE OFICINA</v>
      </c>
      <c r="J77" s="100" t="str">
        <f t="shared" si="7"/>
        <v>Posgrado</v>
      </c>
      <c r="K77" s="100" t="s">
        <v>405</v>
      </c>
    </row>
    <row r="78" spans="3:11">
      <c r="C78" s="101" t="s">
        <v>67</v>
      </c>
      <c r="D78" s="153"/>
      <c r="E78" s="102">
        <v>3000</v>
      </c>
      <c r="F78" s="99">
        <f t="shared" si="6"/>
        <v>0</v>
      </c>
      <c r="G78" s="163"/>
      <c r="H78" s="103" t="s">
        <v>998</v>
      </c>
      <c r="I78" s="100" t="str">
        <f>VLOOKUP(H78,Presupuesto!$B$11:$C$565,2,0)</f>
        <v>MUEBLES VARIOS DE OFICINA</v>
      </c>
      <c r="J78" s="100" t="str">
        <f t="shared" si="7"/>
        <v>Posgrado</v>
      </c>
      <c r="K78" s="100" t="s">
        <v>405</v>
      </c>
    </row>
    <row r="79" spans="3:11">
      <c r="C79" s="101" t="s">
        <v>68</v>
      </c>
      <c r="D79" s="153"/>
      <c r="E79" s="102">
        <v>10000</v>
      </c>
      <c r="F79" s="99">
        <f t="shared" si="6"/>
        <v>0</v>
      </c>
      <c r="G79" s="163"/>
      <c r="H79" s="103" t="s">
        <v>998</v>
      </c>
      <c r="I79" s="100" t="str">
        <f>VLOOKUP(H79,Presupuesto!$B$11:$C$565,2,0)</f>
        <v>MUEBLES VARIOS DE OFICINA</v>
      </c>
      <c r="J79" s="100" t="str">
        <f t="shared" si="7"/>
        <v>Posgrado</v>
      </c>
      <c r="K79" s="100" t="s">
        <v>405</v>
      </c>
    </row>
    <row r="80" spans="3:11">
      <c r="C80" s="101" t="s">
        <v>69</v>
      </c>
      <c r="D80" s="153"/>
      <c r="E80" s="102">
        <v>8000</v>
      </c>
      <c r="F80" s="99">
        <f t="shared" si="6"/>
        <v>0</v>
      </c>
      <c r="G80" s="163"/>
      <c r="H80" s="103" t="s">
        <v>1001</v>
      </c>
      <c r="I80" s="100" t="str">
        <f>VLOOKUP(H80,Presupuesto!$B$11:$C$565,2,0)</f>
        <v>EQUIPOS VARIOS DE OFICINA</v>
      </c>
      <c r="J80" s="100" t="str">
        <f t="shared" si="7"/>
        <v>Posgrado</v>
      </c>
      <c r="K80" s="100" t="s">
        <v>405</v>
      </c>
    </row>
    <row r="81" spans="3:11">
      <c r="C81" s="101" t="s">
        <v>70</v>
      </c>
      <c r="D81" s="153"/>
      <c r="E81" s="102">
        <v>2000</v>
      </c>
      <c r="F81" s="99">
        <f t="shared" si="6"/>
        <v>0</v>
      </c>
      <c r="G81" s="163"/>
      <c r="H81" s="103" t="s">
        <v>1001</v>
      </c>
      <c r="I81" s="100" t="str">
        <f>VLOOKUP(H81,Presupuesto!$B$11:$C$565,2,0)</f>
        <v>EQUIPOS VARIOS DE OFICINA</v>
      </c>
      <c r="J81" s="100" t="str">
        <f t="shared" si="7"/>
        <v>Posgrado</v>
      </c>
      <c r="K81" s="100" t="s">
        <v>413</v>
      </c>
    </row>
    <row r="82" spans="3:11">
      <c r="C82" s="101" t="s">
        <v>71</v>
      </c>
      <c r="D82" s="153"/>
      <c r="E82" s="102">
        <v>5000</v>
      </c>
      <c r="F82" s="99">
        <f t="shared" si="6"/>
        <v>0</v>
      </c>
      <c r="G82" s="163"/>
      <c r="H82" s="103" t="s">
        <v>1001</v>
      </c>
      <c r="I82" s="100" t="str">
        <f>VLOOKUP(H82,Presupuesto!$B$11:$C$565,2,0)</f>
        <v>EQUIPOS VARIOS DE OFICINA</v>
      </c>
      <c r="J82" s="100" t="str">
        <f t="shared" si="7"/>
        <v>Posgrado</v>
      </c>
      <c r="K82" s="100" t="s">
        <v>409</v>
      </c>
    </row>
    <row r="83" spans="3:11" ht="15.75" thickBot="1">
      <c r="C83" s="104" t="s">
        <v>72</v>
      </c>
      <c r="D83" s="161"/>
      <c r="E83" s="106">
        <v>100000</v>
      </c>
      <c r="F83" s="107">
        <f t="shared" si="6"/>
        <v>0</v>
      </c>
      <c r="G83" s="164"/>
      <c r="H83" s="108" t="s">
        <v>1001</v>
      </c>
      <c r="I83" s="108" t="str">
        <f>VLOOKUP(H83,Presupuesto!$B$11:$C$565,2,0)</f>
        <v>EQUIPOS VARIOS DE OFICINA</v>
      </c>
      <c r="J83" s="108" t="str">
        <f t="shared" si="7"/>
        <v>Posgrado</v>
      </c>
      <c r="K83" s="126" t="s">
        <v>404</v>
      </c>
    </row>
    <row r="85" spans="3:11" ht="15.75" thickBot="1"/>
    <row r="86" spans="3:11" ht="15.75" thickBot="1">
      <c r="C86" s="29" t="s">
        <v>43</v>
      </c>
      <c r="D86" s="30">
        <f>SUM(F93:F102)</f>
        <v>0</v>
      </c>
      <c r="E86" s="180"/>
      <c r="F86" s="180"/>
      <c r="G86" s="79"/>
      <c r="H86" s="180"/>
      <c r="I86" s="180"/>
    </row>
    <row r="87" spans="3:11">
      <c r="C87" s="70"/>
      <c r="D87" s="31"/>
      <c r="E87" s="95"/>
      <c r="F87" s="95"/>
      <c r="G87" s="95"/>
      <c r="H87" s="76"/>
      <c r="I87" s="76"/>
      <c r="J87" s="76"/>
      <c r="K87" s="114"/>
    </row>
    <row r="88" spans="3:11">
      <c r="C88" s="70"/>
      <c r="D88" s="31"/>
      <c r="E88" s="95"/>
      <c r="F88" s="95"/>
      <c r="G88" s="95"/>
      <c r="H88" s="76"/>
      <c r="I88" s="76"/>
      <c r="J88" s="76"/>
      <c r="K88" s="114"/>
    </row>
    <row r="89" spans="3:11" ht="15.75">
      <c r="C89" s="207" t="s">
        <v>402</v>
      </c>
      <c r="D89" s="208"/>
      <c r="E89" s="95"/>
      <c r="F89" s="95"/>
      <c r="G89" s="95"/>
      <c r="H89" s="76"/>
      <c r="I89" s="76"/>
      <c r="J89" s="76"/>
      <c r="K89" s="114"/>
    </row>
    <row r="90" spans="3:11" ht="18.7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c r="C91" s="70"/>
      <c r="D91" s="31"/>
      <c r="E91" s="95"/>
      <c r="F91" s="95"/>
      <c r="G91" s="95"/>
      <c r="H91" s="76"/>
      <c r="I91" s="76"/>
      <c r="J91" s="76"/>
      <c r="K91" s="114"/>
    </row>
    <row r="92" spans="3:11" ht="30.75" thickBot="1">
      <c r="C92" s="128" t="s">
        <v>44</v>
      </c>
      <c r="D92" s="130" t="s">
        <v>55</v>
      </c>
      <c r="E92" s="130" t="s">
        <v>57</v>
      </c>
      <c r="F92" s="129" t="s">
        <v>27</v>
      </c>
      <c r="G92" s="135" t="s">
        <v>140</v>
      </c>
      <c r="H92" s="130" t="s">
        <v>46</v>
      </c>
      <c r="I92" s="130" t="s">
        <v>141</v>
      </c>
      <c r="J92" s="130" t="s">
        <v>420</v>
      </c>
      <c r="K92" s="130" t="s">
        <v>421</v>
      </c>
    </row>
    <row r="93" spans="3:11">
      <c r="C93" s="97" t="s">
        <v>63</v>
      </c>
      <c r="D93" s="160"/>
      <c r="E93" s="98">
        <v>2800</v>
      </c>
      <c r="F93" s="99">
        <f>D93*E93</f>
        <v>0</v>
      </c>
      <c r="G93" s="163" t="s">
        <v>1460</v>
      </c>
      <c r="H93" s="100" t="s">
        <v>998</v>
      </c>
      <c r="I93" s="100" t="str">
        <f>VLOOKUP(H93,Presupuesto!$B$11:$C$565,2,0)</f>
        <v>MUEBLES VARIOS DE OFICINA</v>
      </c>
      <c r="J93" s="227" t="s">
        <v>1472</v>
      </c>
      <c r="K93" s="100" t="s">
        <v>414</v>
      </c>
    </row>
    <row r="94" spans="3:11">
      <c r="C94" s="101" t="s">
        <v>64</v>
      </c>
      <c r="D94" s="153"/>
      <c r="E94" s="102">
        <v>2400</v>
      </c>
      <c r="F94" s="99">
        <f>D94*E94</f>
        <v>0</v>
      </c>
      <c r="G94" s="163"/>
      <c r="H94" s="103" t="s">
        <v>998</v>
      </c>
      <c r="I94" s="100" t="str">
        <f>VLOOKUP(H94,Presupuesto!$B$11:$C$565,2,0)</f>
        <v>MUEBLES VARIOS DE OFICINA</v>
      </c>
      <c r="J94" s="100" t="str">
        <f>$J$93</f>
        <v>Posgrado</v>
      </c>
      <c r="K94" s="100" t="s">
        <v>422</v>
      </c>
    </row>
    <row r="95" spans="3:11">
      <c r="C95" s="101" t="s">
        <v>65</v>
      </c>
      <c r="D95" s="153"/>
      <c r="E95" s="102">
        <v>1000</v>
      </c>
      <c r="F95" s="99">
        <f t="shared" ref="F95:F102" si="8">D95*E95</f>
        <v>0</v>
      </c>
      <c r="G95" s="163"/>
      <c r="H95" s="103" t="s">
        <v>998</v>
      </c>
      <c r="I95" s="100" t="str">
        <f>VLOOKUP(H95,Presupuesto!$B$11:$C$565,2,0)</f>
        <v>MUEBLES VARIOS DE OFICINA</v>
      </c>
      <c r="J95" s="100" t="str">
        <f t="shared" ref="J95:J102" si="9">$J$93</f>
        <v>Posgrado</v>
      </c>
      <c r="K95" s="100" t="s">
        <v>405</v>
      </c>
    </row>
    <row r="96" spans="3:11">
      <c r="C96" s="101" t="s">
        <v>66</v>
      </c>
      <c r="D96" s="153"/>
      <c r="E96" s="102">
        <v>6000</v>
      </c>
      <c r="F96" s="99">
        <f t="shared" si="8"/>
        <v>0</v>
      </c>
      <c r="G96" s="163"/>
      <c r="H96" s="103" t="s">
        <v>998</v>
      </c>
      <c r="I96" s="100" t="str">
        <f>VLOOKUP(H96,Presupuesto!$B$11:$C$565,2,0)</f>
        <v>MUEBLES VARIOS DE OFICINA</v>
      </c>
      <c r="J96" s="100" t="str">
        <f t="shared" si="9"/>
        <v>Posgrado</v>
      </c>
      <c r="K96" s="100" t="s">
        <v>405</v>
      </c>
    </row>
    <row r="97" spans="3:11">
      <c r="C97" s="101" t="s">
        <v>67</v>
      </c>
      <c r="D97" s="153"/>
      <c r="E97" s="102">
        <v>3000</v>
      </c>
      <c r="F97" s="99">
        <f t="shared" si="8"/>
        <v>0</v>
      </c>
      <c r="G97" s="163"/>
      <c r="H97" s="103" t="s">
        <v>998</v>
      </c>
      <c r="I97" s="100" t="str">
        <f>VLOOKUP(H97,Presupuesto!$B$11:$C$565,2,0)</f>
        <v>MUEBLES VARIOS DE OFICINA</v>
      </c>
      <c r="J97" s="100" t="str">
        <f t="shared" si="9"/>
        <v>Posgrado</v>
      </c>
      <c r="K97" s="100" t="s">
        <v>405</v>
      </c>
    </row>
    <row r="98" spans="3:11">
      <c r="C98" s="101" t="s">
        <v>68</v>
      </c>
      <c r="D98" s="153"/>
      <c r="E98" s="102">
        <v>10000</v>
      </c>
      <c r="F98" s="99">
        <f t="shared" si="8"/>
        <v>0</v>
      </c>
      <c r="G98" s="163"/>
      <c r="H98" s="103" t="s">
        <v>998</v>
      </c>
      <c r="I98" s="100" t="str">
        <f>VLOOKUP(H98,Presupuesto!$B$11:$C$565,2,0)</f>
        <v>MUEBLES VARIOS DE OFICINA</v>
      </c>
      <c r="J98" s="100" t="str">
        <f t="shared" si="9"/>
        <v>Posgrado</v>
      </c>
      <c r="K98" s="100" t="s">
        <v>405</v>
      </c>
    </row>
    <row r="99" spans="3:11">
      <c r="C99" s="101" t="s">
        <v>69</v>
      </c>
      <c r="D99" s="153"/>
      <c r="E99" s="102">
        <v>8000</v>
      </c>
      <c r="F99" s="99">
        <f t="shared" si="8"/>
        <v>0</v>
      </c>
      <c r="G99" s="163"/>
      <c r="H99" s="103" t="s">
        <v>1001</v>
      </c>
      <c r="I99" s="100" t="str">
        <f>VLOOKUP(H99,Presupuesto!$B$11:$C$565,2,0)</f>
        <v>EQUIPOS VARIOS DE OFICINA</v>
      </c>
      <c r="J99" s="100" t="str">
        <f t="shared" si="9"/>
        <v>Posgrado</v>
      </c>
      <c r="K99" s="100" t="s">
        <v>405</v>
      </c>
    </row>
    <row r="100" spans="3:11">
      <c r="C100" s="101" t="s">
        <v>70</v>
      </c>
      <c r="D100" s="153"/>
      <c r="E100" s="102">
        <v>2000</v>
      </c>
      <c r="F100" s="99">
        <f t="shared" si="8"/>
        <v>0</v>
      </c>
      <c r="G100" s="163"/>
      <c r="H100" s="103" t="s">
        <v>1001</v>
      </c>
      <c r="I100" s="100" t="str">
        <f>VLOOKUP(H100,Presupuesto!$B$11:$C$565,2,0)</f>
        <v>EQUIPOS VARIOS DE OFICINA</v>
      </c>
      <c r="J100" s="100" t="str">
        <f t="shared" si="9"/>
        <v>Posgrado</v>
      </c>
      <c r="K100" s="100" t="s">
        <v>413</v>
      </c>
    </row>
    <row r="101" spans="3:11">
      <c r="C101" s="101" t="s">
        <v>71</v>
      </c>
      <c r="D101" s="153"/>
      <c r="E101" s="102">
        <v>5000</v>
      </c>
      <c r="F101" s="99">
        <f t="shared" si="8"/>
        <v>0</v>
      </c>
      <c r="G101" s="163"/>
      <c r="H101" s="103" t="s">
        <v>1001</v>
      </c>
      <c r="I101" s="100" t="str">
        <f>VLOOKUP(H101,Presupuesto!$B$11:$C$565,2,0)</f>
        <v>EQUIPOS VARIOS DE OFICINA</v>
      </c>
      <c r="J101" s="100" t="str">
        <f t="shared" si="9"/>
        <v>Posgrado</v>
      </c>
      <c r="K101" s="100" t="s">
        <v>409</v>
      </c>
    </row>
    <row r="102" spans="3:11" ht="15.75" thickBot="1">
      <c r="C102" s="104" t="s">
        <v>72</v>
      </c>
      <c r="D102" s="161"/>
      <c r="E102" s="106">
        <v>100000</v>
      </c>
      <c r="F102" s="107">
        <f t="shared" si="8"/>
        <v>0</v>
      </c>
      <c r="G102" s="164"/>
      <c r="H102" s="108" t="s">
        <v>1001</v>
      </c>
      <c r="I102" s="108" t="str">
        <f>VLOOKUP(H102,Presupuesto!$B$11:$C$565,2,0)</f>
        <v>EQUIPOS VARIOS DE OFICINA</v>
      </c>
      <c r="J102" s="108" t="str">
        <f t="shared" si="9"/>
        <v>Posgrado</v>
      </c>
      <c r="K102" s="126" t="s">
        <v>404</v>
      </c>
    </row>
    <row r="104" spans="3:11" ht="15.75" thickBot="1">
      <c r="C104" s="378"/>
      <c r="D104" s="379"/>
      <c r="E104" s="380"/>
      <c r="F104" s="380"/>
      <c r="G104" s="381"/>
      <c r="H104" s="380"/>
      <c r="I104" s="380"/>
      <c r="J104" s="157"/>
      <c r="K104" s="157"/>
    </row>
    <row r="105" spans="3:11" ht="15.75" thickBot="1">
      <c r="C105" s="29" t="s">
        <v>43</v>
      </c>
      <c r="D105" s="30">
        <f>SUM(F112:F121)</f>
        <v>0</v>
      </c>
      <c r="E105" s="180"/>
      <c r="F105" s="180"/>
      <c r="G105" s="79"/>
      <c r="H105" s="180"/>
      <c r="I105" s="180"/>
    </row>
    <row r="106" spans="3:11">
      <c r="C106" s="70"/>
      <c r="D106" s="31"/>
      <c r="E106" s="95"/>
      <c r="F106" s="95"/>
      <c r="G106" s="95"/>
      <c r="H106" s="76"/>
      <c r="I106" s="76"/>
      <c r="J106" s="76"/>
      <c r="K106" s="114"/>
    </row>
    <row r="107" spans="3:11">
      <c r="C107" s="70"/>
      <c r="D107" s="31"/>
      <c r="E107" s="95"/>
      <c r="F107" s="95"/>
      <c r="G107" s="95"/>
      <c r="H107" s="76"/>
      <c r="I107" s="76"/>
      <c r="J107" s="76"/>
      <c r="K107" s="114"/>
    </row>
    <row r="108" spans="3:11" ht="15.75">
      <c r="C108" s="207" t="s">
        <v>402</v>
      </c>
      <c r="D108" s="208"/>
      <c r="E108" s="95"/>
      <c r="F108" s="95"/>
      <c r="G108" s="95"/>
      <c r="H108" s="76"/>
      <c r="I108" s="76"/>
      <c r="J108" s="76"/>
      <c r="K108" s="114"/>
    </row>
    <row r="109" spans="3:11" ht="18.7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c r="C110" s="70"/>
      <c r="D110" s="31"/>
      <c r="E110" s="95"/>
      <c r="F110" s="95"/>
      <c r="G110" s="95"/>
      <c r="H110" s="76"/>
      <c r="I110" s="76"/>
      <c r="J110" s="76"/>
      <c r="K110" s="114"/>
    </row>
    <row r="111" spans="3:11" ht="30.75" thickBot="1">
      <c r="C111" s="128" t="s">
        <v>44</v>
      </c>
      <c r="D111" s="130" t="s">
        <v>55</v>
      </c>
      <c r="E111" s="130" t="s">
        <v>57</v>
      </c>
      <c r="F111" s="129" t="s">
        <v>27</v>
      </c>
      <c r="G111" s="135" t="s">
        <v>140</v>
      </c>
      <c r="H111" s="130" t="s">
        <v>46</v>
      </c>
      <c r="I111" s="130" t="s">
        <v>141</v>
      </c>
      <c r="J111" s="130" t="s">
        <v>420</v>
      </c>
      <c r="K111" s="130" t="s">
        <v>421</v>
      </c>
    </row>
    <row r="112" spans="3:11">
      <c r="C112" s="97" t="s">
        <v>63</v>
      </c>
      <c r="D112" s="160"/>
      <c r="E112" s="98">
        <v>2800</v>
      </c>
      <c r="F112" s="99">
        <f>D112*E112</f>
        <v>0</v>
      </c>
      <c r="G112" s="163" t="s">
        <v>1460</v>
      </c>
      <c r="H112" s="100" t="s">
        <v>998</v>
      </c>
      <c r="I112" s="100" t="str">
        <f>VLOOKUP(H112,Presupuesto!$B$11:$C$565,2,0)</f>
        <v>MUEBLES VARIOS DE OFICINA</v>
      </c>
      <c r="J112" s="227" t="s">
        <v>1472</v>
      </c>
      <c r="K112" s="100" t="s">
        <v>414</v>
      </c>
    </row>
    <row r="113" spans="3:11">
      <c r="C113" s="101" t="s">
        <v>64</v>
      </c>
      <c r="D113" s="153"/>
      <c r="E113" s="102">
        <v>2400</v>
      </c>
      <c r="F113" s="99">
        <f>D113*E113</f>
        <v>0</v>
      </c>
      <c r="G113" s="163"/>
      <c r="H113" s="103" t="s">
        <v>998</v>
      </c>
      <c r="I113" s="100" t="str">
        <f>VLOOKUP(H113,Presupuesto!$B$11:$C$565,2,0)</f>
        <v>MUEBLES VARIOS DE OFICINA</v>
      </c>
      <c r="J113" s="100" t="str">
        <f>$J$112</f>
        <v>Posgrado</v>
      </c>
      <c r="K113" s="100" t="s">
        <v>422</v>
      </c>
    </row>
    <row r="114" spans="3:11">
      <c r="C114" s="101" t="s">
        <v>65</v>
      </c>
      <c r="D114" s="153"/>
      <c r="E114" s="102">
        <v>1000</v>
      </c>
      <c r="F114" s="99">
        <f t="shared" ref="F114:F121" si="10">D114*E114</f>
        <v>0</v>
      </c>
      <c r="G114" s="163"/>
      <c r="H114" s="103" t="s">
        <v>998</v>
      </c>
      <c r="I114" s="100" t="str">
        <f>VLOOKUP(H114,Presupuesto!$B$11:$C$565,2,0)</f>
        <v>MUEBLES VARIOS DE OFICINA</v>
      </c>
      <c r="J114" s="100" t="str">
        <f t="shared" ref="J114:J121" si="11">$J$112</f>
        <v>Posgrado</v>
      </c>
      <c r="K114" s="100" t="s">
        <v>405</v>
      </c>
    </row>
    <row r="115" spans="3:11">
      <c r="C115" s="101" t="s">
        <v>66</v>
      </c>
      <c r="D115" s="153"/>
      <c r="E115" s="102">
        <v>6000</v>
      </c>
      <c r="F115" s="99">
        <f t="shared" si="10"/>
        <v>0</v>
      </c>
      <c r="G115" s="163"/>
      <c r="H115" s="103" t="s">
        <v>998</v>
      </c>
      <c r="I115" s="100" t="str">
        <f>VLOOKUP(H115,Presupuesto!$B$11:$C$565,2,0)</f>
        <v>MUEBLES VARIOS DE OFICINA</v>
      </c>
      <c r="J115" s="100" t="str">
        <f t="shared" si="11"/>
        <v>Posgrado</v>
      </c>
      <c r="K115" s="100" t="s">
        <v>405</v>
      </c>
    </row>
    <row r="116" spans="3:11">
      <c r="C116" s="101" t="s">
        <v>67</v>
      </c>
      <c r="D116" s="153"/>
      <c r="E116" s="102">
        <v>3000</v>
      </c>
      <c r="F116" s="99">
        <f t="shared" si="10"/>
        <v>0</v>
      </c>
      <c r="G116" s="163"/>
      <c r="H116" s="103" t="s">
        <v>998</v>
      </c>
      <c r="I116" s="100" t="str">
        <f>VLOOKUP(H116,Presupuesto!$B$11:$C$565,2,0)</f>
        <v>MUEBLES VARIOS DE OFICINA</v>
      </c>
      <c r="J116" s="100" t="str">
        <f t="shared" si="11"/>
        <v>Posgrado</v>
      </c>
      <c r="K116" s="100" t="s">
        <v>405</v>
      </c>
    </row>
    <row r="117" spans="3:11">
      <c r="C117" s="101" t="s">
        <v>68</v>
      </c>
      <c r="D117" s="153"/>
      <c r="E117" s="102">
        <v>10000</v>
      </c>
      <c r="F117" s="99">
        <f t="shared" si="10"/>
        <v>0</v>
      </c>
      <c r="G117" s="163"/>
      <c r="H117" s="103" t="s">
        <v>998</v>
      </c>
      <c r="I117" s="100" t="str">
        <f>VLOOKUP(H117,Presupuesto!$B$11:$C$565,2,0)</f>
        <v>MUEBLES VARIOS DE OFICINA</v>
      </c>
      <c r="J117" s="100" t="str">
        <f t="shared" si="11"/>
        <v>Posgrado</v>
      </c>
      <c r="K117" s="100" t="s">
        <v>405</v>
      </c>
    </row>
    <row r="118" spans="3:11">
      <c r="C118" s="101" t="s">
        <v>69</v>
      </c>
      <c r="D118" s="153"/>
      <c r="E118" s="102">
        <v>8000</v>
      </c>
      <c r="F118" s="99">
        <f t="shared" si="10"/>
        <v>0</v>
      </c>
      <c r="G118" s="163"/>
      <c r="H118" s="103" t="s">
        <v>1001</v>
      </c>
      <c r="I118" s="100" t="str">
        <f>VLOOKUP(H118,Presupuesto!$B$11:$C$565,2,0)</f>
        <v>EQUIPOS VARIOS DE OFICINA</v>
      </c>
      <c r="J118" s="100" t="str">
        <f t="shared" si="11"/>
        <v>Posgrado</v>
      </c>
      <c r="K118" s="100" t="s">
        <v>405</v>
      </c>
    </row>
    <row r="119" spans="3:11">
      <c r="C119" s="101" t="s">
        <v>70</v>
      </c>
      <c r="D119" s="153"/>
      <c r="E119" s="102">
        <v>2000</v>
      </c>
      <c r="F119" s="99">
        <f t="shared" si="10"/>
        <v>0</v>
      </c>
      <c r="G119" s="163"/>
      <c r="H119" s="103" t="s">
        <v>1001</v>
      </c>
      <c r="I119" s="100" t="str">
        <f>VLOOKUP(H119,Presupuesto!$B$11:$C$565,2,0)</f>
        <v>EQUIPOS VARIOS DE OFICINA</v>
      </c>
      <c r="J119" s="100" t="str">
        <f t="shared" si="11"/>
        <v>Posgrado</v>
      </c>
      <c r="K119" s="100" t="s">
        <v>413</v>
      </c>
    </row>
    <row r="120" spans="3:11">
      <c r="C120" s="101" t="s">
        <v>71</v>
      </c>
      <c r="D120" s="153"/>
      <c r="E120" s="102">
        <v>5000</v>
      </c>
      <c r="F120" s="99">
        <f t="shared" si="10"/>
        <v>0</v>
      </c>
      <c r="G120" s="163"/>
      <c r="H120" s="103" t="s">
        <v>1001</v>
      </c>
      <c r="I120" s="100" t="str">
        <f>VLOOKUP(H120,Presupuesto!$B$11:$C$565,2,0)</f>
        <v>EQUIPOS VARIOS DE OFICINA</v>
      </c>
      <c r="J120" s="100" t="str">
        <f t="shared" si="11"/>
        <v>Posgrado</v>
      </c>
      <c r="K120" s="100" t="s">
        <v>409</v>
      </c>
    </row>
    <row r="121" spans="3:11" ht="15.75" thickBot="1">
      <c r="C121" s="104" t="s">
        <v>72</v>
      </c>
      <c r="D121" s="161"/>
      <c r="E121" s="106">
        <v>100000</v>
      </c>
      <c r="F121" s="107">
        <f t="shared" si="10"/>
        <v>0</v>
      </c>
      <c r="G121" s="164"/>
      <c r="H121" s="108" t="s">
        <v>1001</v>
      </c>
      <c r="I121" s="108" t="str">
        <f>VLOOKUP(H121,Presupuesto!$B$11:$C$565,2,0)</f>
        <v>EQUIPOS VARIOS DE OFICINA</v>
      </c>
      <c r="J121" s="108" t="str">
        <f t="shared" si="11"/>
        <v>Posgrado</v>
      </c>
      <c r="K121" s="126" t="s">
        <v>404</v>
      </c>
    </row>
    <row r="123" spans="3:11" ht="15.75" thickBot="1"/>
    <row r="124" spans="3:11" ht="15.75" thickBot="1">
      <c r="C124" s="29" t="s">
        <v>43</v>
      </c>
      <c r="D124" s="30">
        <f>SUM(F131:F140)</f>
        <v>0</v>
      </c>
      <c r="E124" s="180"/>
      <c r="F124" s="180"/>
      <c r="G124" s="79"/>
      <c r="H124" s="180"/>
      <c r="I124" s="180"/>
    </row>
    <row r="125" spans="3:11">
      <c r="C125" s="70"/>
      <c r="D125" s="31"/>
      <c r="E125" s="95"/>
      <c r="F125" s="95"/>
      <c r="G125" s="95"/>
      <c r="H125" s="76"/>
      <c r="I125" s="76"/>
      <c r="J125" s="76"/>
      <c r="K125" s="114"/>
    </row>
    <row r="126" spans="3:11">
      <c r="C126" s="70"/>
      <c r="D126" s="31"/>
      <c r="E126" s="95"/>
      <c r="F126" s="95"/>
      <c r="G126" s="95"/>
      <c r="H126" s="76"/>
      <c r="I126" s="76"/>
      <c r="J126" s="76"/>
      <c r="K126" s="114"/>
    </row>
    <row r="127" spans="3:11" ht="15.75">
      <c r="C127" s="207" t="s">
        <v>402</v>
      </c>
      <c r="D127" s="208"/>
      <c r="E127" s="95"/>
      <c r="F127" s="95"/>
      <c r="G127" s="95"/>
      <c r="H127" s="76"/>
      <c r="I127" s="76"/>
      <c r="J127" s="76"/>
      <c r="K127" s="114"/>
    </row>
    <row r="128" spans="3:11" ht="18.7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c r="C129" s="70"/>
      <c r="D129" s="31"/>
      <c r="E129" s="95"/>
      <c r="F129" s="95"/>
      <c r="G129" s="95"/>
      <c r="H129" s="76"/>
      <c r="I129" s="76"/>
      <c r="J129" s="76"/>
      <c r="K129" s="114"/>
    </row>
    <row r="130" spans="3:11" ht="30.75" thickBot="1">
      <c r="C130" s="128" t="s">
        <v>44</v>
      </c>
      <c r="D130" s="130" t="s">
        <v>55</v>
      </c>
      <c r="E130" s="130" t="s">
        <v>57</v>
      </c>
      <c r="F130" s="129" t="s">
        <v>27</v>
      </c>
      <c r="G130" s="135" t="s">
        <v>140</v>
      </c>
      <c r="H130" s="130" t="s">
        <v>46</v>
      </c>
      <c r="I130" s="130" t="s">
        <v>141</v>
      </c>
      <c r="J130" s="130" t="s">
        <v>420</v>
      </c>
      <c r="K130" s="130" t="s">
        <v>421</v>
      </c>
    </row>
    <row r="131" spans="3:11">
      <c r="C131" s="97" t="s">
        <v>63</v>
      </c>
      <c r="D131" s="160"/>
      <c r="E131" s="98">
        <v>2800</v>
      </c>
      <c r="F131" s="99">
        <f>D131*E131</f>
        <v>0</v>
      </c>
      <c r="G131" s="163" t="s">
        <v>1460</v>
      </c>
      <c r="H131" s="100" t="s">
        <v>998</v>
      </c>
      <c r="I131" s="100" t="str">
        <f>VLOOKUP(H131,Presupuesto!$B$11:$C$565,2,0)</f>
        <v>MUEBLES VARIOS DE OFICINA</v>
      </c>
      <c r="J131" s="227" t="s">
        <v>1472</v>
      </c>
      <c r="K131" s="100" t="s">
        <v>414</v>
      </c>
    </row>
    <row r="132" spans="3:11">
      <c r="C132" s="101" t="s">
        <v>64</v>
      </c>
      <c r="D132" s="153"/>
      <c r="E132" s="102">
        <v>2400</v>
      </c>
      <c r="F132" s="99">
        <f>D132*E132</f>
        <v>0</v>
      </c>
      <c r="G132" s="163"/>
      <c r="H132" s="103" t="s">
        <v>998</v>
      </c>
      <c r="I132" s="100" t="str">
        <f>VLOOKUP(H132,Presupuesto!$B$11:$C$565,2,0)</f>
        <v>MUEBLES VARIOS DE OFICINA</v>
      </c>
      <c r="J132" s="100" t="str">
        <f>$J$131</f>
        <v>Posgrado</v>
      </c>
      <c r="K132" s="100" t="s">
        <v>422</v>
      </c>
    </row>
    <row r="133" spans="3:11">
      <c r="C133" s="101" t="s">
        <v>65</v>
      </c>
      <c r="D133" s="153"/>
      <c r="E133" s="102">
        <v>1000</v>
      </c>
      <c r="F133" s="99">
        <f t="shared" ref="F133:F140" si="12">D133*E133</f>
        <v>0</v>
      </c>
      <c r="G133" s="163"/>
      <c r="H133" s="103" t="s">
        <v>998</v>
      </c>
      <c r="I133" s="100" t="str">
        <f>VLOOKUP(H133,Presupuesto!$B$11:$C$565,2,0)</f>
        <v>MUEBLES VARIOS DE OFICINA</v>
      </c>
      <c r="J133" s="100" t="str">
        <f t="shared" ref="J133:J140" si="13">$J$131</f>
        <v>Posgrado</v>
      </c>
      <c r="K133" s="100" t="s">
        <v>405</v>
      </c>
    </row>
    <row r="134" spans="3:11">
      <c r="C134" s="101" t="s">
        <v>66</v>
      </c>
      <c r="D134" s="153"/>
      <c r="E134" s="102">
        <v>6000</v>
      </c>
      <c r="F134" s="99">
        <f t="shared" si="12"/>
        <v>0</v>
      </c>
      <c r="G134" s="163"/>
      <c r="H134" s="103" t="s">
        <v>998</v>
      </c>
      <c r="I134" s="100" t="str">
        <f>VLOOKUP(H134,Presupuesto!$B$11:$C$565,2,0)</f>
        <v>MUEBLES VARIOS DE OFICINA</v>
      </c>
      <c r="J134" s="100" t="str">
        <f t="shared" si="13"/>
        <v>Posgrado</v>
      </c>
      <c r="K134" s="100" t="s">
        <v>405</v>
      </c>
    </row>
    <row r="135" spans="3:11">
      <c r="C135" s="101" t="s">
        <v>67</v>
      </c>
      <c r="D135" s="153"/>
      <c r="E135" s="102">
        <v>3000</v>
      </c>
      <c r="F135" s="99">
        <f t="shared" si="12"/>
        <v>0</v>
      </c>
      <c r="G135" s="163"/>
      <c r="H135" s="103" t="s">
        <v>998</v>
      </c>
      <c r="I135" s="100" t="str">
        <f>VLOOKUP(H135,Presupuesto!$B$11:$C$565,2,0)</f>
        <v>MUEBLES VARIOS DE OFICINA</v>
      </c>
      <c r="J135" s="100" t="str">
        <f t="shared" si="13"/>
        <v>Posgrado</v>
      </c>
      <c r="K135" s="100" t="s">
        <v>405</v>
      </c>
    </row>
    <row r="136" spans="3:11">
      <c r="C136" s="101" t="s">
        <v>68</v>
      </c>
      <c r="D136" s="153"/>
      <c r="E136" s="102">
        <v>10000</v>
      </c>
      <c r="F136" s="99">
        <f t="shared" si="12"/>
        <v>0</v>
      </c>
      <c r="G136" s="163"/>
      <c r="H136" s="103" t="s">
        <v>998</v>
      </c>
      <c r="I136" s="100" t="str">
        <f>VLOOKUP(H136,Presupuesto!$B$11:$C$565,2,0)</f>
        <v>MUEBLES VARIOS DE OFICINA</v>
      </c>
      <c r="J136" s="100" t="str">
        <f t="shared" si="13"/>
        <v>Posgrado</v>
      </c>
      <c r="K136" s="100" t="s">
        <v>405</v>
      </c>
    </row>
    <row r="137" spans="3:11">
      <c r="C137" s="101" t="s">
        <v>69</v>
      </c>
      <c r="D137" s="153"/>
      <c r="E137" s="102">
        <v>8000</v>
      </c>
      <c r="F137" s="99">
        <f t="shared" si="12"/>
        <v>0</v>
      </c>
      <c r="G137" s="163"/>
      <c r="H137" s="103" t="s">
        <v>1001</v>
      </c>
      <c r="I137" s="100" t="str">
        <f>VLOOKUP(H137,Presupuesto!$B$11:$C$565,2,0)</f>
        <v>EQUIPOS VARIOS DE OFICINA</v>
      </c>
      <c r="J137" s="100" t="str">
        <f t="shared" si="13"/>
        <v>Posgrado</v>
      </c>
      <c r="K137" s="100" t="s">
        <v>405</v>
      </c>
    </row>
    <row r="138" spans="3:11">
      <c r="C138" s="101" t="s">
        <v>70</v>
      </c>
      <c r="D138" s="153"/>
      <c r="E138" s="102">
        <v>2000</v>
      </c>
      <c r="F138" s="99">
        <f t="shared" si="12"/>
        <v>0</v>
      </c>
      <c r="G138" s="163"/>
      <c r="H138" s="103" t="s">
        <v>1001</v>
      </c>
      <c r="I138" s="100" t="str">
        <f>VLOOKUP(H138,Presupuesto!$B$11:$C$565,2,0)</f>
        <v>EQUIPOS VARIOS DE OFICINA</v>
      </c>
      <c r="J138" s="100" t="str">
        <f t="shared" si="13"/>
        <v>Posgrado</v>
      </c>
      <c r="K138" s="100" t="s">
        <v>413</v>
      </c>
    </row>
    <row r="139" spans="3:11">
      <c r="C139" s="101" t="s">
        <v>71</v>
      </c>
      <c r="D139" s="153"/>
      <c r="E139" s="102">
        <v>5000</v>
      </c>
      <c r="F139" s="99">
        <f t="shared" si="12"/>
        <v>0</v>
      </c>
      <c r="G139" s="163"/>
      <c r="H139" s="103" t="s">
        <v>1001</v>
      </c>
      <c r="I139" s="100" t="str">
        <f>VLOOKUP(H139,Presupuesto!$B$11:$C$565,2,0)</f>
        <v>EQUIPOS VARIOS DE OFICINA</v>
      </c>
      <c r="J139" s="100" t="str">
        <f t="shared" si="13"/>
        <v>Posgrado</v>
      </c>
      <c r="K139" s="100" t="s">
        <v>409</v>
      </c>
    </row>
    <row r="140" spans="3:11" ht="15.75" thickBot="1">
      <c r="C140" s="104" t="s">
        <v>72</v>
      </c>
      <c r="D140" s="161"/>
      <c r="E140" s="106">
        <v>100000</v>
      </c>
      <c r="F140" s="107">
        <f t="shared" si="12"/>
        <v>0</v>
      </c>
      <c r="G140" s="164"/>
      <c r="H140" s="108" t="s">
        <v>1001</v>
      </c>
      <c r="I140" s="108" t="str">
        <f>VLOOKUP(H140,Presupuesto!$B$11:$C$565,2,0)</f>
        <v>EQUIPOS VARIOS DE OFICINA</v>
      </c>
      <c r="J140" s="108" t="str">
        <f t="shared" si="13"/>
        <v>Posgrado</v>
      </c>
      <c r="K140" s="126" t="s">
        <v>404</v>
      </c>
    </row>
    <row r="142" spans="3:11" ht="15.75" thickBot="1">
      <c r="C142" s="378"/>
      <c r="D142" s="379"/>
      <c r="E142" s="380"/>
      <c r="F142" s="380"/>
      <c r="G142" s="381"/>
      <c r="H142" s="380"/>
      <c r="I142" s="380"/>
      <c r="J142" s="157"/>
      <c r="K142" s="157"/>
    </row>
    <row r="143" spans="3:11" ht="15.75" thickBot="1">
      <c r="C143" s="29" t="s">
        <v>43</v>
      </c>
      <c r="D143" s="30">
        <f>SUM(F150:F159)</f>
        <v>0</v>
      </c>
      <c r="E143" s="180"/>
      <c r="F143" s="180"/>
      <c r="G143" s="79"/>
      <c r="H143" s="180"/>
      <c r="I143" s="180"/>
    </row>
    <row r="144" spans="3:11">
      <c r="C144" s="70"/>
      <c r="D144" s="31"/>
      <c r="E144" s="95"/>
      <c r="F144" s="95"/>
      <c r="G144" s="95"/>
      <c r="H144" s="76"/>
      <c r="I144" s="76"/>
      <c r="J144" s="76"/>
      <c r="K144" s="114"/>
    </row>
    <row r="145" spans="3:11">
      <c r="C145" s="70"/>
      <c r="D145" s="31"/>
      <c r="E145" s="95"/>
      <c r="F145" s="95"/>
      <c r="G145" s="95"/>
      <c r="H145" s="76"/>
      <c r="I145" s="76"/>
      <c r="J145" s="76"/>
      <c r="K145" s="114"/>
    </row>
    <row r="146" spans="3:11" ht="15.75">
      <c r="C146" s="207" t="s">
        <v>402</v>
      </c>
      <c r="D146" s="208"/>
      <c r="E146" s="95"/>
      <c r="F146" s="95"/>
      <c r="G146" s="95"/>
      <c r="H146" s="76"/>
      <c r="I146" s="76"/>
      <c r="J146" s="76"/>
      <c r="K146" s="114"/>
    </row>
    <row r="147" spans="3:11" ht="18.7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c r="C148" s="70"/>
      <c r="D148" s="31"/>
      <c r="E148" s="95"/>
      <c r="F148" s="95"/>
      <c r="G148" s="95"/>
      <c r="H148" s="76"/>
      <c r="I148" s="76"/>
      <c r="J148" s="76"/>
      <c r="K148" s="114"/>
    </row>
    <row r="149" spans="3:11" ht="30.75" thickBot="1">
      <c r="C149" s="128" t="s">
        <v>44</v>
      </c>
      <c r="D149" s="130" t="s">
        <v>55</v>
      </c>
      <c r="E149" s="130" t="s">
        <v>57</v>
      </c>
      <c r="F149" s="129" t="s">
        <v>27</v>
      </c>
      <c r="G149" s="135" t="s">
        <v>140</v>
      </c>
      <c r="H149" s="130" t="s">
        <v>46</v>
      </c>
      <c r="I149" s="130" t="s">
        <v>141</v>
      </c>
      <c r="J149" s="130" t="s">
        <v>420</v>
      </c>
      <c r="K149" s="130" t="s">
        <v>421</v>
      </c>
    </row>
    <row r="150" spans="3:11">
      <c r="C150" s="97" t="s">
        <v>63</v>
      </c>
      <c r="D150" s="160"/>
      <c r="E150" s="98">
        <v>2800</v>
      </c>
      <c r="F150" s="99">
        <f>D150*E150</f>
        <v>0</v>
      </c>
      <c r="G150" s="163" t="s">
        <v>1460</v>
      </c>
      <c r="H150" s="100" t="s">
        <v>998</v>
      </c>
      <c r="I150" s="100" t="str">
        <f>VLOOKUP(H150,Presupuesto!$B$11:$C$565,2,0)</f>
        <v>MUEBLES VARIOS DE OFICINA</v>
      </c>
      <c r="J150" s="227" t="s">
        <v>1472</v>
      </c>
      <c r="K150" s="100" t="s">
        <v>414</v>
      </c>
    </row>
    <row r="151" spans="3:11">
      <c r="C151" s="101" t="s">
        <v>64</v>
      </c>
      <c r="D151" s="153"/>
      <c r="E151" s="102">
        <v>2400</v>
      </c>
      <c r="F151" s="99">
        <f>D151*E151</f>
        <v>0</v>
      </c>
      <c r="G151" s="163"/>
      <c r="H151" s="103" t="s">
        <v>998</v>
      </c>
      <c r="I151" s="100" t="str">
        <f>VLOOKUP(H151,Presupuesto!$B$11:$C$565,2,0)</f>
        <v>MUEBLES VARIOS DE OFICINA</v>
      </c>
      <c r="J151" s="100" t="str">
        <f>$J$150</f>
        <v>Posgrado</v>
      </c>
      <c r="K151" s="100" t="s">
        <v>422</v>
      </c>
    </row>
    <row r="152" spans="3:11">
      <c r="C152" s="101" t="s">
        <v>65</v>
      </c>
      <c r="D152" s="153"/>
      <c r="E152" s="102">
        <v>1000</v>
      </c>
      <c r="F152" s="99">
        <f t="shared" ref="F152:F159" si="14">D152*E152</f>
        <v>0</v>
      </c>
      <c r="G152" s="163"/>
      <c r="H152" s="103" t="s">
        <v>998</v>
      </c>
      <c r="I152" s="100" t="str">
        <f>VLOOKUP(H152,Presupuesto!$B$11:$C$565,2,0)</f>
        <v>MUEBLES VARIOS DE OFICINA</v>
      </c>
      <c r="J152" s="100" t="str">
        <f t="shared" ref="J152:J159" si="15">$J$150</f>
        <v>Posgrado</v>
      </c>
      <c r="K152" s="100" t="s">
        <v>405</v>
      </c>
    </row>
    <row r="153" spans="3:11">
      <c r="C153" s="101" t="s">
        <v>66</v>
      </c>
      <c r="D153" s="153"/>
      <c r="E153" s="102">
        <v>6000</v>
      </c>
      <c r="F153" s="99">
        <f t="shared" si="14"/>
        <v>0</v>
      </c>
      <c r="G153" s="163"/>
      <c r="H153" s="103" t="s">
        <v>998</v>
      </c>
      <c r="I153" s="100" t="str">
        <f>VLOOKUP(H153,Presupuesto!$B$11:$C$565,2,0)</f>
        <v>MUEBLES VARIOS DE OFICINA</v>
      </c>
      <c r="J153" s="100" t="str">
        <f t="shared" si="15"/>
        <v>Posgrado</v>
      </c>
      <c r="K153" s="100" t="s">
        <v>405</v>
      </c>
    </row>
    <row r="154" spans="3:11">
      <c r="C154" s="101" t="s">
        <v>67</v>
      </c>
      <c r="D154" s="153"/>
      <c r="E154" s="102">
        <v>3000</v>
      </c>
      <c r="F154" s="99">
        <f t="shared" si="14"/>
        <v>0</v>
      </c>
      <c r="G154" s="163"/>
      <c r="H154" s="103" t="s">
        <v>998</v>
      </c>
      <c r="I154" s="100" t="str">
        <f>VLOOKUP(H154,Presupuesto!$B$11:$C$565,2,0)</f>
        <v>MUEBLES VARIOS DE OFICINA</v>
      </c>
      <c r="J154" s="100" t="str">
        <f t="shared" si="15"/>
        <v>Posgrado</v>
      </c>
      <c r="K154" s="100" t="s">
        <v>405</v>
      </c>
    </row>
    <row r="155" spans="3:11">
      <c r="C155" s="101" t="s">
        <v>68</v>
      </c>
      <c r="D155" s="153"/>
      <c r="E155" s="102">
        <v>10000</v>
      </c>
      <c r="F155" s="99">
        <f t="shared" si="14"/>
        <v>0</v>
      </c>
      <c r="G155" s="163"/>
      <c r="H155" s="103" t="s">
        <v>998</v>
      </c>
      <c r="I155" s="100" t="str">
        <f>VLOOKUP(H155,Presupuesto!$B$11:$C$565,2,0)</f>
        <v>MUEBLES VARIOS DE OFICINA</v>
      </c>
      <c r="J155" s="100" t="str">
        <f t="shared" si="15"/>
        <v>Posgrado</v>
      </c>
      <c r="K155" s="100" t="s">
        <v>405</v>
      </c>
    </row>
    <row r="156" spans="3:11">
      <c r="C156" s="101" t="s">
        <v>69</v>
      </c>
      <c r="D156" s="153"/>
      <c r="E156" s="102">
        <v>8000</v>
      </c>
      <c r="F156" s="99">
        <f t="shared" si="14"/>
        <v>0</v>
      </c>
      <c r="G156" s="163"/>
      <c r="H156" s="103" t="s">
        <v>1001</v>
      </c>
      <c r="I156" s="100" t="str">
        <f>VLOOKUP(H156,Presupuesto!$B$11:$C$565,2,0)</f>
        <v>EQUIPOS VARIOS DE OFICINA</v>
      </c>
      <c r="J156" s="100" t="str">
        <f t="shared" si="15"/>
        <v>Posgrado</v>
      </c>
      <c r="K156" s="100" t="s">
        <v>405</v>
      </c>
    </row>
    <row r="157" spans="3:11">
      <c r="C157" s="101" t="s">
        <v>70</v>
      </c>
      <c r="D157" s="153"/>
      <c r="E157" s="102">
        <v>2000</v>
      </c>
      <c r="F157" s="99">
        <f t="shared" si="14"/>
        <v>0</v>
      </c>
      <c r="G157" s="163"/>
      <c r="H157" s="103" t="s">
        <v>1001</v>
      </c>
      <c r="I157" s="100" t="str">
        <f>VLOOKUP(H157,Presupuesto!$B$11:$C$565,2,0)</f>
        <v>EQUIPOS VARIOS DE OFICINA</v>
      </c>
      <c r="J157" s="100" t="str">
        <f t="shared" si="15"/>
        <v>Posgrado</v>
      </c>
      <c r="K157" s="100" t="s">
        <v>413</v>
      </c>
    </row>
    <row r="158" spans="3:11">
      <c r="C158" s="101" t="s">
        <v>71</v>
      </c>
      <c r="D158" s="153"/>
      <c r="E158" s="102">
        <v>5000</v>
      </c>
      <c r="F158" s="99">
        <f t="shared" si="14"/>
        <v>0</v>
      </c>
      <c r="G158" s="163"/>
      <c r="H158" s="103" t="s">
        <v>1001</v>
      </c>
      <c r="I158" s="100" t="str">
        <f>VLOOKUP(H158,Presupuesto!$B$11:$C$565,2,0)</f>
        <v>EQUIPOS VARIOS DE OFICINA</v>
      </c>
      <c r="J158" s="100" t="str">
        <f t="shared" si="15"/>
        <v>Posgrado</v>
      </c>
      <c r="K158" s="100" t="s">
        <v>409</v>
      </c>
    </row>
    <row r="159" spans="3:11" ht="15.75" thickBot="1">
      <c r="C159" s="104" t="s">
        <v>72</v>
      </c>
      <c r="D159" s="161"/>
      <c r="E159" s="106">
        <v>100000</v>
      </c>
      <c r="F159" s="107">
        <f t="shared" si="14"/>
        <v>0</v>
      </c>
      <c r="G159" s="164"/>
      <c r="H159" s="108" t="s">
        <v>1001</v>
      </c>
      <c r="I159" s="108" t="str">
        <f>VLOOKUP(H159,Presupuesto!$B$11:$C$565,2,0)</f>
        <v>EQUIPOS VARIOS DE OFICINA</v>
      </c>
      <c r="J159" s="108" t="str">
        <f t="shared" si="15"/>
        <v>Posgrado</v>
      </c>
      <c r="K159" s="126" t="s">
        <v>404</v>
      </c>
    </row>
    <row r="161" spans="3:11" ht="15.75" thickBot="1"/>
    <row r="162" spans="3:11" ht="15.75" thickBot="1">
      <c r="C162" s="29" t="s">
        <v>43</v>
      </c>
      <c r="D162" s="30">
        <f>SUM(F169:F178)</f>
        <v>0</v>
      </c>
      <c r="E162" s="180"/>
      <c r="F162" s="180"/>
      <c r="G162" s="79"/>
      <c r="H162" s="180"/>
      <c r="I162" s="180"/>
    </row>
    <row r="163" spans="3:11">
      <c r="C163" s="70"/>
      <c r="D163" s="31"/>
      <c r="E163" s="95"/>
      <c r="F163" s="95"/>
      <c r="G163" s="95"/>
      <c r="H163" s="76"/>
      <c r="I163" s="76"/>
      <c r="J163" s="76"/>
      <c r="K163" s="114"/>
    </row>
    <row r="164" spans="3:11">
      <c r="C164" s="70"/>
      <c r="D164" s="31"/>
      <c r="E164" s="95"/>
      <c r="F164" s="95"/>
      <c r="G164" s="95"/>
      <c r="H164" s="76"/>
      <c r="I164" s="76"/>
      <c r="J164" s="76"/>
      <c r="K164" s="114"/>
    </row>
    <row r="165" spans="3:11" ht="15.75">
      <c r="C165" s="207" t="s">
        <v>402</v>
      </c>
      <c r="D165" s="208"/>
      <c r="E165" s="95"/>
      <c r="F165" s="95"/>
      <c r="G165" s="95"/>
      <c r="H165" s="76"/>
      <c r="I165" s="76"/>
      <c r="J165" s="76"/>
      <c r="K165" s="114"/>
    </row>
    <row r="166" spans="3:11" ht="18.7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c r="C167" s="70"/>
      <c r="D167" s="31"/>
      <c r="E167" s="95"/>
      <c r="F167" s="95"/>
      <c r="G167" s="95"/>
      <c r="H167" s="76"/>
      <c r="I167" s="76"/>
      <c r="J167" s="76"/>
      <c r="K167" s="114"/>
    </row>
    <row r="168" spans="3:11" ht="30.75" thickBot="1">
      <c r="C168" s="128" t="s">
        <v>44</v>
      </c>
      <c r="D168" s="130" t="s">
        <v>55</v>
      </c>
      <c r="E168" s="130" t="s">
        <v>57</v>
      </c>
      <c r="F168" s="129" t="s">
        <v>27</v>
      </c>
      <c r="G168" s="135" t="s">
        <v>140</v>
      </c>
      <c r="H168" s="130" t="s">
        <v>46</v>
      </c>
      <c r="I168" s="130" t="s">
        <v>141</v>
      </c>
      <c r="J168" s="130" t="s">
        <v>420</v>
      </c>
      <c r="K168" s="130" t="s">
        <v>421</v>
      </c>
    </row>
    <row r="169" spans="3:11">
      <c r="C169" s="97" t="s">
        <v>63</v>
      </c>
      <c r="D169" s="160"/>
      <c r="E169" s="98">
        <v>2800</v>
      </c>
      <c r="F169" s="99">
        <f>D169*E169</f>
        <v>0</v>
      </c>
      <c r="G169" s="163" t="s">
        <v>1460</v>
      </c>
      <c r="H169" s="100" t="s">
        <v>998</v>
      </c>
      <c r="I169" s="100" t="str">
        <f>VLOOKUP(H169,Presupuesto!$B$11:$C$565,2,0)</f>
        <v>MUEBLES VARIOS DE OFICINA</v>
      </c>
      <c r="J169" s="227" t="s">
        <v>1472</v>
      </c>
      <c r="K169" s="100" t="s">
        <v>414</v>
      </c>
    </row>
    <row r="170" spans="3:11">
      <c r="C170" s="101" t="s">
        <v>64</v>
      </c>
      <c r="D170" s="153"/>
      <c r="E170" s="102">
        <v>2400</v>
      </c>
      <c r="F170" s="99">
        <f>D170*E170</f>
        <v>0</v>
      </c>
      <c r="G170" s="163"/>
      <c r="H170" s="103" t="s">
        <v>998</v>
      </c>
      <c r="I170" s="100" t="str">
        <f>VLOOKUP(H170,Presupuesto!$B$11:$C$565,2,0)</f>
        <v>MUEBLES VARIOS DE OFICINA</v>
      </c>
      <c r="J170" s="100" t="str">
        <f>$J$169</f>
        <v>Posgrado</v>
      </c>
      <c r="K170" s="100" t="s">
        <v>422</v>
      </c>
    </row>
    <row r="171" spans="3:11">
      <c r="C171" s="101" t="s">
        <v>65</v>
      </c>
      <c r="D171" s="153"/>
      <c r="E171" s="102">
        <v>1000</v>
      </c>
      <c r="F171" s="99">
        <f t="shared" ref="F171:F178" si="16">D171*E171</f>
        <v>0</v>
      </c>
      <c r="G171" s="163"/>
      <c r="H171" s="103" t="s">
        <v>998</v>
      </c>
      <c r="I171" s="100" t="str">
        <f>VLOOKUP(H171,Presupuesto!$B$11:$C$565,2,0)</f>
        <v>MUEBLES VARIOS DE OFICINA</v>
      </c>
      <c r="J171" s="100" t="str">
        <f t="shared" ref="J171:J178" si="17">$J$169</f>
        <v>Posgrado</v>
      </c>
      <c r="K171" s="100" t="s">
        <v>405</v>
      </c>
    </row>
    <row r="172" spans="3:11">
      <c r="C172" s="101" t="s">
        <v>66</v>
      </c>
      <c r="D172" s="153"/>
      <c r="E172" s="102">
        <v>6000</v>
      </c>
      <c r="F172" s="99">
        <f t="shared" si="16"/>
        <v>0</v>
      </c>
      <c r="G172" s="163"/>
      <c r="H172" s="103" t="s">
        <v>998</v>
      </c>
      <c r="I172" s="100" t="str">
        <f>VLOOKUP(H172,Presupuesto!$B$11:$C$565,2,0)</f>
        <v>MUEBLES VARIOS DE OFICINA</v>
      </c>
      <c r="J172" s="100" t="str">
        <f t="shared" si="17"/>
        <v>Posgrado</v>
      </c>
      <c r="K172" s="100" t="s">
        <v>405</v>
      </c>
    </row>
    <row r="173" spans="3:11">
      <c r="C173" s="101" t="s">
        <v>67</v>
      </c>
      <c r="D173" s="153"/>
      <c r="E173" s="102">
        <v>3000</v>
      </c>
      <c r="F173" s="99">
        <f t="shared" si="16"/>
        <v>0</v>
      </c>
      <c r="G173" s="163"/>
      <c r="H173" s="103" t="s">
        <v>998</v>
      </c>
      <c r="I173" s="100" t="str">
        <f>VLOOKUP(H173,Presupuesto!$B$11:$C$565,2,0)</f>
        <v>MUEBLES VARIOS DE OFICINA</v>
      </c>
      <c r="J173" s="100" t="str">
        <f t="shared" si="17"/>
        <v>Posgrado</v>
      </c>
      <c r="K173" s="100" t="s">
        <v>405</v>
      </c>
    </row>
    <row r="174" spans="3:11">
      <c r="C174" s="101" t="s">
        <v>68</v>
      </c>
      <c r="D174" s="153"/>
      <c r="E174" s="102">
        <v>10000</v>
      </c>
      <c r="F174" s="99">
        <f t="shared" si="16"/>
        <v>0</v>
      </c>
      <c r="G174" s="163"/>
      <c r="H174" s="103" t="s">
        <v>998</v>
      </c>
      <c r="I174" s="100" t="str">
        <f>VLOOKUP(H174,Presupuesto!$B$11:$C$565,2,0)</f>
        <v>MUEBLES VARIOS DE OFICINA</v>
      </c>
      <c r="J174" s="100" t="str">
        <f t="shared" si="17"/>
        <v>Posgrado</v>
      </c>
      <c r="K174" s="100" t="s">
        <v>405</v>
      </c>
    </row>
    <row r="175" spans="3:11">
      <c r="C175" s="101" t="s">
        <v>69</v>
      </c>
      <c r="D175" s="153"/>
      <c r="E175" s="102">
        <v>8000</v>
      </c>
      <c r="F175" s="99">
        <f t="shared" si="16"/>
        <v>0</v>
      </c>
      <c r="G175" s="163"/>
      <c r="H175" s="103" t="s">
        <v>1001</v>
      </c>
      <c r="I175" s="100" t="str">
        <f>VLOOKUP(H175,Presupuesto!$B$11:$C$565,2,0)</f>
        <v>EQUIPOS VARIOS DE OFICINA</v>
      </c>
      <c r="J175" s="100" t="str">
        <f t="shared" si="17"/>
        <v>Posgrado</v>
      </c>
      <c r="K175" s="100" t="s">
        <v>405</v>
      </c>
    </row>
    <row r="176" spans="3:11">
      <c r="C176" s="101" t="s">
        <v>70</v>
      </c>
      <c r="D176" s="153"/>
      <c r="E176" s="102">
        <v>2000</v>
      </c>
      <c r="F176" s="99">
        <f t="shared" si="16"/>
        <v>0</v>
      </c>
      <c r="G176" s="163"/>
      <c r="H176" s="103" t="s">
        <v>1001</v>
      </c>
      <c r="I176" s="100" t="str">
        <f>VLOOKUP(H176,Presupuesto!$B$11:$C$565,2,0)</f>
        <v>EQUIPOS VARIOS DE OFICINA</v>
      </c>
      <c r="J176" s="100" t="str">
        <f t="shared" si="17"/>
        <v>Posgrado</v>
      </c>
      <c r="K176" s="100" t="s">
        <v>413</v>
      </c>
    </row>
    <row r="177" spans="3:11">
      <c r="C177" s="101" t="s">
        <v>71</v>
      </c>
      <c r="D177" s="153"/>
      <c r="E177" s="102">
        <v>5000</v>
      </c>
      <c r="F177" s="99">
        <f t="shared" si="16"/>
        <v>0</v>
      </c>
      <c r="G177" s="163"/>
      <c r="H177" s="103" t="s">
        <v>1001</v>
      </c>
      <c r="I177" s="100" t="str">
        <f>VLOOKUP(H177,Presupuesto!$B$11:$C$565,2,0)</f>
        <v>EQUIPOS VARIOS DE OFICINA</v>
      </c>
      <c r="J177" s="100" t="str">
        <f t="shared" si="17"/>
        <v>Posgrado</v>
      </c>
      <c r="K177" s="100" t="s">
        <v>409</v>
      </c>
    </row>
    <row r="178" spans="3:11" ht="15.75" thickBot="1">
      <c r="C178" s="104" t="s">
        <v>72</v>
      </c>
      <c r="D178" s="161"/>
      <c r="E178" s="106">
        <v>100000</v>
      </c>
      <c r="F178" s="107">
        <f t="shared" si="16"/>
        <v>0</v>
      </c>
      <c r="G178" s="164"/>
      <c r="H178" s="108" t="s">
        <v>1001</v>
      </c>
      <c r="I178" s="108" t="str">
        <f>VLOOKUP(H178,Presupuesto!$B$11:$C$565,2,0)</f>
        <v>EQUIPOS VARIOS DE OFICINA</v>
      </c>
      <c r="J178" s="108" t="str">
        <f t="shared" si="17"/>
        <v>Posgrado</v>
      </c>
      <c r="K178" s="126" t="s">
        <v>404</v>
      </c>
    </row>
    <row r="180" spans="3:11" ht="15.75" thickBot="1">
      <c r="C180" s="378"/>
      <c r="D180" s="379"/>
      <c r="E180" s="380"/>
      <c r="F180" s="380"/>
      <c r="G180" s="381"/>
      <c r="H180" s="380"/>
      <c r="I180" s="380"/>
      <c r="J180" s="157"/>
      <c r="K180" s="157"/>
    </row>
    <row r="181" spans="3:11" ht="15.75" thickBot="1">
      <c r="C181" s="29" t="s">
        <v>43</v>
      </c>
      <c r="D181" s="30">
        <f>SUM(F188:F197)</f>
        <v>0</v>
      </c>
      <c r="E181" s="180"/>
      <c r="F181" s="180"/>
      <c r="G181" s="79"/>
      <c r="H181" s="180"/>
      <c r="I181" s="180"/>
    </row>
    <row r="182" spans="3:11">
      <c r="C182" s="70"/>
      <c r="D182" s="31"/>
      <c r="E182" s="95"/>
      <c r="F182" s="95"/>
      <c r="G182" s="95"/>
      <c r="H182" s="76"/>
      <c r="I182" s="76"/>
      <c r="J182" s="76"/>
      <c r="K182" s="114"/>
    </row>
    <row r="183" spans="3:11">
      <c r="C183" s="70"/>
      <c r="D183" s="31"/>
      <c r="E183" s="95"/>
      <c r="F183" s="95"/>
      <c r="G183" s="95"/>
      <c r="H183" s="76"/>
      <c r="I183" s="76"/>
      <c r="J183" s="76"/>
      <c r="K183" s="114"/>
    </row>
    <row r="184" spans="3:11" ht="15.75">
      <c r="C184" s="207" t="s">
        <v>402</v>
      </c>
      <c r="D184" s="208"/>
      <c r="E184" s="95"/>
      <c r="F184" s="95"/>
      <c r="G184" s="95"/>
      <c r="H184" s="76"/>
      <c r="I184" s="76"/>
      <c r="J184" s="76"/>
      <c r="K184" s="114"/>
    </row>
    <row r="185" spans="3:11" ht="18.7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c r="C186" s="70"/>
      <c r="D186" s="31"/>
      <c r="E186" s="95"/>
      <c r="F186" s="95"/>
      <c r="G186" s="95"/>
      <c r="H186" s="76"/>
      <c r="I186" s="76"/>
      <c r="J186" s="76"/>
      <c r="K186" s="114"/>
    </row>
    <row r="187" spans="3:11" ht="30.75" thickBot="1">
      <c r="C187" s="128" t="s">
        <v>44</v>
      </c>
      <c r="D187" s="130" t="s">
        <v>55</v>
      </c>
      <c r="E187" s="130" t="s">
        <v>57</v>
      </c>
      <c r="F187" s="129" t="s">
        <v>27</v>
      </c>
      <c r="G187" s="135" t="s">
        <v>140</v>
      </c>
      <c r="H187" s="130" t="s">
        <v>46</v>
      </c>
      <c r="I187" s="130" t="s">
        <v>141</v>
      </c>
      <c r="J187" s="130" t="s">
        <v>420</v>
      </c>
      <c r="K187" s="130" t="s">
        <v>421</v>
      </c>
    </row>
    <row r="188" spans="3:11">
      <c r="C188" s="97" t="s">
        <v>63</v>
      </c>
      <c r="D188" s="160"/>
      <c r="E188" s="98">
        <v>2800</v>
      </c>
      <c r="F188" s="99">
        <f>D188*E188</f>
        <v>0</v>
      </c>
      <c r="G188" s="163" t="s">
        <v>1460</v>
      </c>
      <c r="H188" s="100" t="s">
        <v>998</v>
      </c>
      <c r="I188" s="100" t="str">
        <f>VLOOKUP(H188,Presupuesto!$B$11:$C$565,2,0)</f>
        <v>MUEBLES VARIOS DE OFICINA</v>
      </c>
      <c r="J188" s="227" t="s">
        <v>1472</v>
      </c>
      <c r="K188" s="100" t="s">
        <v>414</v>
      </c>
    </row>
    <row r="189" spans="3:11">
      <c r="C189" s="101" t="s">
        <v>64</v>
      </c>
      <c r="D189" s="153"/>
      <c r="E189" s="102">
        <v>2400</v>
      </c>
      <c r="F189" s="99">
        <f>D189*E189</f>
        <v>0</v>
      </c>
      <c r="G189" s="163"/>
      <c r="H189" s="103" t="s">
        <v>998</v>
      </c>
      <c r="I189" s="100" t="str">
        <f>VLOOKUP(H189,Presupuesto!$B$11:$C$565,2,0)</f>
        <v>MUEBLES VARIOS DE OFICINA</v>
      </c>
      <c r="J189" s="100" t="str">
        <f>$J$188</f>
        <v>Posgrado</v>
      </c>
      <c r="K189" s="100" t="s">
        <v>422</v>
      </c>
    </row>
    <row r="190" spans="3:11">
      <c r="C190" s="101" t="s">
        <v>65</v>
      </c>
      <c r="D190" s="153"/>
      <c r="E190" s="102">
        <v>1000</v>
      </c>
      <c r="F190" s="99">
        <f t="shared" ref="F190:F197" si="18">D190*E190</f>
        <v>0</v>
      </c>
      <c r="G190" s="163"/>
      <c r="H190" s="103" t="s">
        <v>998</v>
      </c>
      <c r="I190" s="100" t="str">
        <f>VLOOKUP(H190,Presupuesto!$B$11:$C$565,2,0)</f>
        <v>MUEBLES VARIOS DE OFICINA</v>
      </c>
      <c r="J190" s="100" t="str">
        <f t="shared" ref="J190:J197" si="19">$J$188</f>
        <v>Posgrado</v>
      </c>
      <c r="K190" s="100" t="s">
        <v>405</v>
      </c>
    </row>
    <row r="191" spans="3:11">
      <c r="C191" s="101" t="s">
        <v>66</v>
      </c>
      <c r="D191" s="153"/>
      <c r="E191" s="102">
        <v>6000</v>
      </c>
      <c r="F191" s="99">
        <f t="shared" si="18"/>
        <v>0</v>
      </c>
      <c r="G191" s="163"/>
      <c r="H191" s="103" t="s">
        <v>998</v>
      </c>
      <c r="I191" s="100" t="str">
        <f>VLOOKUP(H191,Presupuesto!$B$11:$C$565,2,0)</f>
        <v>MUEBLES VARIOS DE OFICINA</v>
      </c>
      <c r="J191" s="100" t="str">
        <f t="shared" si="19"/>
        <v>Posgrado</v>
      </c>
      <c r="K191" s="100" t="s">
        <v>405</v>
      </c>
    </row>
    <row r="192" spans="3:11">
      <c r="C192" s="101" t="s">
        <v>67</v>
      </c>
      <c r="D192" s="153"/>
      <c r="E192" s="102">
        <v>3000</v>
      </c>
      <c r="F192" s="99">
        <f t="shared" si="18"/>
        <v>0</v>
      </c>
      <c r="G192" s="163"/>
      <c r="H192" s="103" t="s">
        <v>998</v>
      </c>
      <c r="I192" s="100" t="str">
        <f>VLOOKUP(H192,Presupuesto!$B$11:$C$565,2,0)</f>
        <v>MUEBLES VARIOS DE OFICINA</v>
      </c>
      <c r="J192" s="100" t="str">
        <f t="shared" si="19"/>
        <v>Posgrado</v>
      </c>
      <c r="K192" s="100" t="s">
        <v>405</v>
      </c>
    </row>
    <row r="193" spans="3:11">
      <c r="C193" s="101" t="s">
        <v>68</v>
      </c>
      <c r="D193" s="153"/>
      <c r="E193" s="102">
        <v>10000</v>
      </c>
      <c r="F193" s="99">
        <f t="shared" si="18"/>
        <v>0</v>
      </c>
      <c r="G193" s="163"/>
      <c r="H193" s="103" t="s">
        <v>998</v>
      </c>
      <c r="I193" s="100" t="str">
        <f>VLOOKUP(H193,Presupuesto!$B$11:$C$565,2,0)</f>
        <v>MUEBLES VARIOS DE OFICINA</v>
      </c>
      <c r="J193" s="100" t="str">
        <f t="shared" si="19"/>
        <v>Posgrado</v>
      </c>
      <c r="K193" s="100" t="s">
        <v>405</v>
      </c>
    </row>
    <row r="194" spans="3:11">
      <c r="C194" s="101" t="s">
        <v>69</v>
      </c>
      <c r="D194" s="153"/>
      <c r="E194" s="102">
        <v>8000</v>
      </c>
      <c r="F194" s="99">
        <f t="shared" si="18"/>
        <v>0</v>
      </c>
      <c r="G194" s="163"/>
      <c r="H194" s="103" t="s">
        <v>1001</v>
      </c>
      <c r="I194" s="100" t="str">
        <f>VLOOKUP(H194,Presupuesto!$B$11:$C$565,2,0)</f>
        <v>EQUIPOS VARIOS DE OFICINA</v>
      </c>
      <c r="J194" s="100" t="str">
        <f t="shared" si="19"/>
        <v>Posgrado</v>
      </c>
      <c r="K194" s="100" t="s">
        <v>405</v>
      </c>
    </row>
    <row r="195" spans="3:11">
      <c r="C195" s="101" t="s">
        <v>70</v>
      </c>
      <c r="D195" s="153"/>
      <c r="E195" s="102">
        <v>2000</v>
      </c>
      <c r="F195" s="99">
        <f t="shared" si="18"/>
        <v>0</v>
      </c>
      <c r="G195" s="163"/>
      <c r="H195" s="103" t="s">
        <v>1001</v>
      </c>
      <c r="I195" s="100" t="str">
        <f>VLOOKUP(H195,Presupuesto!$B$11:$C$565,2,0)</f>
        <v>EQUIPOS VARIOS DE OFICINA</v>
      </c>
      <c r="J195" s="100" t="str">
        <f t="shared" si="19"/>
        <v>Posgrado</v>
      </c>
      <c r="K195" s="100" t="s">
        <v>413</v>
      </c>
    </row>
    <row r="196" spans="3:11">
      <c r="C196" s="101" t="s">
        <v>71</v>
      </c>
      <c r="D196" s="153"/>
      <c r="E196" s="102">
        <v>5000</v>
      </c>
      <c r="F196" s="99">
        <f t="shared" si="18"/>
        <v>0</v>
      </c>
      <c r="G196" s="163"/>
      <c r="H196" s="103" t="s">
        <v>1001</v>
      </c>
      <c r="I196" s="100" t="str">
        <f>VLOOKUP(H196,Presupuesto!$B$11:$C$565,2,0)</f>
        <v>EQUIPOS VARIOS DE OFICINA</v>
      </c>
      <c r="J196" s="100" t="str">
        <f t="shared" si="19"/>
        <v>Posgrado</v>
      </c>
      <c r="K196" s="100" t="s">
        <v>409</v>
      </c>
    </row>
    <row r="197" spans="3:11" ht="15.75" thickBot="1">
      <c r="C197" s="104" t="s">
        <v>72</v>
      </c>
      <c r="D197" s="161"/>
      <c r="E197" s="106">
        <v>100000</v>
      </c>
      <c r="F197" s="107">
        <f t="shared" si="18"/>
        <v>0</v>
      </c>
      <c r="G197" s="164"/>
      <c r="H197" s="108" t="s">
        <v>1001</v>
      </c>
      <c r="I197" s="108" t="str">
        <f>VLOOKUP(H197,Presupuesto!$B$11:$C$565,2,0)</f>
        <v>EQUIPOS VARIOS DE OFICINA</v>
      </c>
      <c r="J197" s="108" t="str">
        <f t="shared" si="19"/>
        <v>Posgrado</v>
      </c>
      <c r="K197" s="126" t="s">
        <v>404</v>
      </c>
    </row>
    <row r="199" spans="3:11" ht="15.75" thickBot="1"/>
    <row r="200" spans="3:11" ht="15.75" thickBot="1">
      <c r="C200" s="29" t="s">
        <v>43</v>
      </c>
      <c r="D200" s="30">
        <f>SUM(F207:F216)</f>
        <v>0</v>
      </c>
      <c r="E200" s="180"/>
      <c r="F200" s="180"/>
      <c r="G200" s="79"/>
      <c r="H200" s="180"/>
      <c r="I200" s="180"/>
    </row>
    <row r="201" spans="3:11">
      <c r="C201" s="70"/>
      <c r="D201" s="31"/>
      <c r="E201" s="95"/>
      <c r="F201" s="95"/>
      <c r="G201" s="95"/>
      <c r="H201" s="76"/>
      <c r="I201" s="76"/>
      <c r="J201" s="76"/>
      <c r="K201" s="114"/>
    </row>
    <row r="202" spans="3:11">
      <c r="C202" s="70"/>
      <c r="D202" s="31"/>
      <c r="E202" s="95"/>
      <c r="F202" s="95"/>
      <c r="G202" s="95"/>
      <c r="H202" s="76"/>
      <c r="I202" s="76"/>
      <c r="J202" s="76"/>
      <c r="K202" s="114"/>
    </row>
    <row r="203" spans="3:11" ht="15.75">
      <c r="C203" s="207" t="s">
        <v>402</v>
      </c>
      <c r="D203" s="208"/>
      <c r="E203" s="95"/>
      <c r="F203" s="95"/>
      <c r="G203" s="95"/>
      <c r="H203" s="76"/>
      <c r="I203" s="76"/>
      <c r="J203" s="76"/>
      <c r="K203" s="114"/>
    </row>
    <row r="204" spans="3:11" ht="18.7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c r="C205" s="70"/>
      <c r="D205" s="31"/>
      <c r="E205" s="95"/>
      <c r="F205" s="95"/>
      <c r="G205" s="95"/>
      <c r="H205" s="76"/>
      <c r="I205" s="76"/>
      <c r="J205" s="76"/>
      <c r="K205" s="114"/>
    </row>
    <row r="206" spans="3:11" ht="30.75" thickBot="1">
      <c r="C206" s="128" t="s">
        <v>44</v>
      </c>
      <c r="D206" s="130" t="s">
        <v>55</v>
      </c>
      <c r="E206" s="130" t="s">
        <v>57</v>
      </c>
      <c r="F206" s="129" t="s">
        <v>27</v>
      </c>
      <c r="G206" s="135" t="s">
        <v>140</v>
      </c>
      <c r="H206" s="130" t="s">
        <v>46</v>
      </c>
      <c r="I206" s="130" t="s">
        <v>141</v>
      </c>
      <c r="J206" s="130" t="s">
        <v>420</v>
      </c>
      <c r="K206" s="130" t="s">
        <v>421</v>
      </c>
    </row>
    <row r="207" spans="3:11">
      <c r="C207" s="97" t="s">
        <v>63</v>
      </c>
      <c r="D207" s="160"/>
      <c r="E207" s="98">
        <v>2800</v>
      </c>
      <c r="F207" s="99">
        <f>D207*E207</f>
        <v>0</v>
      </c>
      <c r="G207" s="163" t="s">
        <v>1460</v>
      </c>
      <c r="H207" s="100" t="s">
        <v>998</v>
      </c>
      <c r="I207" s="100" t="str">
        <f>VLOOKUP(H207,Presupuesto!$B$11:$C$565,2,0)</f>
        <v>MUEBLES VARIOS DE OFICINA</v>
      </c>
      <c r="J207" s="227" t="s">
        <v>1472</v>
      </c>
      <c r="K207" s="100" t="s">
        <v>414</v>
      </c>
    </row>
    <row r="208" spans="3:11">
      <c r="C208" s="101" t="s">
        <v>64</v>
      </c>
      <c r="D208" s="153"/>
      <c r="E208" s="102">
        <v>2400</v>
      </c>
      <c r="F208" s="99">
        <f>D208*E208</f>
        <v>0</v>
      </c>
      <c r="G208" s="163"/>
      <c r="H208" s="103" t="s">
        <v>998</v>
      </c>
      <c r="I208" s="100" t="str">
        <f>VLOOKUP(H208,Presupuesto!$B$11:$C$565,2,0)</f>
        <v>MUEBLES VARIOS DE OFICINA</v>
      </c>
      <c r="J208" s="100" t="str">
        <f>$J$207</f>
        <v>Posgrado</v>
      </c>
      <c r="K208" s="100" t="s">
        <v>422</v>
      </c>
    </row>
    <row r="209" spans="3:11">
      <c r="C209" s="101" t="s">
        <v>65</v>
      </c>
      <c r="D209" s="153"/>
      <c r="E209" s="102">
        <v>1000</v>
      </c>
      <c r="F209" s="99">
        <f t="shared" ref="F209:F216" si="20">D209*E209</f>
        <v>0</v>
      </c>
      <c r="G209" s="163"/>
      <c r="H209" s="103" t="s">
        <v>998</v>
      </c>
      <c r="I209" s="100" t="str">
        <f>VLOOKUP(H209,Presupuesto!$B$11:$C$565,2,0)</f>
        <v>MUEBLES VARIOS DE OFICINA</v>
      </c>
      <c r="J209" s="100" t="str">
        <f t="shared" ref="J209:J216" si="21">$J$207</f>
        <v>Posgrado</v>
      </c>
      <c r="K209" s="100" t="s">
        <v>405</v>
      </c>
    </row>
    <row r="210" spans="3:11">
      <c r="C210" s="101" t="s">
        <v>66</v>
      </c>
      <c r="D210" s="153"/>
      <c r="E210" s="102">
        <v>6000</v>
      </c>
      <c r="F210" s="99">
        <f t="shared" si="20"/>
        <v>0</v>
      </c>
      <c r="G210" s="163"/>
      <c r="H210" s="103" t="s">
        <v>998</v>
      </c>
      <c r="I210" s="100" t="str">
        <f>VLOOKUP(H210,Presupuesto!$B$11:$C$565,2,0)</f>
        <v>MUEBLES VARIOS DE OFICINA</v>
      </c>
      <c r="J210" s="100" t="str">
        <f t="shared" si="21"/>
        <v>Posgrado</v>
      </c>
      <c r="K210" s="100" t="s">
        <v>405</v>
      </c>
    </row>
    <row r="211" spans="3:11">
      <c r="C211" s="101" t="s">
        <v>67</v>
      </c>
      <c r="D211" s="153"/>
      <c r="E211" s="102">
        <v>3000</v>
      </c>
      <c r="F211" s="99">
        <f t="shared" si="20"/>
        <v>0</v>
      </c>
      <c r="G211" s="163"/>
      <c r="H211" s="103" t="s">
        <v>998</v>
      </c>
      <c r="I211" s="100" t="str">
        <f>VLOOKUP(H211,Presupuesto!$B$11:$C$565,2,0)</f>
        <v>MUEBLES VARIOS DE OFICINA</v>
      </c>
      <c r="J211" s="100" t="str">
        <f t="shared" si="21"/>
        <v>Posgrado</v>
      </c>
      <c r="K211" s="100" t="s">
        <v>405</v>
      </c>
    </row>
    <row r="212" spans="3:11">
      <c r="C212" s="101" t="s">
        <v>68</v>
      </c>
      <c r="D212" s="153"/>
      <c r="E212" s="102">
        <v>10000</v>
      </c>
      <c r="F212" s="99">
        <f t="shared" si="20"/>
        <v>0</v>
      </c>
      <c r="G212" s="163"/>
      <c r="H212" s="103" t="s">
        <v>998</v>
      </c>
      <c r="I212" s="100" t="str">
        <f>VLOOKUP(H212,Presupuesto!$B$11:$C$565,2,0)</f>
        <v>MUEBLES VARIOS DE OFICINA</v>
      </c>
      <c r="J212" s="100" t="str">
        <f t="shared" si="21"/>
        <v>Posgrado</v>
      </c>
      <c r="K212" s="100" t="s">
        <v>405</v>
      </c>
    </row>
    <row r="213" spans="3:11">
      <c r="C213" s="101" t="s">
        <v>69</v>
      </c>
      <c r="D213" s="153"/>
      <c r="E213" s="102">
        <v>8000</v>
      </c>
      <c r="F213" s="99">
        <f t="shared" si="20"/>
        <v>0</v>
      </c>
      <c r="G213" s="163"/>
      <c r="H213" s="103" t="s">
        <v>1001</v>
      </c>
      <c r="I213" s="100" t="str">
        <f>VLOOKUP(H213,Presupuesto!$B$11:$C$565,2,0)</f>
        <v>EQUIPOS VARIOS DE OFICINA</v>
      </c>
      <c r="J213" s="100" t="str">
        <f t="shared" si="21"/>
        <v>Posgrado</v>
      </c>
      <c r="K213" s="100" t="s">
        <v>405</v>
      </c>
    </row>
    <row r="214" spans="3:11">
      <c r="C214" s="101" t="s">
        <v>70</v>
      </c>
      <c r="D214" s="153"/>
      <c r="E214" s="102">
        <v>2000</v>
      </c>
      <c r="F214" s="99">
        <f t="shared" si="20"/>
        <v>0</v>
      </c>
      <c r="G214" s="163"/>
      <c r="H214" s="103" t="s">
        <v>1001</v>
      </c>
      <c r="I214" s="100" t="str">
        <f>VLOOKUP(H214,Presupuesto!$B$11:$C$565,2,0)</f>
        <v>EQUIPOS VARIOS DE OFICINA</v>
      </c>
      <c r="J214" s="100" t="str">
        <f t="shared" si="21"/>
        <v>Posgrado</v>
      </c>
      <c r="K214" s="100" t="s">
        <v>413</v>
      </c>
    </row>
    <row r="215" spans="3:11">
      <c r="C215" s="101" t="s">
        <v>71</v>
      </c>
      <c r="D215" s="153"/>
      <c r="E215" s="102">
        <v>5000</v>
      </c>
      <c r="F215" s="99">
        <f t="shared" si="20"/>
        <v>0</v>
      </c>
      <c r="G215" s="163"/>
      <c r="H215" s="103" t="s">
        <v>1001</v>
      </c>
      <c r="I215" s="100" t="str">
        <f>VLOOKUP(H215,Presupuesto!$B$11:$C$565,2,0)</f>
        <v>EQUIPOS VARIOS DE OFICINA</v>
      </c>
      <c r="J215" s="100" t="str">
        <f t="shared" si="21"/>
        <v>Posgrado</v>
      </c>
      <c r="K215" s="100" t="s">
        <v>409</v>
      </c>
    </row>
    <row r="216" spans="3:11" ht="15.75" thickBot="1">
      <c r="C216" s="104" t="s">
        <v>72</v>
      </c>
      <c r="D216" s="161"/>
      <c r="E216" s="106">
        <v>100000</v>
      </c>
      <c r="F216" s="107">
        <f t="shared" si="20"/>
        <v>0</v>
      </c>
      <c r="G216" s="164"/>
      <c r="H216" s="108" t="s">
        <v>1001</v>
      </c>
      <c r="I216" s="108" t="str">
        <f>VLOOKUP(H216,Presupuesto!$B$11:$C$565,2,0)</f>
        <v>EQUIPOS VARIOS DE OFICINA</v>
      </c>
      <c r="J216" s="108" t="str">
        <f t="shared" si="21"/>
        <v>Posgrado</v>
      </c>
      <c r="K216" s="126" t="s">
        <v>404</v>
      </c>
    </row>
    <row r="218" spans="3:11" ht="15.75" thickBot="1">
      <c r="C218" s="378"/>
      <c r="D218" s="379"/>
      <c r="E218" s="380"/>
      <c r="F218" s="380"/>
      <c r="G218" s="381"/>
      <c r="H218" s="380"/>
      <c r="I218" s="380"/>
      <c r="J218" s="157"/>
      <c r="K218" s="157"/>
    </row>
    <row r="219" spans="3:11" ht="15.75" thickBot="1">
      <c r="C219" s="29" t="s">
        <v>43</v>
      </c>
      <c r="D219" s="30">
        <f>SUM(F226:F235)</f>
        <v>0</v>
      </c>
      <c r="E219" s="180"/>
      <c r="F219" s="180"/>
      <c r="G219" s="79"/>
      <c r="H219" s="180"/>
      <c r="I219" s="180"/>
    </row>
    <row r="220" spans="3:11">
      <c r="C220" s="70"/>
      <c r="D220" s="31"/>
      <c r="E220" s="95"/>
      <c r="F220" s="95"/>
      <c r="G220" s="95"/>
      <c r="H220" s="76"/>
      <c r="I220" s="76"/>
      <c r="J220" s="76"/>
      <c r="K220" s="114"/>
    </row>
    <row r="221" spans="3:11">
      <c r="C221" s="70"/>
      <c r="D221" s="31"/>
      <c r="E221" s="95"/>
      <c r="F221" s="95"/>
      <c r="G221" s="95"/>
      <c r="H221" s="76"/>
      <c r="I221" s="76"/>
      <c r="J221" s="76"/>
      <c r="K221" s="114"/>
    </row>
    <row r="222" spans="3:11" ht="15.75">
      <c r="C222" s="207" t="s">
        <v>402</v>
      </c>
      <c r="D222" s="208"/>
      <c r="E222" s="95"/>
      <c r="F222" s="95"/>
      <c r="G222" s="95"/>
      <c r="H222" s="76"/>
      <c r="I222" s="76"/>
      <c r="J222" s="76"/>
      <c r="K222" s="114"/>
    </row>
    <row r="223" spans="3:11" ht="18.7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c r="C224" s="70"/>
      <c r="D224" s="31"/>
      <c r="E224" s="95"/>
      <c r="F224" s="95"/>
      <c r="G224" s="95"/>
      <c r="H224" s="76"/>
      <c r="I224" s="76"/>
      <c r="J224" s="76"/>
      <c r="K224" s="114"/>
    </row>
    <row r="225" spans="3:11" ht="30.75" thickBot="1">
      <c r="C225" s="128" t="s">
        <v>44</v>
      </c>
      <c r="D225" s="130" t="s">
        <v>55</v>
      </c>
      <c r="E225" s="130" t="s">
        <v>57</v>
      </c>
      <c r="F225" s="129" t="s">
        <v>27</v>
      </c>
      <c r="G225" s="135" t="s">
        <v>140</v>
      </c>
      <c r="H225" s="130" t="s">
        <v>46</v>
      </c>
      <c r="I225" s="130" t="s">
        <v>141</v>
      </c>
      <c r="J225" s="130" t="s">
        <v>420</v>
      </c>
      <c r="K225" s="130" t="s">
        <v>421</v>
      </c>
    </row>
    <row r="226" spans="3:11">
      <c r="C226" s="97" t="s">
        <v>63</v>
      </c>
      <c r="D226" s="160"/>
      <c r="E226" s="98">
        <v>2800</v>
      </c>
      <c r="F226" s="99">
        <f>D226*E226</f>
        <v>0</v>
      </c>
      <c r="G226" s="163" t="s">
        <v>1460</v>
      </c>
      <c r="H226" s="100" t="s">
        <v>998</v>
      </c>
      <c r="I226" s="100" t="str">
        <f>VLOOKUP(H226,Presupuesto!$B$11:$C$565,2,0)</f>
        <v>MUEBLES VARIOS DE OFICINA</v>
      </c>
      <c r="J226" s="227" t="s">
        <v>1472</v>
      </c>
      <c r="K226" s="100" t="s">
        <v>414</v>
      </c>
    </row>
    <row r="227" spans="3:11">
      <c r="C227" s="101" t="s">
        <v>64</v>
      </c>
      <c r="D227" s="153"/>
      <c r="E227" s="102">
        <v>2400</v>
      </c>
      <c r="F227" s="99">
        <f>D227*E227</f>
        <v>0</v>
      </c>
      <c r="G227" s="163"/>
      <c r="H227" s="103" t="s">
        <v>998</v>
      </c>
      <c r="I227" s="100" t="str">
        <f>VLOOKUP(H227,Presupuesto!$B$11:$C$565,2,0)</f>
        <v>MUEBLES VARIOS DE OFICINA</v>
      </c>
      <c r="J227" s="100" t="str">
        <f>$J$226</f>
        <v>Posgrado</v>
      </c>
      <c r="K227" s="100" t="s">
        <v>422</v>
      </c>
    </row>
    <row r="228" spans="3:11">
      <c r="C228" s="101" t="s">
        <v>65</v>
      </c>
      <c r="D228" s="153"/>
      <c r="E228" s="102">
        <v>1000</v>
      </c>
      <c r="F228" s="99">
        <f t="shared" ref="F228:F235" si="22">D228*E228</f>
        <v>0</v>
      </c>
      <c r="G228" s="163"/>
      <c r="H228" s="103" t="s">
        <v>998</v>
      </c>
      <c r="I228" s="100" t="str">
        <f>VLOOKUP(H228,Presupuesto!$B$11:$C$565,2,0)</f>
        <v>MUEBLES VARIOS DE OFICINA</v>
      </c>
      <c r="J228" s="100" t="str">
        <f t="shared" ref="J228:J235" si="23">$J$226</f>
        <v>Posgrado</v>
      </c>
      <c r="K228" s="100" t="s">
        <v>405</v>
      </c>
    </row>
    <row r="229" spans="3:11">
      <c r="C229" s="101" t="s">
        <v>66</v>
      </c>
      <c r="D229" s="153"/>
      <c r="E229" s="102">
        <v>6000</v>
      </c>
      <c r="F229" s="99">
        <f t="shared" si="22"/>
        <v>0</v>
      </c>
      <c r="G229" s="163"/>
      <c r="H229" s="103" t="s">
        <v>998</v>
      </c>
      <c r="I229" s="100" t="str">
        <f>VLOOKUP(H229,Presupuesto!$B$11:$C$565,2,0)</f>
        <v>MUEBLES VARIOS DE OFICINA</v>
      </c>
      <c r="J229" s="100" t="str">
        <f t="shared" si="23"/>
        <v>Posgrado</v>
      </c>
      <c r="K229" s="100" t="s">
        <v>405</v>
      </c>
    </row>
    <row r="230" spans="3:11">
      <c r="C230" s="101" t="s">
        <v>67</v>
      </c>
      <c r="D230" s="153"/>
      <c r="E230" s="102">
        <v>3000</v>
      </c>
      <c r="F230" s="99">
        <f t="shared" si="22"/>
        <v>0</v>
      </c>
      <c r="G230" s="163"/>
      <c r="H230" s="103" t="s">
        <v>998</v>
      </c>
      <c r="I230" s="100" t="str">
        <f>VLOOKUP(H230,Presupuesto!$B$11:$C$565,2,0)</f>
        <v>MUEBLES VARIOS DE OFICINA</v>
      </c>
      <c r="J230" s="100" t="str">
        <f t="shared" si="23"/>
        <v>Posgrado</v>
      </c>
      <c r="K230" s="100" t="s">
        <v>405</v>
      </c>
    </row>
    <row r="231" spans="3:11">
      <c r="C231" s="101" t="s">
        <v>68</v>
      </c>
      <c r="D231" s="153"/>
      <c r="E231" s="102">
        <v>10000</v>
      </c>
      <c r="F231" s="99">
        <f t="shared" si="22"/>
        <v>0</v>
      </c>
      <c r="G231" s="163"/>
      <c r="H231" s="103" t="s">
        <v>998</v>
      </c>
      <c r="I231" s="100" t="str">
        <f>VLOOKUP(H231,Presupuesto!$B$11:$C$565,2,0)</f>
        <v>MUEBLES VARIOS DE OFICINA</v>
      </c>
      <c r="J231" s="100" t="str">
        <f t="shared" si="23"/>
        <v>Posgrado</v>
      </c>
      <c r="K231" s="100" t="s">
        <v>405</v>
      </c>
    </row>
    <row r="232" spans="3:11">
      <c r="C232" s="101" t="s">
        <v>69</v>
      </c>
      <c r="D232" s="153"/>
      <c r="E232" s="102">
        <v>8000</v>
      </c>
      <c r="F232" s="99">
        <f t="shared" si="22"/>
        <v>0</v>
      </c>
      <c r="G232" s="163"/>
      <c r="H232" s="103" t="s">
        <v>1001</v>
      </c>
      <c r="I232" s="100" t="str">
        <f>VLOOKUP(H232,Presupuesto!$B$11:$C$565,2,0)</f>
        <v>EQUIPOS VARIOS DE OFICINA</v>
      </c>
      <c r="J232" s="100" t="str">
        <f t="shared" si="23"/>
        <v>Posgrado</v>
      </c>
      <c r="K232" s="100" t="s">
        <v>405</v>
      </c>
    </row>
    <row r="233" spans="3:11">
      <c r="C233" s="101" t="s">
        <v>70</v>
      </c>
      <c r="D233" s="153"/>
      <c r="E233" s="102">
        <v>2000</v>
      </c>
      <c r="F233" s="99">
        <f t="shared" si="22"/>
        <v>0</v>
      </c>
      <c r="G233" s="163"/>
      <c r="H233" s="103" t="s">
        <v>1001</v>
      </c>
      <c r="I233" s="100" t="str">
        <f>VLOOKUP(H233,Presupuesto!$B$11:$C$565,2,0)</f>
        <v>EQUIPOS VARIOS DE OFICINA</v>
      </c>
      <c r="J233" s="100" t="str">
        <f t="shared" si="23"/>
        <v>Posgrado</v>
      </c>
      <c r="K233" s="100" t="s">
        <v>413</v>
      </c>
    </row>
    <row r="234" spans="3:11">
      <c r="C234" s="101" t="s">
        <v>71</v>
      </c>
      <c r="D234" s="153"/>
      <c r="E234" s="102">
        <v>5000</v>
      </c>
      <c r="F234" s="99">
        <f t="shared" si="22"/>
        <v>0</v>
      </c>
      <c r="G234" s="163"/>
      <c r="H234" s="103" t="s">
        <v>1001</v>
      </c>
      <c r="I234" s="100" t="str">
        <f>VLOOKUP(H234,Presupuesto!$B$11:$C$565,2,0)</f>
        <v>EQUIPOS VARIOS DE OFICINA</v>
      </c>
      <c r="J234" s="100" t="str">
        <f t="shared" si="23"/>
        <v>Posgrado</v>
      </c>
      <c r="K234" s="100" t="s">
        <v>409</v>
      </c>
    </row>
    <row r="235" spans="3:11" ht="15.75" thickBot="1">
      <c r="C235" s="104" t="s">
        <v>72</v>
      </c>
      <c r="D235" s="161"/>
      <c r="E235" s="106">
        <v>100000</v>
      </c>
      <c r="F235" s="107">
        <f t="shared" si="22"/>
        <v>0</v>
      </c>
      <c r="G235" s="164"/>
      <c r="H235" s="108" t="s">
        <v>1001</v>
      </c>
      <c r="I235" s="108" t="str">
        <f>VLOOKUP(H235,Presupuesto!$B$11:$C$565,2,0)</f>
        <v>EQUIPOS VARIOS DE OFICINA</v>
      </c>
      <c r="J235" s="108" t="str">
        <f t="shared" si="23"/>
        <v>Posgrado</v>
      </c>
      <c r="K235" s="126" t="s">
        <v>404</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283"/>
  <sheetViews>
    <sheetView showGridLines="0" topLeftCell="C283" zoomScale="86" zoomScaleNormal="86" workbookViewId="0">
      <selection activeCell="I34" sqref="I34"/>
    </sheetView>
  </sheetViews>
  <sheetFormatPr baseColWidth="10" defaultColWidth="11.5703125" defaultRowHeight="1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CB2" s="124" t="s">
        <v>1350</v>
      </c>
      <c r="CC2" s="124" t="s">
        <v>1351</v>
      </c>
      <c r="CD2" s="124" t="s">
        <v>1349</v>
      </c>
      <c r="CE2" s="124" t="s">
        <v>1352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393</v>
      </c>
      <c r="D5" s="201">
        <f>SUMIF(C:C,$C$10,D:D)</f>
        <v>0</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SUM(F17:F30)</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7" t="s">
        <v>402</v>
      </c>
      <c r="D13" s="208"/>
      <c r="E13" s="95"/>
      <c r="F13" s="95"/>
      <c r="G13" s="95"/>
      <c r="H13" s="76"/>
      <c r="I13" s="76"/>
      <c r="J13" s="76"/>
      <c r="K13" s="114"/>
    </row>
    <row r="14" spans="1:555" ht="18.7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140</v>
      </c>
      <c r="H16" s="151" t="s">
        <v>46</v>
      </c>
      <c r="I16" s="151" t="s">
        <v>141</v>
      </c>
      <c r="J16" s="151" t="s">
        <v>420</v>
      </c>
      <c r="K16" s="151" t="s">
        <v>421</v>
      </c>
      <c r="L16" s="151" t="s">
        <v>476</v>
      </c>
    </row>
    <row r="17" spans="2:12" ht="15.75" thickBot="1">
      <c r="B17" s="95"/>
      <c r="C17" s="325" t="s">
        <v>1352</v>
      </c>
      <c r="D17" s="160"/>
      <c r="E17" s="98">
        <f>HLOOKUP($C17,$CB$2:$CE$3,2,0)</f>
        <v>15000</v>
      </c>
      <c r="F17" s="99">
        <f>D17*E17</f>
        <v>0</v>
      </c>
      <c r="G17" s="167" t="s">
        <v>1460</v>
      </c>
      <c r="H17" s="100" t="s">
        <v>1027</v>
      </c>
      <c r="I17" s="100" t="str">
        <f>VLOOKUP(H17,Presupuesto!$B$11:$C$565,2,0)</f>
        <v>EQUIPO DE COMPUTACION</v>
      </c>
      <c r="J17" s="227" t="s">
        <v>1472</v>
      </c>
      <c r="K17" s="100" t="s">
        <v>404</v>
      </c>
      <c r="L17" s="100"/>
    </row>
    <row r="18" spans="2:12">
      <c r="B18" s="95"/>
      <c r="C18" s="325" t="s">
        <v>1350</v>
      </c>
      <c r="D18" s="153"/>
      <c r="E18" s="98">
        <f>HLOOKUP($C18,$CB$2:$CE$3,2,0)</f>
        <v>35000</v>
      </c>
      <c r="F18" s="99">
        <f>D18*E18</f>
        <v>0</v>
      </c>
      <c r="G18" s="167"/>
      <c r="H18" s="103" t="s">
        <v>1027</v>
      </c>
      <c r="I18" s="103" t="str">
        <f>VLOOKUP(H18,Presupuesto!$B$11:$C$565,2,0)</f>
        <v>EQUIPO DE COMPUTACION</v>
      </c>
      <c r="J18" s="100" t="str">
        <f t="shared" ref="J18:J29" si="0">$J$17</f>
        <v>Posgrado</v>
      </c>
      <c r="K18" s="100" t="s">
        <v>422</v>
      </c>
      <c r="L18" s="100"/>
    </row>
    <row r="19" spans="2:12">
      <c r="B19" s="95"/>
      <c r="C19" s="101" t="s">
        <v>73</v>
      </c>
      <c r="D19" s="153"/>
      <c r="E19" s="102">
        <v>4000</v>
      </c>
      <c r="F19" s="99">
        <f t="shared" ref="F19:F30" si="1">D19*E19</f>
        <v>0</v>
      </c>
      <c r="G19" s="167"/>
      <c r="H19" s="103" t="s">
        <v>999</v>
      </c>
      <c r="I19" s="103" t="str">
        <f>VLOOKUP(H19,Presupuesto!$B$11:$C$565,2,0)</f>
        <v>EQUIPOS VARIOS DE OFICINA</v>
      </c>
      <c r="J19" s="100" t="str">
        <f t="shared" si="0"/>
        <v>Posgrado</v>
      </c>
      <c r="K19" s="100" t="s">
        <v>405</v>
      </c>
      <c r="L19" s="100"/>
    </row>
    <row r="20" spans="2:12">
      <c r="B20" s="95"/>
      <c r="C20" s="101" t="s">
        <v>74</v>
      </c>
      <c r="D20" s="153"/>
      <c r="E20" s="102">
        <v>8000</v>
      </c>
      <c r="F20" s="99">
        <f t="shared" si="1"/>
        <v>0</v>
      </c>
      <c r="G20" s="167"/>
      <c r="H20" s="103" t="s">
        <v>1027</v>
      </c>
      <c r="I20" s="103" t="str">
        <f>VLOOKUP(H20,Presupuesto!$B$11:$C$565,2,0)</f>
        <v>EQUIPO DE COMPUTACION</v>
      </c>
      <c r="J20" s="100" t="str">
        <f t="shared" si="0"/>
        <v>Posgrado</v>
      </c>
      <c r="K20" s="100" t="s">
        <v>405</v>
      </c>
      <c r="L20" s="100"/>
    </row>
    <row r="21" spans="2:12">
      <c r="B21" s="95"/>
      <c r="C21" s="101" t="s">
        <v>75</v>
      </c>
      <c r="D21" s="153"/>
      <c r="E21" s="102">
        <v>5000</v>
      </c>
      <c r="F21" s="99">
        <f t="shared" si="1"/>
        <v>0</v>
      </c>
      <c r="G21" s="167"/>
      <c r="H21" s="103" t="s">
        <v>1027</v>
      </c>
      <c r="I21" s="103" t="str">
        <f>VLOOKUP(H21,Presupuesto!$B$11:$C$565,2,0)</f>
        <v>EQUIPO DE COMPUTACION</v>
      </c>
      <c r="J21" s="100" t="str">
        <f t="shared" si="0"/>
        <v>Posgrado</v>
      </c>
      <c r="K21" s="100" t="s">
        <v>405</v>
      </c>
      <c r="L21" s="100"/>
    </row>
    <row r="22" spans="2:12">
      <c r="B22" s="95"/>
      <c r="C22" s="101" t="s">
        <v>35</v>
      </c>
      <c r="D22" s="153"/>
      <c r="E22" s="102">
        <v>13000</v>
      </c>
      <c r="F22" s="99">
        <f t="shared" si="1"/>
        <v>0</v>
      </c>
      <c r="G22" s="167"/>
      <c r="H22" s="103" t="s">
        <v>1013</v>
      </c>
      <c r="I22" s="103" t="str">
        <f>VLOOKUP(H22,Presupuesto!$B$11:$C$565,2,0)</f>
        <v>EQUIPO DE TRANSPORTE TRACCION Y ELEVACION</v>
      </c>
      <c r="J22" s="100" t="str">
        <f t="shared" si="0"/>
        <v>Posgrado</v>
      </c>
      <c r="K22" s="100" t="s">
        <v>405</v>
      </c>
      <c r="L22" s="100"/>
    </row>
    <row r="23" spans="2:12">
      <c r="B23" s="95"/>
      <c r="C23" s="101" t="s">
        <v>76</v>
      </c>
      <c r="D23" s="153"/>
      <c r="E23" s="102">
        <v>15000</v>
      </c>
      <c r="F23" s="99">
        <f t="shared" si="1"/>
        <v>0</v>
      </c>
      <c r="G23" s="167"/>
      <c r="H23" s="103" t="s">
        <v>1013</v>
      </c>
      <c r="I23" s="103" t="str">
        <f>VLOOKUP(H23,Presupuesto!$B$11:$C$565,2,0)</f>
        <v>EQUIPO DE TRANSPORTE TRACCION Y ELEVACION</v>
      </c>
      <c r="J23" s="100" t="str">
        <f t="shared" si="0"/>
        <v>Posgrado</v>
      </c>
      <c r="K23" s="100" t="s">
        <v>405</v>
      </c>
      <c r="L23" s="100"/>
    </row>
    <row r="24" spans="2:12">
      <c r="B24" s="95"/>
      <c r="C24" s="101" t="s">
        <v>77</v>
      </c>
      <c r="D24" s="153"/>
      <c r="E24" s="102">
        <v>10000</v>
      </c>
      <c r="F24" s="99">
        <f t="shared" si="1"/>
        <v>0</v>
      </c>
      <c r="G24" s="167"/>
      <c r="H24" s="103" t="s">
        <v>1013</v>
      </c>
      <c r="I24" s="103" t="str">
        <f>VLOOKUP(H24,Presupuesto!$B$11:$C$565,2,0)</f>
        <v>EQUIPO DE TRANSPORTE TRACCION Y ELEVACION</v>
      </c>
      <c r="J24" s="100" t="str">
        <f t="shared" si="0"/>
        <v>Posgrado</v>
      </c>
      <c r="K24" s="100" t="s">
        <v>413</v>
      </c>
      <c r="L24" s="100"/>
    </row>
    <row r="25" spans="2:12">
      <c r="C25" s="101" t="s">
        <v>78</v>
      </c>
      <c r="D25" s="153"/>
      <c r="E25" s="102">
        <v>10000</v>
      </c>
      <c r="F25" s="99">
        <f t="shared" si="1"/>
        <v>0</v>
      </c>
      <c r="G25" s="167"/>
      <c r="H25" s="103" t="s">
        <v>1059</v>
      </c>
      <c r="I25" s="103" t="str">
        <f>VLOOKUP(H25,Presupuesto!$B$11:$C$565,2,0)</f>
        <v>APLICACIONES INFORMATICAS</v>
      </c>
      <c r="J25" s="100" t="str">
        <f t="shared" si="0"/>
        <v>Posgrado</v>
      </c>
      <c r="K25" s="100" t="s">
        <v>409</v>
      </c>
      <c r="L25" s="100"/>
    </row>
    <row r="26" spans="2:12">
      <c r="C26" s="111" t="s">
        <v>79</v>
      </c>
      <c r="D26" s="153"/>
      <c r="E26" s="102">
        <v>2000</v>
      </c>
      <c r="F26" s="99">
        <f t="shared" si="1"/>
        <v>0</v>
      </c>
      <c r="G26" s="167"/>
      <c r="H26" s="112" t="s">
        <v>1027</v>
      </c>
      <c r="I26" s="112" t="str">
        <f>VLOOKUP(H26,Presupuesto!$B$11:$C$565,2,0)</f>
        <v>EQUIPO DE COMPUTACION</v>
      </c>
      <c r="J26" s="100" t="str">
        <f t="shared" si="0"/>
        <v>Posgrado</v>
      </c>
      <c r="K26" s="100" t="s">
        <v>405</v>
      </c>
      <c r="L26" s="100"/>
    </row>
    <row r="27" spans="2:12">
      <c r="C27" s="111" t="s">
        <v>80</v>
      </c>
      <c r="D27" s="153"/>
      <c r="E27" s="102">
        <v>1500</v>
      </c>
      <c r="F27" s="99">
        <f t="shared" si="1"/>
        <v>0</v>
      </c>
      <c r="G27" s="167"/>
      <c r="H27" s="112" t="s">
        <v>959</v>
      </c>
      <c r="I27" s="112" t="str">
        <f>VLOOKUP(H27,Presupuesto!$B$11:$C$565,2,0)</f>
        <v>UTILES Y MATERIALES ELECTRICOS</v>
      </c>
      <c r="J27" s="100" t="str">
        <f t="shared" si="0"/>
        <v>Posgrado</v>
      </c>
      <c r="K27" s="100" t="s">
        <v>405</v>
      </c>
      <c r="L27" s="100"/>
    </row>
    <row r="28" spans="2:12">
      <c r="C28" s="111" t="s">
        <v>81</v>
      </c>
      <c r="D28" s="153"/>
      <c r="E28" s="102">
        <v>1500</v>
      </c>
      <c r="F28" s="99">
        <f t="shared" si="1"/>
        <v>0</v>
      </c>
      <c r="G28" s="167"/>
      <c r="H28" s="112" t="s">
        <v>1027</v>
      </c>
      <c r="I28" s="112" t="str">
        <f>VLOOKUP(H28,Presupuesto!$B$11:$C$565,2,0)</f>
        <v>EQUIPO DE COMPUTACION</v>
      </c>
      <c r="J28" s="100" t="str">
        <f t="shared" si="0"/>
        <v>Posgrado</v>
      </c>
      <c r="K28" s="100" t="s">
        <v>405</v>
      </c>
      <c r="L28" s="100"/>
    </row>
    <row r="29" spans="2:12">
      <c r="C29" s="111" t="s">
        <v>82</v>
      </c>
      <c r="D29" s="153"/>
      <c r="E29" s="102">
        <v>500</v>
      </c>
      <c r="F29" s="99">
        <f t="shared" si="1"/>
        <v>0</v>
      </c>
      <c r="G29" s="167"/>
      <c r="H29" s="112" t="s">
        <v>968</v>
      </c>
      <c r="I29" s="112" t="str">
        <f>VLOOKUP(H29,Presupuesto!$B$11:$C$565,2,0)</f>
        <v>OTROS RESPUESTOS Y ACCESORIOS MENORES</v>
      </c>
      <c r="J29" s="100" t="str">
        <f t="shared" si="0"/>
        <v>Posgrado</v>
      </c>
      <c r="K29" s="100" t="s">
        <v>405</v>
      </c>
      <c r="L29" s="100"/>
    </row>
    <row r="30" spans="2:12" ht="15.75" thickBot="1">
      <c r="B30" s="95"/>
      <c r="C30" s="104" t="s">
        <v>83</v>
      </c>
      <c r="D30" s="161"/>
      <c r="E30" s="106">
        <v>20</v>
      </c>
      <c r="F30" s="107">
        <f t="shared" si="1"/>
        <v>0</v>
      </c>
      <c r="G30" s="164"/>
      <c r="H30" s="108" t="s">
        <v>968</v>
      </c>
      <c r="I30" s="108" t="str">
        <f>VLOOKUP(H30,Presupuesto!$B$11:$C$565,2,0)</f>
        <v>OTROS RESPUESTOS Y ACCESORIOS MENORES</v>
      </c>
      <c r="J30" s="108" t="str">
        <f t="shared" ref="J30" si="2">$J$17</f>
        <v>Posgrado</v>
      </c>
      <c r="K30" s="126" t="s">
        <v>404</v>
      </c>
      <c r="L30" s="126"/>
    </row>
    <row r="31" spans="2:12">
      <c r="B31" s="95"/>
      <c r="F31" s="95"/>
      <c r="G31" s="76"/>
      <c r="H31" s="76"/>
      <c r="I31" s="76"/>
    </row>
    <row r="32" spans="2:12" ht="15.75" thickBot="1"/>
    <row r="33" spans="3:12" ht="15.75" thickBot="1">
      <c r="C33" s="29" t="s">
        <v>43</v>
      </c>
      <c r="D33" s="110">
        <f>SUM(F40:F53)</f>
        <v>0</v>
      </c>
      <c r="F33" s="70"/>
      <c r="G33" s="79"/>
      <c r="H33" s="70"/>
      <c r="I33" s="70"/>
    </row>
    <row r="34" spans="3:12">
      <c r="C34" s="70"/>
      <c r="D34" s="31"/>
      <c r="E34" s="95"/>
      <c r="F34" s="95"/>
      <c r="G34" s="95"/>
      <c r="H34" s="76"/>
      <c r="I34" s="76"/>
      <c r="J34" s="76"/>
      <c r="K34" s="114"/>
    </row>
    <row r="35" spans="3:12">
      <c r="C35" s="70"/>
      <c r="D35" s="31"/>
      <c r="E35" s="95"/>
      <c r="F35" s="95"/>
      <c r="G35" s="95"/>
      <c r="H35" s="76"/>
      <c r="I35" s="76"/>
      <c r="J35" s="76"/>
      <c r="K35" s="114"/>
    </row>
    <row r="36" spans="3:12" ht="15.75">
      <c r="C36" s="207" t="s">
        <v>402</v>
      </c>
      <c r="D36" s="208"/>
      <c r="E36" s="95"/>
      <c r="F36" s="95"/>
      <c r="G36" s="95"/>
      <c r="H36" s="76"/>
      <c r="I36" s="76"/>
      <c r="J36" s="76"/>
      <c r="K36" s="114"/>
    </row>
    <row r="37" spans="3:12" ht="18.75">
      <c r="C37" s="217" t="e">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#N/A</v>
      </c>
      <c r="D37" s="31"/>
      <c r="E37" s="95"/>
      <c r="F37" s="95"/>
      <c r="G37" s="95"/>
      <c r="H37" s="76"/>
      <c r="I37" s="76"/>
      <c r="J37" s="76"/>
      <c r="K37" s="114"/>
    </row>
    <row r="38" spans="3:12">
      <c r="F38" s="95"/>
      <c r="G38" s="76"/>
      <c r="H38" s="76"/>
      <c r="I38" s="76"/>
    </row>
    <row r="39" spans="3:12" ht="30.75" thickBot="1">
      <c r="C39" s="151" t="s">
        <v>44</v>
      </c>
      <c r="D39" s="151" t="s">
        <v>55</v>
      </c>
      <c r="E39" s="151" t="s">
        <v>57</v>
      </c>
      <c r="F39" s="152" t="s">
        <v>27</v>
      </c>
      <c r="G39" s="152" t="s">
        <v>140</v>
      </c>
      <c r="H39" s="151" t="s">
        <v>46</v>
      </c>
      <c r="I39" s="151" t="s">
        <v>141</v>
      </c>
      <c r="J39" s="151" t="s">
        <v>420</v>
      </c>
      <c r="K39" s="151" t="s">
        <v>421</v>
      </c>
      <c r="L39" s="151" t="s">
        <v>476</v>
      </c>
    </row>
    <row r="40" spans="3:12" ht="15.75" thickBot="1">
      <c r="C40" s="325" t="s">
        <v>1352</v>
      </c>
      <c r="D40" s="160"/>
      <c r="E40" s="98">
        <f>HLOOKUP($C40,$CB$2:$CE$3,2,0)</f>
        <v>15000</v>
      </c>
      <c r="F40" s="99">
        <f>D40*E40</f>
        <v>0</v>
      </c>
      <c r="G40" s="167" t="s">
        <v>1460</v>
      </c>
      <c r="H40" s="100" t="s">
        <v>1027</v>
      </c>
      <c r="I40" s="100" t="str">
        <f>VLOOKUP(H40,Presupuesto!$B$11:$C$565,2,0)</f>
        <v>EQUIPO DE COMPUTACION</v>
      </c>
      <c r="J40" s="227" t="s">
        <v>1472</v>
      </c>
      <c r="K40" s="100" t="s">
        <v>404</v>
      </c>
      <c r="L40" s="100"/>
    </row>
    <row r="41" spans="3:12">
      <c r="C41" s="325" t="s">
        <v>1350</v>
      </c>
      <c r="D41" s="153"/>
      <c r="E41" s="98">
        <f>HLOOKUP($C41,$CB$2:$CE$3,2,0)</f>
        <v>35000</v>
      </c>
      <c r="F41" s="99">
        <f>D41*E41</f>
        <v>0</v>
      </c>
      <c r="G41" s="167"/>
      <c r="H41" s="103" t="s">
        <v>1027</v>
      </c>
      <c r="I41" s="103" t="str">
        <f>VLOOKUP(H41,Presupuesto!$B$11:$C$565,2,0)</f>
        <v>EQUIPO DE COMPUTACION</v>
      </c>
      <c r="J41" s="100" t="str">
        <f>$J$40</f>
        <v>Posgrado</v>
      </c>
      <c r="K41" s="100" t="s">
        <v>422</v>
      </c>
      <c r="L41" s="100"/>
    </row>
    <row r="42" spans="3:12">
      <c r="C42" s="101" t="s">
        <v>73</v>
      </c>
      <c r="D42" s="153"/>
      <c r="E42" s="102">
        <v>4000</v>
      </c>
      <c r="F42" s="99">
        <f t="shared" ref="F42:F53" si="3">D42*E42</f>
        <v>0</v>
      </c>
      <c r="G42" s="167"/>
      <c r="H42" s="103" t="s">
        <v>999</v>
      </c>
      <c r="I42" s="103" t="str">
        <f>VLOOKUP(H42,Presupuesto!$B$11:$C$565,2,0)</f>
        <v>EQUIPOS VARIOS DE OFICINA</v>
      </c>
      <c r="J42" s="100" t="str">
        <f t="shared" ref="J42:J53" si="4">$J$40</f>
        <v>Posgrado</v>
      </c>
      <c r="K42" s="100" t="s">
        <v>405</v>
      </c>
      <c r="L42" s="100"/>
    </row>
    <row r="43" spans="3:12">
      <c r="C43" s="101" t="s">
        <v>74</v>
      </c>
      <c r="D43" s="153"/>
      <c r="E43" s="102">
        <v>8000</v>
      </c>
      <c r="F43" s="99">
        <f t="shared" si="3"/>
        <v>0</v>
      </c>
      <c r="G43" s="167"/>
      <c r="H43" s="103" t="s">
        <v>1027</v>
      </c>
      <c r="I43" s="103" t="str">
        <f>VLOOKUP(H43,Presupuesto!$B$11:$C$565,2,0)</f>
        <v>EQUIPO DE COMPUTACION</v>
      </c>
      <c r="J43" s="100" t="str">
        <f t="shared" si="4"/>
        <v>Posgrado</v>
      </c>
      <c r="K43" s="100" t="s">
        <v>405</v>
      </c>
      <c r="L43" s="100"/>
    </row>
    <row r="44" spans="3:12">
      <c r="C44" s="101" t="s">
        <v>75</v>
      </c>
      <c r="D44" s="153"/>
      <c r="E44" s="102">
        <v>5000</v>
      </c>
      <c r="F44" s="99">
        <f t="shared" si="3"/>
        <v>0</v>
      </c>
      <c r="G44" s="167"/>
      <c r="H44" s="103" t="s">
        <v>1027</v>
      </c>
      <c r="I44" s="103" t="str">
        <f>VLOOKUP(H44,Presupuesto!$B$11:$C$565,2,0)</f>
        <v>EQUIPO DE COMPUTACION</v>
      </c>
      <c r="J44" s="100" t="str">
        <f t="shared" si="4"/>
        <v>Posgrado</v>
      </c>
      <c r="K44" s="100" t="s">
        <v>405</v>
      </c>
      <c r="L44" s="100"/>
    </row>
    <row r="45" spans="3:12">
      <c r="C45" s="101" t="s">
        <v>35</v>
      </c>
      <c r="D45" s="153"/>
      <c r="E45" s="102">
        <v>13000</v>
      </c>
      <c r="F45" s="99">
        <f t="shared" si="3"/>
        <v>0</v>
      </c>
      <c r="G45" s="167"/>
      <c r="H45" s="103" t="s">
        <v>1013</v>
      </c>
      <c r="I45" s="103" t="str">
        <f>VLOOKUP(H45,Presupuesto!$B$11:$C$565,2,0)</f>
        <v>EQUIPO DE TRANSPORTE TRACCION Y ELEVACION</v>
      </c>
      <c r="J45" s="100" t="str">
        <f t="shared" si="4"/>
        <v>Posgrado</v>
      </c>
      <c r="K45" s="100" t="s">
        <v>405</v>
      </c>
      <c r="L45" s="100"/>
    </row>
    <row r="46" spans="3:12">
      <c r="C46" s="101" t="s">
        <v>76</v>
      </c>
      <c r="D46" s="153"/>
      <c r="E46" s="102">
        <v>15000</v>
      </c>
      <c r="F46" s="99">
        <f t="shared" si="3"/>
        <v>0</v>
      </c>
      <c r="G46" s="167"/>
      <c r="H46" s="103" t="s">
        <v>1013</v>
      </c>
      <c r="I46" s="103" t="str">
        <f>VLOOKUP(H46,Presupuesto!$B$11:$C$565,2,0)</f>
        <v>EQUIPO DE TRANSPORTE TRACCION Y ELEVACION</v>
      </c>
      <c r="J46" s="100" t="str">
        <f t="shared" si="4"/>
        <v>Posgrado</v>
      </c>
      <c r="K46" s="100" t="s">
        <v>405</v>
      </c>
      <c r="L46" s="100"/>
    </row>
    <row r="47" spans="3:12">
      <c r="C47" s="101" t="s">
        <v>77</v>
      </c>
      <c r="D47" s="153"/>
      <c r="E47" s="102">
        <v>10000</v>
      </c>
      <c r="F47" s="99">
        <f t="shared" si="3"/>
        <v>0</v>
      </c>
      <c r="G47" s="167"/>
      <c r="H47" s="103" t="s">
        <v>1013</v>
      </c>
      <c r="I47" s="103" t="str">
        <f>VLOOKUP(H47,Presupuesto!$B$11:$C$565,2,0)</f>
        <v>EQUIPO DE TRANSPORTE TRACCION Y ELEVACION</v>
      </c>
      <c r="J47" s="100" t="str">
        <f t="shared" si="4"/>
        <v>Posgrado</v>
      </c>
      <c r="K47" s="100" t="s">
        <v>413</v>
      </c>
      <c r="L47" s="100"/>
    </row>
    <row r="48" spans="3:12">
      <c r="C48" s="101" t="s">
        <v>78</v>
      </c>
      <c r="D48" s="153"/>
      <c r="E48" s="102">
        <v>10000</v>
      </c>
      <c r="F48" s="99">
        <f t="shared" si="3"/>
        <v>0</v>
      </c>
      <c r="G48" s="167"/>
      <c r="H48" s="103" t="s">
        <v>1059</v>
      </c>
      <c r="I48" s="103" t="str">
        <f>VLOOKUP(H48,Presupuesto!$B$11:$C$565,2,0)</f>
        <v>APLICACIONES INFORMATICAS</v>
      </c>
      <c r="J48" s="100" t="str">
        <f t="shared" si="4"/>
        <v>Posgrado</v>
      </c>
      <c r="K48" s="100" t="s">
        <v>409</v>
      </c>
      <c r="L48" s="100"/>
    </row>
    <row r="49" spans="3:12">
      <c r="C49" s="111" t="s">
        <v>79</v>
      </c>
      <c r="D49" s="153"/>
      <c r="E49" s="102">
        <v>2000</v>
      </c>
      <c r="F49" s="99">
        <f t="shared" si="3"/>
        <v>0</v>
      </c>
      <c r="G49" s="167"/>
      <c r="H49" s="112" t="s">
        <v>1027</v>
      </c>
      <c r="I49" s="112" t="str">
        <f>VLOOKUP(H49,Presupuesto!$B$11:$C$565,2,0)</f>
        <v>EQUIPO DE COMPUTACION</v>
      </c>
      <c r="J49" s="100" t="str">
        <f t="shared" si="4"/>
        <v>Posgrado</v>
      </c>
      <c r="K49" s="100" t="s">
        <v>405</v>
      </c>
      <c r="L49" s="100"/>
    </row>
    <row r="50" spans="3:12">
      <c r="C50" s="111" t="s">
        <v>80</v>
      </c>
      <c r="D50" s="153"/>
      <c r="E50" s="102">
        <v>1500</v>
      </c>
      <c r="F50" s="99">
        <f t="shared" si="3"/>
        <v>0</v>
      </c>
      <c r="G50" s="167"/>
      <c r="H50" s="112" t="s">
        <v>959</v>
      </c>
      <c r="I50" s="112" t="str">
        <f>VLOOKUP(H50,Presupuesto!$B$11:$C$565,2,0)</f>
        <v>UTILES Y MATERIALES ELECTRICOS</v>
      </c>
      <c r="J50" s="100" t="str">
        <f t="shared" si="4"/>
        <v>Posgrado</v>
      </c>
      <c r="K50" s="100" t="s">
        <v>405</v>
      </c>
      <c r="L50" s="100"/>
    </row>
    <row r="51" spans="3:12">
      <c r="C51" s="111" t="s">
        <v>81</v>
      </c>
      <c r="D51" s="153"/>
      <c r="E51" s="102">
        <v>1500</v>
      </c>
      <c r="F51" s="99">
        <f t="shared" si="3"/>
        <v>0</v>
      </c>
      <c r="G51" s="167"/>
      <c r="H51" s="112" t="s">
        <v>1027</v>
      </c>
      <c r="I51" s="112" t="str">
        <f>VLOOKUP(H51,Presupuesto!$B$11:$C$565,2,0)</f>
        <v>EQUIPO DE COMPUTACION</v>
      </c>
      <c r="J51" s="100" t="str">
        <f t="shared" si="4"/>
        <v>Posgrado</v>
      </c>
      <c r="K51" s="100" t="s">
        <v>405</v>
      </c>
      <c r="L51" s="100"/>
    </row>
    <row r="52" spans="3:12">
      <c r="C52" s="111" t="s">
        <v>82</v>
      </c>
      <c r="D52" s="153"/>
      <c r="E52" s="102">
        <v>500</v>
      </c>
      <c r="F52" s="99">
        <f t="shared" si="3"/>
        <v>0</v>
      </c>
      <c r="G52" s="167"/>
      <c r="H52" s="112" t="s">
        <v>968</v>
      </c>
      <c r="I52" s="112" t="str">
        <f>VLOOKUP(H52,Presupuesto!$B$11:$C$565,2,0)</f>
        <v>OTROS RESPUESTOS Y ACCESORIOS MENORES</v>
      </c>
      <c r="J52" s="100" t="str">
        <f t="shared" si="4"/>
        <v>Posgrado</v>
      </c>
      <c r="K52" s="100" t="s">
        <v>405</v>
      </c>
      <c r="L52" s="100"/>
    </row>
    <row r="53" spans="3:12" ht="15.75" thickBot="1">
      <c r="C53" s="104" t="s">
        <v>83</v>
      </c>
      <c r="D53" s="161"/>
      <c r="E53" s="106">
        <v>20</v>
      </c>
      <c r="F53" s="107">
        <f t="shared" si="3"/>
        <v>0</v>
      </c>
      <c r="G53" s="164"/>
      <c r="H53" s="108" t="s">
        <v>968</v>
      </c>
      <c r="I53" s="108" t="str">
        <f>VLOOKUP(H53,Presupuesto!$B$11:$C$565,2,0)</f>
        <v>OTROS RESPUESTOS Y ACCESORIOS MENORES</v>
      </c>
      <c r="J53" s="108" t="str">
        <f t="shared" si="4"/>
        <v>Posgrado</v>
      </c>
      <c r="K53" s="126" t="s">
        <v>404</v>
      </c>
      <c r="L53" s="126"/>
    </row>
    <row r="55" spans="3:12" ht="15.75" thickBot="1"/>
    <row r="56" spans="3:12" ht="15.75" thickBot="1">
      <c r="C56" s="29" t="s">
        <v>43</v>
      </c>
      <c r="D56" s="110">
        <f>SUM(F63:F76)</f>
        <v>0</v>
      </c>
      <c r="F56" s="70"/>
      <c r="G56" s="79"/>
      <c r="H56" s="70"/>
      <c r="I56" s="70"/>
    </row>
    <row r="57" spans="3:12">
      <c r="C57" s="70"/>
      <c r="D57" s="31"/>
      <c r="E57" s="95"/>
      <c r="F57" s="95"/>
      <c r="G57" s="95"/>
      <c r="H57" s="76"/>
      <c r="I57" s="76"/>
      <c r="J57" s="76"/>
      <c r="K57" s="114"/>
    </row>
    <row r="58" spans="3:12">
      <c r="C58" s="70"/>
      <c r="D58" s="31"/>
      <c r="E58" s="95"/>
      <c r="F58" s="95"/>
      <c r="G58" s="95"/>
      <c r="H58" s="76"/>
      <c r="I58" s="76"/>
      <c r="J58" s="76"/>
      <c r="K58" s="114"/>
    </row>
    <row r="59" spans="3:12" ht="15.75">
      <c r="C59" s="207" t="s">
        <v>402</v>
      </c>
      <c r="D59" s="208"/>
      <c r="E59" s="95"/>
      <c r="F59" s="95"/>
      <c r="G59" s="95"/>
      <c r="H59" s="76"/>
      <c r="I59" s="76"/>
      <c r="J59" s="76"/>
      <c r="K59" s="114"/>
    </row>
    <row r="60" spans="3:12" ht="18.75">
      <c r="C60" s="217"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c r="F61" s="95"/>
      <c r="G61" s="76"/>
      <c r="H61" s="76"/>
      <c r="I61" s="76"/>
    </row>
    <row r="62" spans="3:12" ht="30.75" thickBot="1">
      <c r="C62" s="151" t="s">
        <v>44</v>
      </c>
      <c r="D62" s="151" t="s">
        <v>55</v>
      </c>
      <c r="E62" s="151" t="s">
        <v>57</v>
      </c>
      <c r="F62" s="152" t="s">
        <v>27</v>
      </c>
      <c r="G62" s="152" t="s">
        <v>140</v>
      </c>
      <c r="H62" s="151" t="s">
        <v>46</v>
      </c>
      <c r="I62" s="151" t="s">
        <v>141</v>
      </c>
      <c r="J62" s="151" t="s">
        <v>420</v>
      </c>
      <c r="K62" s="151" t="s">
        <v>421</v>
      </c>
      <c r="L62" s="151" t="s">
        <v>476</v>
      </c>
    </row>
    <row r="63" spans="3:12" ht="15.75" thickBot="1">
      <c r="C63" s="325" t="s">
        <v>1352</v>
      </c>
      <c r="D63" s="160"/>
      <c r="E63" s="98">
        <f>HLOOKUP($C63,$CB$2:$CE$3,2,0)</f>
        <v>15000</v>
      </c>
      <c r="F63" s="99">
        <f>D63*E63</f>
        <v>0</v>
      </c>
      <c r="G63" s="167" t="s">
        <v>1460</v>
      </c>
      <c r="H63" s="100" t="s">
        <v>1027</v>
      </c>
      <c r="I63" s="100" t="str">
        <f>VLOOKUP(H63,Presupuesto!$B$11:$C$565,2,0)</f>
        <v>EQUIPO DE COMPUTACION</v>
      </c>
      <c r="J63" s="227" t="s">
        <v>1472</v>
      </c>
      <c r="K63" s="100" t="s">
        <v>404</v>
      </c>
      <c r="L63" s="100"/>
    </row>
    <row r="64" spans="3:12">
      <c r="C64" s="325" t="s">
        <v>1350</v>
      </c>
      <c r="D64" s="153"/>
      <c r="E64" s="98">
        <f>HLOOKUP($C64,$CB$2:$CE$3,2,0)</f>
        <v>35000</v>
      </c>
      <c r="F64" s="99">
        <f>D64*E64</f>
        <v>0</v>
      </c>
      <c r="G64" s="167"/>
      <c r="H64" s="103" t="s">
        <v>1027</v>
      </c>
      <c r="I64" s="103" t="str">
        <f>VLOOKUP(H64,Presupuesto!$B$11:$C$565,2,0)</f>
        <v>EQUIPO DE COMPUTACION</v>
      </c>
      <c r="J64" s="100" t="str">
        <f>$J$63</f>
        <v>Posgrado</v>
      </c>
      <c r="K64" s="100" t="s">
        <v>422</v>
      </c>
      <c r="L64" s="100"/>
    </row>
    <row r="65" spans="3:12">
      <c r="C65" s="101" t="s">
        <v>73</v>
      </c>
      <c r="D65" s="153"/>
      <c r="E65" s="102">
        <v>4000</v>
      </c>
      <c r="F65" s="99">
        <f t="shared" ref="F65:F76" si="5">D65*E65</f>
        <v>0</v>
      </c>
      <c r="G65" s="167"/>
      <c r="H65" s="103" t="s">
        <v>999</v>
      </c>
      <c r="I65" s="103" t="str">
        <f>VLOOKUP(H65,Presupuesto!$B$11:$C$565,2,0)</f>
        <v>EQUIPOS VARIOS DE OFICINA</v>
      </c>
      <c r="J65" s="100" t="str">
        <f t="shared" ref="J65:J76" si="6">$J$63</f>
        <v>Posgrado</v>
      </c>
      <c r="K65" s="100" t="s">
        <v>405</v>
      </c>
      <c r="L65" s="100"/>
    </row>
    <row r="66" spans="3:12">
      <c r="C66" s="101" t="s">
        <v>74</v>
      </c>
      <c r="D66" s="153"/>
      <c r="E66" s="102">
        <v>8000</v>
      </c>
      <c r="F66" s="99">
        <f t="shared" si="5"/>
        <v>0</v>
      </c>
      <c r="G66" s="167"/>
      <c r="H66" s="103" t="s">
        <v>1027</v>
      </c>
      <c r="I66" s="103" t="str">
        <f>VLOOKUP(H66,Presupuesto!$B$11:$C$565,2,0)</f>
        <v>EQUIPO DE COMPUTACION</v>
      </c>
      <c r="J66" s="100" t="str">
        <f t="shared" si="6"/>
        <v>Posgrado</v>
      </c>
      <c r="K66" s="100" t="s">
        <v>405</v>
      </c>
      <c r="L66" s="100"/>
    </row>
    <row r="67" spans="3:12">
      <c r="C67" s="101" t="s">
        <v>75</v>
      </c>
      <c r="D67" s="153"/>
      <c r="E67" s="102">
        <v>5000</v>
      </c>
      <c r="F67" s="99">
        <f t="shared" si="5"/>
        <v>0</v>
      </c>
      <c r="G67" s="167"/>
      <c r="H67" s="103" t="s">
        <v>1027</v>
      </c>
      <c r="I67" s="103" t="str">
        <f>VLOOKUP(H67,Presupuesto!$B$11:$C$565,2,0)</f>
        <v>EQUIPO DE COMPUTACION</v>
      </c>
      <c r="J67" s="100" t="str">
        <f t="shared" si="6"/>
        <v>Posgrado</v>
      </c>
      <c r="K67" s="100" t="s">
        <v>405</v>
      </c>
      <c r="L67" s="100"/>
    </row>
    <row r="68" spans="3:12">
      <c r="C68" s="101" t="s">
        <v>35</v>
      </c>
      <c r="D68" s="153"/>
      <c r="E68" s="102">
        <v>13000</v>
      </c>
      <c r="F68" s="99">
        <f t="shared" si="5"/>
        <v>0</v>
      </c>
      <c r="G68" s="167"/>
      <c r="H68" s="103" t="s">
        <v>1013</v>
      </c>
      <c r="I68" s="103" t="str">
        <f>VLOOKUP(H68,Presupuesto!$B$11:$C$565,2,0)</f>
        <v>EQUIPO DE TRANSPORTE TRACCION Y ELEVACION</v>
      </c>
      <c r="J68" s="100" t="str">
        <f t="shared" si="6"/>
        <v>Posgrado</v>
      </c>
      <c r="K68" s="100" t="s">
        <v>405</v>
      </c>
      <c r="L68" s="100"/>
    </row>
    <row r="69" spans="3:12">
      <c r="C69" s="101" t="s">
        <v>76</v>
      </c>
      <c r="D69" s="153"/>
      <c r="E69" s="102">
        <v>15000</v>
      </c>
      <c r="F69" s="99">
        <f t="shared" si="5"/>
        <v>0</v>
      </c>
      <c r="G69" s="167"/>
      <c r="H69" s="103" t="s">
        <v>1013</v>
      </c>
      <c r="I69" s="103" t="str">
        <f>VLOOKUP(H69,Presupuesto!$B$11:$C$565,2,0)</f>
        <v>EQUIPO DE TRANSPORTE TRACCION Y ELEVACION</v>
      </c>
      <c r="J69" s="100" t="str">
        <f t="shared" si="6"/>
        <v>Posgrado</v>
      </c>
      <c r="K69" s="100" t="s">
        <v>405</v>
      </c>
      <c r="L69" s="100"/>
    </row>
    <row r="70" spans="3:12">
      <c r="C70" s="101" t="s">
        <v>77</v>
      </c>
      <c r="D70" s="153"/>
      <c r="E70" s="102">
        <v>10000</v>
      </c>
      <c r="F70" s="99">
        <f t="shared" si="5"/>
        <v>0</v>
      </c>
      <c r="G70" s="167"/>
      <c r="H70" s="103" t="s">
        <v>1013</v>
      </c>
      <c r="I70" s="103" t="str">
        <f>VLOOKUP(H70,Presupuesto!$B$11:$C$565,2,0)</f>
        <v>EQUIPO DE TRANSPORTE TRACCION Y ELEVACION</v>
      </c>
      <c r="J70" s="100" t="str">
        <f t="shared" si="6"/>
        <v>Posgrado</v>
      </c>
      <c r="K70" s="100" t="s">
        <v>413</v>
      </c>
      <c r="L70" s="100"/>
    </row>
    <row r="71" spans="3:12">
      <c r="C71" s="101" t="s">
        <v>78</v>
      </c>
      <c r="D71" s="153"/>
      <c r="E71" s="102">
        <v>10000</v>
      </c>
      <c r="F71" s="99">
        <f t="shared" si="5"/>
        <v>0</v>
      </c>
      <c r="G71" s="167"/>
      <c r="H71" s="103" t="s">
        <v>1059</v>
      </c>
      <c r="I71" s="103" t="str">
        <f>VLOOKUP(H71,Presupuesto!$B$11:$C$565,2,0)</f>
        <v>APLICACIONES INFORMATICAS</v>
      </c>
      <c r="J71" s="100" t="str">
        <f t="shared" si="6"/>
        <v>Posgrado</v>
      </c>
      <c r="K71" s="100" t="s">
        <v>409</v>
      </c>
      <c r="L71" s="100"/>
    </row>
    <row r="72" spans="3:12">
      <c r="C72" s="111" t="s">
        <v>79</v>
      </c>
      <c r="D72" s="153"/>
      <c r="E72" s="102">
        <v>2000</v>
      </c>
      <c r="F72" s="99">
        <f t="shared" si="5"/>
        <v>0</v>
      </c>
      <c r="G72" s="167"/>
      <c r="H72" s="112" t="s">
        <v>1027</v>
      </c>
      <c r="I72" s="112" t="str">
        <f>VLOOKUP(H72,Presupuesto!$B$11:$C$565,2,0)</f>
        <v>EQUIPO DE COMPUTACION</v>
      </c>
      <c r="J72" s="100" t="str">
        <f t="shared" si="6"/>
        <v>Posgrado</v>
      </c>
      <c r="K72" s="100" t="s">
        <v>405</v>
      </c>
      <c r="L72" s="100"/>
    </row>
    <row r="73" spans="3:12">
      <c r="C73" s="111" t="s">
        <v>80</v>
      </c>
      <c r="D73" s="153"/>
      <c r="E73" s="102">
        <v>1500</v>
      </c>
      <c r="F73" s="99">
        <f t="shared" si="5"/>
        <v>0</v>
      </c>
      <c r="G73" s="167"/>
      <c r="H73" s="112" t="s">
        <v>959</v>
      </c>
      <c r="I73" s="112" t="str">
        <f>VLOOKUP(H73,Presupuesto!$B$11:$C$565,2,0)</f>
        <v>UTILES Y MATERIALES ELECTRICOS</v>
      </c>
      <c r="J73" s="100" t="str">
        <f t="shared" si="6"/>
        <v>Posgrado</v>
      </c>
      <c r="K73" s="100" t="s">
        <v>405</v>
      </c>
      <c r="L73" s="100"/>
    </row>
    <row r="74" spans="3:12">
      <c r="C74" s="111" t="s">
        <v>81</v>
      </c>
      <c r="D74" s="153"/>
      <c r="E74" s="102">
        <v>1500</v>
      </c>
      <c r="F74" s="99">
        <f t="shared" si="5"/>
        <v>0</v>
      </c>
      <c r="G74" s="167"/>
      <c r="H74" s="112" t="s">
        <v>1027</v>
      </c>
      <c r="I74" s="112" t="str">
        <f>VLOOKUP(H74,Presupuesto!$B$11:$C$565,2,0)</f>
        <v>EQUIPO DE COMPUTACION</v>
      </c>
      <c r="J74" s="100" t="str">
        <f t="shared" si="6"/>
        <v>Posgrado</v>
      </c>
      <c r="K74" s="100" t="s">
        <v>405</v>
      </c>
      <c r="L74" s="100"/>
    </row>
    <row r="75" spans="3:12">
      <c r="C75" s="111" t="s">
        <v>82</v>
      </c>
      <c r="D75" s="153"/>
      <c r="E75" s="102">
        <v>500</v>
      </c>
      <c r="F75" s="99">
        <f t="shared" si="5"/>
        <v>0</v>
      </c>
      <c r="G75" s="167"/>
      <c r="H75" s="112" t="s">
        <v>968</v>
      </c>
      <c r="I75" s="112" t="str">
        <f>VLOOKUP(H75,Presupuesto!$B$11:$C$565,2,0)</f>
        <v>OTROS RESPUESTOS Y ACCESORIOS MENORES</v>
      </c>
      <c r="J75" s="100" t="str">
        <f t="shared" si="6"/>
        <v>Posgrado</v>
      </c>
      <c r="K75" s="100" t="s">
        <v>405</v>
      </c>
      <c r="L75" s="100"/>
    </row>
    <row r="76" spans="3:12" ht="15.75" thickBot="1">
      <c r="C76" s="104" t="s">
        <v>83</v>
      </c>
      <c r="D76" s="161"/>
      <c r="E76" s="106">
        <v>20</v>
      </c>
      <c r="F76" s="107">
        <f t="shared" si="5"/>
        <v>0</v>
      </c>
      <c r="G76" s="164"/>
      <c r="H76" s="108" t="s">
        <v>968</v>
      </c>
      <c r="I76" s="108" t="str">
        <f>VLOOKUP(H76,Presupuesto!$B$11:$C$565,2,0)</f>
        <v>OTROS RESPUESTOS Y ACCESORIOS MENORES</v>
      </c>
      <c r="J76" s="108" t="str">
        <f t="shared" si="6"/>
        <v>Posgrado</v>
      </c>
      <c r="K76" s="126" t="s">
        <v>404</v>
      </c>
      <c r="L76" s="126"/>
    </row>
    <row r="77" spans="3:12">
      <c r="F77" s="95"/>
      <c r="G77" s="76"/>
      <c r="H77" s="76"/>
      <c r="I77" s="76"/>
    </row>
    <row r="78" spans="3:12" ht="15.75" thickBot="1"/>
    <row r="79" spans="3:12" ht="15.75" thickBot="1">
      <c r="C79" s="29" t="s">
        <v>43</v>
      </c>
      <c r="D79" s="110">
        <f>SUM(F86:F99)</f>
        <v>0</v>
      </c>
      <c r="F79" s="70"/>
      <c r="G79" s="79"/>
      <c r="H79" s="70"/>
      <c r="I79" s="70"/>
    </row>
    <row r="80" spans="3:12">
      <c r="C80" s="70"/>
      <c r="D80" s="31"/>
      <c r="E80" s="95"/>
      <c r="F80" s="95"/>
      <c r="G80" s="95"/>
      <c r="H80" s="76"/>
      <c r="I80" s="76"/>
      <c r="J80" s="76"/>
      <c r="K80" s="114"/>
    </row>
    <row r="81" spans="3:12">
      <c r="C81" s="70"/>
      <c r="D81" s="31"/>
      <c r="E81" s="95"/>
      <c r="F81" s="95"/>
      <c r="G81" s="95"/>
      <c r="H81" s="76"/>
      <c r="I81" s="76"/>
      <c r="J81" s="76"/>
      <c r="K81" s="114"/>
    </row>
    <row r="82" spans="3:12" ht="15.75">
      <c r="C82" s="207" t="s">
        <v>402</v>
      </c>
      <c r="D82" s="208"/>
      <c r="E82" s="95"/>
      <c r="F82" s="95"/>
      <c r="G82" s="95"/>
      <c r="H82" s="76"/>
      <c r="I82" s="76"/>
      <c r="J82" s="76"/>
      <c r="K82" s="114"/>
    </row>
    <row r="83" spans="3:12" ht="18.75">
      <c r="C83" s="217"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c r="F84" s="95"/>
      <c r="G84" s="76"/>
      <c r="H84" s="76"/>
      <c r="I84" s="76"/>
    </row>
    <row r="85" spans="3:12" ht="30.75" thickBot="1">
      <c r="C85" s="151" t="s">
        <v>44</v>
      </c>
      <c r="D85" s="151" t="s">
        <v>55</v>
      </c>
      <c r="E85" s="151" t="s">
        <v>57</v>
      </c>
      <c r="F85" s="152" t="s">
        <v>27</v>
      </c>
      <c r="G85" s="152" t="s">
        <v>140</v>
      </c>
      <c r="H85" s="151" t="s">
        <v>46</v>
      </c>
      <c r="I85" s="151" t="s">
        <v>141</v>
      </c>
      <c r="J85" s="151" t="s">
        <v>420</v>
      </c>
      <c r="K85" s="151" t="s">
        <v>421</v>
      </c>
      <c r="L85" s="151" t="s">
        <v>476</v>
      </c>
    </row>
    <row r="86" spans="3:12" ht="15.75" thickBot="1">
      <c r="C86" s="325" t="s">
        <v>1352</v>
      </c>
      <c r="D86" s="160"/>
      <c r="E86" s="98">
        <f>HLOOKUP($C86,$CB$2:$CE$3,2,0)</f>
        <v>15000</v>
      </c>
      <c r="F86" s="99">
        <f>D86*E86</f>
        <v>0</v>
      </c>
      <c r="G86" s="167" t="s">
        <v>1460</v>
      </c>
      <c r="H86" s="100" t="s">
        <v>1027</v>
      </c>
      <c r="I86" s="100" t="str">
        <f>VLOOKUP(H86,Presupuesto!$B$11:$C$565,2,0)</f>
        <v>EQUIPO DE COMPUTACION</v>
      </c>
      <c r="J86" s="227" t="s">
        <v>1472</v>
      </c>
      <c r="K86" s="100" t="s">
        <v>404</v>
      </c>
      <c r="L86" s="100"/>
    </row>
    <row r="87" spans="3:12">
      <c r="C87" s="325" t="s">
        <v>1350</v>
      </c>
      <c r="D87" s="153"/>
      <c r="E87" s="98">
        <f>HLOOKUP($C87,$CB$2:$CE$3,2,0)</f>
        <v>35000</v>
      </c>
      <c r="F87" s="99">
        <f>D87*E87</f>
        <v>0</v>
      </c>
      <c r="G87" s="167"/>
      <c r="H87" s="103" t="s">
        <v>1027</v>
      </c>
      <c r="I87" s="103" t="str">
        <f>VLOOKUP(H87,Presupuesto!$B$11:$C$565,2,0)</f>
        <v>EQUIPO DE COMPUTACION</v>
      </c>
      <c r="J87" s="100" t="str">
        <f>$J$86</f>
        <v>Posgrado</v>
      </c>
      <c r="K87" s="100" t="s">
        <v>422</v>
      </c>
      <c r="L87" s="100"/>
    </row>
    <row r="88" spans="3:12">
      <c r="C88" s="101" t="s">
        <v>73</v>
      </c>
      <c r="D88" s="153"/>
      <c r="E88" s="102">
        <v>4000</v>
      </c>
      <c r="F88" s="99">
        <f t="shared" ref="F88:F99" si="7">D88*E88</f>
        <v>0</v>
      </c>
      <c r="G88" s="167"/>
      <c r="H88" s="103" t="s">
        <v>999</v>
      </c>
      <c r="I88" s="103" t="str">
        <f>VLOOKUP(H88,Presupuesto!$B$11:$C$565,2,0)</f>
        <v>EQUIPOS VARIOS DE OFICINA</v>
      </c>
      <c r="J88" s="100" t="str">
        <f t="shared" ref="J88:J99" si="8">$J$86</f>
        <v>Posgrado</v>
      </c>
      <c r="K88" s="100" t="s">
        <v>405</v>
      </c>
      <c r="L88" s="100"/>
    </row>
    <row r="89" spans="3:12">
      <c r="C89" s="101" t="s">
        <v>74</v>
      </c>
      <c r="D89" s="153"/>
      <c r="E89" s="102">
        <v>8000</v>
      </c>
      <c r="F89" s="99">
        <f t="shared" si="7"/>
        <v>0</v>
      </c>
      <c r="G89" s="167"/>
      <c r="H89" s="103" t="s">
        <v>1027</v>
      </c>
      <c r="I89" s="103" t="str">
        <f>VLOOKUP(H89,Presupuesto!$B$11:$C$565,2,0)</f>
        <v>EQUIPO DE COMPUTACION</v>
      </c>
      <c r="J89" s="100" t="str">
        <f t="shared" si="8"/>
        <v>Posgrado</v>
      </c>
      <c r="K89" s="100" t="s">
        <v>405</v>
      </c>
      <c r="L89" s="100"/>
    </row>
    <row r="90" spans="3:12">
      <c r="C90" s="101" t="s">
        <v>75</v>
      </c>
      <c r="D90" s="153"/>
      <c r="E90" s="102">
        <v>5000</v>
      </c>
      <c r="F90" s="99">
        <f t="shared" si="7"/>
        <v>0</v>
      </c>
      <c r="G90" s="167"/>
      <c r="H90" s="103" t="s">
        <v>1027</v>
      </c>
      <c r="I90" s="103" t="str">
        <f>VLOOKUP(H90,Presupuesto!$B$11:$C$565,2,0)</f>
        <v>EQUIPO DE COMPUTACION</v>
      </c>
      <c r="J90" s="100" t="str">
        <f t="shared" si="8"/>
        <v>Posgrado</v>
      </c>
      <c r="K90" s="100" t="s">
        <v>405</v>
      </c>
      <c r="L90" s="100"/>
    </row>
    <row r="91" spans="3:12">
      <c r="C91" s="101" t="s">
        <v>35</v>
      </c>
      <c r="D91" s="153"/>
      <c r="E91" s="102">
        <v>13000</v>
      </c>
      <c r="F91" s="99">
        <f t="shared" si="7"/>
        <v>0</v>
      </c>
      <c r="G91" s="167"/>
      <c r="H91" s="103" t="s">
        <v>1013</v>
      </c>
      <c r="I91" s="103" t="str">
        <f>VLOOKUP(H91,Presupuesto!$B$11:$C$565,2,0)</f>
        <v>EQUIPO DE TRANSPORTE TRACCION Y ELEVACION</v>
      </c>
      <c r="J91" s="100" t="str">
        <f t="shared" si="8"/>
        <v>Posgrado</v>
      </c>
      <c r="K91" s="100" t="s">
        <v>405</v>
      </c>
      <c r="L91" s="100"/>
    </row>
    <row r="92" spans="3:12">
      <c r="C92" s="101" t="s">
        <v>76</v>
      </c>
      <c r="D92" s="153"/>
      <c r="E92" s="102">
        <v>15000</v>
      </c>
      <c r="F92" s="99">
        <f t="shared" si="7"/>
        <v>0</v>
      </c>
      <c r="G92" s="167"/>
      <c r="H92" s="103" t="s">
        <v>1013</v>
      </c>
      <c r="I92" s="103" t="str">
        <f>VLOOKUP(H92,Presupuesto!$B$11:$C$565,2,0)</f>
        <v>EQUIPO DE TRANSPORTE TRACCION Y ELEVACION</v>
      </c>
      <c r="J92" s="100" t="str">
        <f t="shared" si="8"/>
        <v>Posgrado</v>
      </c>
      <c r="K92" s="100" t="s">
        <v>405</v>
      </c>
      <c r="L92" s="100"/>
    </row>
    <row r="93" spans="3:12">
      <c r="C93" s="101" t="s">
        <v>77</v>
      </c>
      <c r="D93" s="153"/>
      <c r="E93" s="102">
        <v>10000</v>
      </c>
      <c r="F93" s="99">
        <f t="shared" si="7"/>
        <v>0</v>
      </c>
      <c r="G93" s="167"/>
      <c r="H93" s="103" t="s">
        <v>1013</v>
      </c>
      <c r="I93" s="103" t="str">
        <f>VLOOKUP(H93,Presupuesto!$B$11:$C$565,2,0)</f>
        <v>EQUIPO DE TRANSPORTE TRACCION Y ELEVACION</v>
      </c>
      <c r="J93" s="100" t="str">
        <f t="shared" si="8"/>
        <v>Posgrado</v>
      </c>
      <c r="K93" s="100" t="s">
        <v>413</v>
      </c>
      <c r="L93" s="100"/>
    </row>
    <row r="94" spans="3:12">
      <c r="C94" s="101" t="s">
        <v>78</v>
      </c>
      <c r="D94" s="153"/>
      <c r="E94" s="102">
        <v>10000</v>
      </c>
      <c r="F94" s="99">
        <f t="shared" si="7"/>
        <v>0</v>
      </c>
      <c r="G94" s="167"/>
      <c r="H94" s="103" t="s">
        <v>1059</v>
      </c>
      <c r="I94" s="103" t="str">
        <f>VLOOKUP(H94,Presupuesto!$B$11:$C$565,2,0)</f>
        <v>APLICACIONES INFORMATICAS</v>
      </c>
      <c r="J94" s="100" t="str">
        <f t="shared" si="8"/>
        <v>Posgrado</v>
      </c>
      <c r="K94" s="100" t="s">
        <v>409</v>
      </c>
      <c r="L94" s="100"/>
    </row>
    <row r="95" spans="3:12">
      <c r="C95" s="111" t="s">
        <v>79</v>
      </c>
      <c r="D95" s="153"/>
      <c r="E95" s="102">
        <v>2000</v>
      </c>
      <c r="F95" s="99">
        <f t="shared" si="7"/>
        <v>0</v>
      </c>
      <c r="G95" s="167"/>
      <c r="H95" s="112" t="s">
        <v>1027</v>
      </c>
      <c r="I95" s="112" t="str">
        <f>VLOOKUP(H95,Presupuesto!$B$11:$C$565,2,0)</f>
        <v>EQUIPO DE COMPUTACION</v>
      </c>
      <c r="J95" s="100" t="str">
        <f t="shared" si="8"/>
        <v>Posgrado</v>
      </c>
      <c r="K95" s="100" t="s">
        <v>405</v>
      </c>
      <c r="L95" s="100"/>
    </row>
    <row r="96" spans="3:12">
      <c r="C96" s="111" t="s">
        <v>80</v>
      </c>
      <c r="D96" s="153"/>
      <c r="E96" s="102">
        <v>1500</v>
      </c>
      <c r="F96" s="99">
        <f t="shared" si="7"/>
        <v>0</v>
      </c>
      <c r="G96" s="167"/>
      <c r="H96" s="112" t="s">
        <v>959</v>
      </c>
      <c r="I96" s="112" t="str">
        <f>VLOOKUP(H96,Presupuesto!$B$11:$C$565,2,0)</f>
        <v>UTILES Y MATERIALES ELECTRICOS</v>
      </c>
      <c r="J96" s="100" t="str">
        <f t="shared" si="8"/>
        <v>Posgrado</v>
      </c>
      <c r="K96" s="100" t="s">
        <v>405</v>
      </c>
      <c r="L96" s="100"/>
    </row>
    <row r="97" spans="3:12">
      <c r="C97" s="111" t="s">
        <v>81</v>
      </c>
      <c r="D97" s="153"/>
      <c r="E97" s="102">
        <v>1500</v>
      </c>
      <c r="F97" s="99">
        <f t="shared" si="7"/>
        <v>0</v>
      </c>
      <c r="G97" s="167"/>
      <c r="H97" s="112" t="s">
        <v>1027</v>
      </c>
      <c r="I97" s="112" t="str">
        <f>VLOOKUP(H97,Presupuesto!$B$11:$C$565,2,0)</f>
        <v>EQUIPO DE COMPUTACION</v>
      </c>
      <c r="J97" s="100" t="str">
        <f t="shared" si="8"/>
        <v>Posgrado</v>
      </c>
      <c r="K97" s="100" t="s">
        <v>405</v>
      </c>
      <c r="L97" s="100"/>
    </row>
    <row r="98" spans="3:12">
      <c r="C98" s="111" t="s">
        <v>82</v>
      </c>
      <c r="D98" s="153"/>
      <c r="E98" s="102">
        <v>500</v>
      </c>
      <c r="F98" s="99">
        <f t="shared" si="7"/>
        <v>0</v>
      </c>
      <c r="G98" s="167"/>
      <c r="H98" s="112" t="s">
        <v>968</v>
      </c>
      <c r="I98" s="112" t="str">
        <f>VLOOKUP(H98,Presupuesto!$B$11:$C$565,2,0)</f>
        <v>OTROS RESPUESTOS Y ACCESORIOS MENORES</v>
      </c>
      <c r="J98" s="100" t="str">
        <f t="shared" si="8"/>
        <v>Posgrado</v>
      </c>
      <c r="K98" s="100" t="s">
        <v>405</v>
      </c>
      <c r="L98" s="100"/>
    </row>
    <row r="99" spans="3:12" ht="15.75" thickBot="1">
      <c r="C99" s="104" t="s">
        <v>83</v>
      </c>
      <c r="D99" s="161"/>
      <c r="E99" s="106">
        <v>20</v>
      </c>
      <c r="F99" s="107">
        <f t="shared" si="7"/>
        <v>0</v>
      </c>
      <c r="G99" s="164"/>
      <c r="H99" s="108" t="s">
        <v>968</v>
      </c>
      <c r="I99" s="108" t="str">
        <f>VLOOKUP(H99,Presupuesto!$B$11:$C$565,2,0)</f>
        <v>OTROS RESPUESTOS Y ACCESORIOS MENORES</v>
      </c>
      <c r="J99" s="108" t="str">
        <f t="shared" si="8"/>
        <v>Posgrado</v>
      </c>
      <c r="K99" s="126" t="s">
        <v>404</v>
      </c>
      <c r="L99" s="126"/>
    </row>
    <row r="101" spans="3:12" ht="15.75" thickBot="1"/>
    <row r="102" spans="3:12" ht="15.75" thickBot="1">
      <c r="C102" s="29" t="s">
        <v>43</v>
      </c>
      <c r="D102" s="110">
        <f>SUM(F109:F122)</f>
        <v>0</v>
      </c>
      <c r="F102" s="70"/>
      <c r="G102" s="79"/>
      <c r="H102" s="70"/>
      <c r="I102" s="70"/>
    </row>
    <row r="103" spans="3:12">
      <c r="C103" s="70"/>
      <c r="D103" s="31"/>
      <c r="E103" s="95"/>
      <c r="F103" s="95"/>
      <c r="G103" s="95"/>
      <c r="H103" s="76"/>
      <c r="I103" s="76"/>
      <c r="J103" s="76"/>
      <c r="K103" s="114"/>
    </row>
    <row r="104" spans="3:12">
      <c r="C104" s="70"/>
      <c r="D104" s="31"/>
      <c r="E104" s="95"/>
      <c r="F104" s="95"/>
      <c r="G104" s="95"/>
      <c r="H104" s="76"/>
      <c r="I104" s="76"/>
      <c r="J104" s="76"/>
      <c r="K104" s="114"/>
    </row>
    <row r="105" spans="3:12" ht="15.75">
      <c r="C105" s="207" t="s">
        <v>402</v>
      </c>
      <c r="D105" s="208"/>
      <c r="E105" s="95"/>
      <c r="F105" s="95"/>
      <c r="G105" s="95"/>
      <c r="H105" s="76"/>
      <c r="I105" s="76"/>
      <c r="J105" s="76"/>
      <c r="K105" s="114"/>
    </row>
    <row r="106" spans="3:12" ht="18.75">
      <c r="C106" s="217"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c r="F107" s="95"/>
      <c r="G107" s="76"/>
      <c r="H107" s="76"/>
      <c r="I107" s="76"/>
    </row>
    <row r="108" spans="3:12" ht="30.75" thickBot="1">
      <c r="C108" s="151" t="s">
        <v>44</v>
      </c>
      <c r="D108" s="151" t="s">
        <v>55</v>
      </c>
      <c r="E108" s="151" t="s">
        <v>57</v>
      </c>
      <c r="F108" s="152" t="s">
        <v>27</v>
      </c>
      <c r="G108" s="152" t="s">
        <v>140</v>
      </c>
      <c r="H108" s="151" t="s">
        <v>46</v>
      </c>
      <c r="I108" s="151" t="s">
        <v>141</v>
      </c>
      <c r="J108" s="151" t="s">
        <v>420</v>
      </c>
      <c r="K108" s="151" t="s">
        <v>421</v>
      </c>
      <c r="L108" s="151" t="s">
        <v>476</v>
      </c>
    </row>
    <row r="109" spans="3:12" ht="15.75" thickBot="1">
      <c r="C109" s="325" t="s">
        <v>1352</v>
      </c>
      <c r="D109" s="160"/>
      <c r="E109" s="98">
        <f>HLOOKUP($C109,$CB$2:$CE$3,2,0)</f>
        <v>15000</v>
      </c>
      <c r="F109" s="99">
        <f>D109*E109</f>
        <v>0</v>
      </c>
      <c r="G109" s="167" t="s">
        <v>1460</v>
      </c>
      <c r="H109" s="100" t="s">
        <v>1027</v>
      </c>
      <c r="I109" s="100" t="str">
        <f>VLOOKUP(H109,Presupuesto!$B$11:$C$565,2,0)</f>
        <v>EQUIPO DE COMPUTACION</v>
      </c>
      <c r="J109" s="227" t="s">
        <v>1472</v>
      </c>
      <c r="K109" s="100" t="s">
        <v>404</v>
      </c>
      <c r="L109" s="100"/>
    </row>
    <row r="110" spans="3:12">
      <c r="C110" s="325" t="s">
        <v>1350</v>
      </c>
      <c r="D110" s="153"/>
      <c r="E110" s="98">
        <f>HLOOKUP($C110,$CB$2:$CE$3,2,0)</f>
        <v>35000</v>
      </c>
      <c r="F110" s="99">
        <f>D110*E110</f>
        <v>0</v>
      </c>
      <c r="G110" s="167"/>
      <c r="H110" s="103" t="s">
        <v>1027</v>
      </c>
      <c r="I110" s="103" t="str">
        <f>VLOOKUP(H110,Presupuesto!$B$11:$C$565,2,0)</f>
        <v>EQUIPO DE COMPUTACION</v>
      </c>
      <c r="J110" s="100" t="str">
        <f>$J$109</f>
        <v>Posgrado</v>
      </c>
      <c r="K110" s="100" t="s">
        <v>422</v>
      </c>
      <c r="L110" s="100"/>
    </row>
    <row r="111" spans="3:12">
      <c r="C111" s="101" t="s">
        <v>73</v>
      </c>
      <c r="D111" s="153"/>
      <c r="E111" s="102">
        <v>4000</v>
      </c>
      <c r="F111" s="99">
        <f t="shared" ref="F111:F122" si="9">D111*E111</f>
        <v>0</v>
      </c>
      <c r="G111" s="167"/>
      <c r="H111" s="103" t="s">
        <v>999</v>
      </c>
      <c r="I111" s="103" t="str">
        <f>VLOOKUP(H111,Presupuesto!$B$11:$C$565,2,0)</f>
        <v>EQUIPOS VARIOS DE OFICINA</v>
      </c>
      <c r="J111" s="100" t="str">
        <f t="shared" ref="J111:J122" si="10">$J$109</f>
        <v>Posgrado</v>
      </c>
      <c r="K111" s="100" t="s">
        <v>405</v>
      </c>
      <c r="L111" s="100"/>
    </row>
    <row r="112" spans="3:12">
      <c r="C112" s="101" t="s">
        <v>74</v>
      </c>
      <c r="D112" s="153"/>
      <c r="E112" s="102">
        <v>8000</v>
      </c>
      <c r="F112" s="99">
        <f t="shared" si="9"/>
        <v>0</v>
      </c>
      <c r="G112" s="167"/>
      <c r="H112" s="103" t="s">
        <v>1027</v>
      </c>
      <c r="I112" s="103" t="str">
        <f>VLOOKUP(H112,Presupuesto!$B$11:$C$565,2,0)</f>
        <v>EQUIPO DE COMPUTACION</v>
      </c>
      <c r="J112" s="100" t="str">
        <f t="shared" si="10"/>
        <v>Posgrado</v>
      </c>
      <c r="K112" s="100" t="s">
        <v>405</v>
      </c>
      <c r="L112" s="100"/>
    </row>
    <row r="113" spans="3:12">
      <c r="C113" s="101" t="s">
        <v>75</v>
      </c>
      <c r="D113" s="153"/>
      <c r="E113" s="102">
        <v>5000</v>
      </c>
      <c r="F113" s="99">
        <f t="shared" si="9"/>
        <v>0</v>
      </c>
      <c r="G113" s="167"/>
      <c r="H113" s="103" t="s">
        <v>1027</v>
      </c>
      <c r="I113" s="103" t="str">
        <f>VLOOKUP(H113,Presupuesto!$B$11:$C$565,2,0)</f>
        <v>EQUIPO DE COMPUTACION</v>
      </c>
      <c r="J113" s="100" t="str">
        <f t="shared" si="10"/>
        <v>Posgrado</v>
      </c>
      <c r="K113" s="100" t="s">
        <v>405</v>
      </c>
      <c r="L113" s="100"/>
    </row>
    <row r="114" spans="3:12">
      <c r="C114" s="101" t="s">
        <v>35</v>
      </c>
      <c r="D114" s="153"/>
      <c r="E114" s="102">
        <v>13000</v>
      </c>
      <c r="F114" s="99">
        <f t="shared" si="9"/>
        <v>0</v>
      </c>
      <c r="G114" s="167"/>
      <c r="H114" s="103" t="s">
        <v>1013</v>
      </c>
      <c r="I114" s="103" t="str">
        <f>VLOOKUP(H114,Presupuesto!$B$11:$C$565,2,0)</f>
        <v>EQUIPO DE TRANSPORTE TRACCION Y ELEVACION</v>
      </c>
      <c r="J114" s="100" t="str">
        <f t="shared" si="10"/>
        <v>Posgrado</v>
      </c>
      <c r="K114" s="100" t="s">
        <v>405</v>
      </c>
      <c r="L114" s="100"/>
    </row>
    <row r="115" spans="3:12">
      <c r="C115" s="101" t="s">
        <v>76</v>
      </c>
      <c r="D115" s="153"/>
      <c r="E115" s="102">
        <v>15000</v>
      </c>
      <c r="F115" s="99">
        <f t="shared" si="9"/>
        <v>0</v>
      </c>
      <c r="G115" s="167"/>
      <c r="H115" s="103" t="s">
        <v>1013</v>
      </c>
      <c r="I115" s="103" t="str">
        <f>VLOOKUP(H115,Presupuesto!$B$11:$C$565,2,0)</f>
        <v>EQUIPO DE TRANSPORTE TRACCION Y ELEVACION</v>
      </c>
      <c r="J115" s="100" t="str">
        <f t="shared" si="10"/>
        <v>Posgrado</v>
      </c>
      <c r="K115" s="100" t="s">
        <v>405</v>
      </c>
      <c r="L115" s="100"/>
    </row>
    <row r="116" spans="3:12">
      <c r="C116" s="101" t="s">
        <v>77</v>
      </c>
      <c r="D116" s="153"/>
      <c r="E116" s="102">
        <v>10000</v>
      </c>
      <c r="F116" s="99">
        <f t="shared" si="9"/>
        <v>0</v>
      </c>
      <c r="G116" s="167"/>
      <c r="H116" s="103" t="s">
        <v>1013</v>
      </c>
      <c r="I116" s="103" t="str">
        <f>VLOOKUP(H116,Presupuesto!$B$11:$C$565,2,0)</f>
        <v>EQUIPO DE TRANSPORTE TRACCION Y ELEVACION</v>
      </c>
      <c r="J116" s="100" t="str">
        <f t="shared" si="10"/>
        <v>Posgrado</v>
      </c>
      <c r="K116" s="100" t="s">
        <v>413</v>
      </c>
      <c r="L116" s="100"/>
    </row>
    <row r="117" spans="3:12">
      <c r="C117" s="101" t="s">
        <v>78</v>
      </c>
      <c r="D117" s="153"/>
      <c r="E117" s="102">
        <v>10000</v>
      </c>
      <c r="F117" s="99">
        <f t="shared" si="9"/>
        <v>0</v>
      </c>
      <c r="G117" s="167"/>
      <c r="H117" s="103" t="s">
        <v>1059</v>
      </c>
      <c r="I117" s="103" t="str">
        <f>VLOOKUP(H117,Presupuesto!$B$11:$C$565,2,0)</f>
        <v>APLICACIONES INFORMATICAS</v>
      </c>
      <c r="J117" s="100" t="str">
        <f t="shared" si="10"/>
        <v>Posgrado</v>
      </c>
      <c r="K117" s="100" t="s">
        <v>409</v>
      </c>
      <c r="L117" s="100"/>
    </row>
    <row r="118" spans="3:12">
      <c r="C118" s="111" t="s">
        <v>79</v>
      </c>
      <c r="D118" s="153"/>
      <c r="E118" s="102">
        <v>2000</v>
      </c>
      <c r="F118" s="99">
        <f t="shared" si="9"/>
        <v>0</v>
      </c>
      <c r="G118" s="167"/>
      <c r="H118" s="112" t="s">
        <v>1027</v>
      </c>
      <c r="I118" s="112" t="str">
        <f>VLOOKUP(H118,Presupuesto!$B$11:$C$565,2,0)</f>
        <v>EQUIPO DE COMPUTACION</v>
      </c>
      <c r="J118" s="100" t="str">
        <f t="shared" si="10"/>
        <v>Posgrado</v>
      </c>
      <c r="K118" s="100" t="s">
        <v>405</v>
      </c>
      <c r="L118" s="100"/>
    </row>
    <row r="119" spans="3:12">
      <c r="C119" s="111" t="s">
        <v>80</v>
      </c>
      <c r="D119" s="153"/>
      <c r="E119" s="102">
        <v>1500</v>
      </c>
      <c r="F119" s="99">
        <f t="shared" si="9"/>
        <v>0</v>
      </c>
      <c r="G119" s="167"/>
      <c r="H119" s="112" t="s">
        <v>959</v>
      </c>
      <c r="I119" s="112" t="str">
        <f>VLOOKUP(H119,Presupuesto!$B$11:$C$565,2,0)</f>
        <v>UTILES Y MATERIALES ELECTRICOS</v>
      </c>
      <c r="J119" s="100" t="str">
        <f t="shared" si="10"/>
        <v>Posgrado</v>
      </c>
      <c r="K119" s="100" t="s">
        <v>405</v>
      </c>
      <c r="L119" s="100"/>
    </row>
    <row r="120" spans="3:12">
      <c r="C120" s="111" t="s">
        <v>81</v>
      </c>
      <c r="D120" s="153"/>
      <c r="E120" s="102">
        <v>1500</v>
      </c>
      <c r="F120" s="99">
        <f t="shared" si="9"/>
        <v>0</v>
      </c>
      <c r="G120" s="167"/>
      <c r="H120" s="112" t="s">
        <v>1027</v>
      </c>
      <c r="I120" s="112" t="str">
        <f>VLOOKUP(H120,Presupuesto!$B$11:$C$565,2,0)</f>
        <v>EQUIPO DE COMPUTACION</v>
      </c>
      <c r="J120" s="100" t="str">
        <f t="shared" si="10"/>
        <v>Posgrado</v>
      </c>
      <c r="K120" s="100" t="s">
        <v>405</v>
      </c>
      <c r="L120" s="100"/>
    </row>
    <row r="121" spans="3:12">
      <c r="C121" s="111" t="s">
        <v>82</v>
      </c>
      <c r="D121" s="153"/>
      <c r="E121" s="102">
        <v>500</v>
      </c>
      <c r="F121" s="99">
        <f t="shared" si="9"/>
        <v>0</v>
      </c>
      <c r="G121" s="167"/>
      <c r="H121" s="112" t="s">
        <v>968</v>
      </c>
      <c r="I121" s="112" t="str">
        <f>VLOOKUP(H121,Presupuesto!$B$11:$C$565,2,0)</f>
        <v>OTROS RESPUESTOS Y ACCESORIOS MENORES</v>
      </c>
      <c r="J121" s="100" t="str">
        <f t="shared" si="10"/>
        <v>Posgrado</v>
      </c>
      <c r="K121" s="100" t="s">
        <v>405</v>
      </c>
      <c r="L121" s="100"/>
    </row>
    <row r="122" spans="3:12" ht="15.75" thickBot="1">
      <c r="C122" s="104" t="s">
        <v>83</v>
      </c>
      <c r="D122" s="161"/>
      <c r="E122" s="106">
        <v>20</v>
      </c>
      <c r="F122" s="107">
        <f t="shared" si="9"/>
        <v>0</v>
      </c>
      <c r="G122" s="164"/>
      <c r="H122" s="108" t="s">
        <v>968</v>
      </c>
      <c r="I122" s="108" t="str">
        <f>VLOOKUP(H122,Presupuesto!$B$11:$C$565,2,0)</f>
        <v>OTROS RESPUESTOS Y ACCESORIOS MENORES</v>
      </c>
      <c r="J122" s="108" t="str">
        <f t="shared" si="10"/>
        <v>Posgrado</v>
      </c>
      <c r="K122" s="126" t="s">
        <v>404</v>
      </c>
      <c r="L122" s="126"/>
    </row>
    <row r="123" spans="3:12">
      <c r="F123" s="95"/>
      <c r="G123" s="76"/>
      <c r="H123" s="76"/>
      <c r="I123" s="76"/>
    </row>
    <row r="124" spans="3:12" ht="15.75" thickBot="1"/>
    <row r="125" spans="3:12" ht="15.75" thickBot="1">
      <c r="C125" s="29" t="s">
        <v>43</v>
      </c>
      <c r="D125" s="110">
        <f>SUM(F132:F145)</f>
        <v>0</v>
      </c>
      <c r="F125" s="70"/>
      <c r="G125" s="79"/>
      <c r="H125" s="70"/>
      <c r="I125" s="70"/>
    </row>
    <row r="126" spans="3:12">
      <c r="C126" s="70"/>
      <c r="D126" s="31"/>
      <c r="E126" s="95"/>
      <c r="F126" s="95"/>
      <c r="G126" s="95"/>
      <c r="H126" s="76"/>
      <c r="I126" s="76"/>
      <c r="J126" s="76"/>
      <c r="K126" s="114"/>
    </row>
    <row r="127" spans="3:12">
      <c r="C127" s="70"/>
      <c r="D127" s="31"/>
      <c r="E127" s="95"/>
      <c r="F127" s="95"/>
      <c r="G127" s="95"/>
      <c r="H127" s="76"/>
      <c r="I127" s="76"/>
      <c r="J127" s="76"/>
      <c r="K127" s="114"/>
    </row>
    <row r="128" spans="3:12" ht="15.75">
      <c r="C128" s="207" t="s">
        <v>402</v>
      </c>
      <c r="D128" s="208"/>
      <c r="E128" s="95"/>
      <c r="F128" s="95"/>
      <c r="G128" s="95"/>
      <c r="H128" s="76"/>
      <c r="I128" s="76"/>
      <c r="J128" s="76"/>
      <c r="K128" s="114"/>
    </row>
    <row r="129" spans="3:12" ht="18.75">
      <c r="C129" s="217"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c r="F130" s="95"/>
      <c r="G130" s="76"/>
      <c r="H130" s="76"/>
      <c r="I130" s="76"/>
    </row>
    <row r="131" spans="3:12" ht="30.75" thickBot="1">
      <c r="C131" s="151" t="s">
        <v>44</v>
      </c>
      <c r="D131" s="151" t="s">
        <v>55</v>
      </c>
      <c r="E131" s="151" t="s">
        <v>57</v>
      </c>
      <c r="F131" s="152" t="s">
        <v>27</v>
      </c>
      <c r="G131" s="152" t="s">
        <v>140</v>
      </c>
      <c r="H131" s="151" t="s">
        <v>46</v>
      </c>
      <c r="I131" s="151" t="s">
        <v>141</v>
      </c>
      <c r="J131" s="151" t="s">
        <v>420</v>
      </c>
      <c r="K131" s="151" t="s">
        <v>421</v>
      </c>
      <c r="L131" s="151" t="s">
        <v>476</v>
      </c>
    </row>
    <row r="132" spans="3:12" ht="15.75" thickBot="1">
      <c r="C132" s="325" t="s">
        <v>1352</v>
      </c>
      <c r="D132" s="160"/>
      <c r="E132" s="98">
        <f>HLOOKUP($C132,$CB$2:$CE$3,2,0)</f>
        <v>15000</v>
      </c>
      <c r="F132" s="99">
        <f>D132*E132</f>
        <v>0</v>
      </c>
      <c r="G132" s="167" t="s">
        <v>1460</v>
      </c>
      <c r="H132" s="100" t="s">
        <v>1027</v>
      </c>
      <c r="I132" s="100" t="str">
        <f>VLOOKUP(H132,Presupuesto!$B$11:$C$565,2,0)</f>
        <v>EQUIPO DE COMPUTACION</v>
      </c>
      <c r="J132" s="227" t="s">
        <v>1472</v>
      </c>
      <c r="K132" s="100" t="s">
        <v>404</v>
      </c>
      <c r="L132" s="100"/>
    </row>
    <row r="133" spans="3:12">
      <c r="C133" s="325" t="s">
        <v>1350</v>
      </c>
      <c r="D133" s="153"/>
      <c r="E133" s="98">
        <f>HLOOKUP($C133,$CB$2:$CE$3,2,0)</f>
        <v>35000</v>
      </c>
      <c r="F133" s="99">
        <f>D133*E133</f>
        <v>0</v>
      </c>
      <c r="G133" s="167"/>
      <c r="H133" s="103" t="s">
        <v>1027</v>
      </c>
      <c r="I133" s="103" t="str">
        <f>VLOOKUP(H133,Presupuesto!$B$11:$C$565,2,0)</f>
        <v>EQUIPO DE COMPUTACION</v>
      </c>
      <c r="J133" s="100" t="str">
        <f>$J$132</f>
        <v>Posgrado</v>
      </c>
      <c r="K133" s="100" t="s">
        <v>422</v>
      </c>
      <c r="L133" s="100"/>
    </row>
    <row r="134" spans="3:12">
      <c r="C134" s="101" t="s">
        <v>73</v>
      </c>
      <c r="D134" s="153"/>
      <c r="E134" s="102">
        <v>4000</v>
      </c>
      <c r="F134" s="99">
        <f t="shared" ref="F134:F145" si="11">D134*E134</f>
        <v>0</v>
      </c>
      <c r="G134" s="167"/>
      <c r="H134" s="103" t="s">
        <v>999</v>
      </c>
      <c r="I134" s="103" t="str">
        <f>VLOOKUP(H134,Presupuesto!$B$11:$C$565,2,0)</f>
        <v>EQUIPOS VARIOS DE OFICINA</v>
      </c>
      <c r="J134" s="100" t="str">
        <f t="shared" ref="J134:J144" si="12">$J$132</f>
        <v>Posgrado</v>
      </c>
      <c r="K134" s="100" t="s">
        <v>405</v>
      </c>
      <c r="L134" s="100"/>
    </row>
    <row r="135" spans="3:12">
      <c r="C135" s="101" t="s">
        <v>74</v>
      </c>
      <c r="D135" s="153"/>
      <c r="E135" s="102">
        <v>8000</v>
      </c>
      <c r="F135" s="99">
        <f t="shared" si="11"/>
        <v>0</v>
      </c>
      <c r="G135" s="167"/>
      <c r="H135" s="103" t="s">
        <v>1027</v>
      </c>
      <c r="I135" s="103" t="str">
        <f>VLOOKUP(H135,Presupuesto!$B$11:$C$565,2,0)</f>
        <v>EQUIPO DE COMPUTACION</v>
      </c>
      <c r="J135" s="100" t="str">
        <f t="shared" si="12"/>
        <v>Posgrado</v>
      </c>
      <c r="K135" s="100" t="s">
        <v>405</v>
      </c>
      <c r="L135" s="100"/>
    </row>
    <row r="136" spans="3:12">
      <c r="C136" s="101" t="s">
        <v>75</v>
      </c>
      <c r="D136" s="153"/>
      <c r="E136" s="102">
        <v>5000</v>
      </c>
      <c r="F136" s="99">
        <f t="shared" si="11"/>
        <v>0</v>
      </c>
      <c r="G136" s="167"/>
      <c r="H136" s="103" t="s">
        <v>1027</v>
      </c>
      <c r="I136" s="103" t="str">
        <f>VLOOKUP(H136,Presupuesto!$B$11:$C$565,2,0)</f>
        <v>EQUIPO DE COMPUTACION</v>
      </c>
      <c r="J136" s="100" t="str">
        <f t="shared" si="12"/>
        <v>Posgrado</v>
      </c>
      <c r="K136" s="100" t="s">
        <v>405</v>
      </c>
      <c r="L136" s="100"/>
    </row>
    <row r="137" spans="3:12">
      <c r="C137" s="101" t="s">
        <v>35</v>
      </c>
      <c r="D137" s="153"/>
      <c r="E137" s="102">
        <v>13000</v>
      </c>
      <c r="F137" s="99">
        <f t="shared" si="11"/>
        <v>0</v>
      </c>
      <c r="G137" s="167"/>
      <c r="H137" s="103" t="s">
        <v>1013</v>
      </c>
      <c r="I137" s="103" t="str">
        <f>VLOOKUP(H137,Presupuesto!$B$11:$C$565,2,0)</f>
        <v>EQUIPO DE TRANSPORTE TRACCION Y ELEVACION</v>
      </c>
      <c r="J137" s="100" t="str">
        <f t="shared" si="12"/>
        <v>Posgrado</v>
      </c>
      <c r="K137" s="100" t="s">
        <v>405</v>
      </c>
      <c r="L137" s="100"/>
    </row>
    <row r="138" spans="3:12">
      <c r="C138" s="101" t="s">
        <v>76</v>
      </c>
      <c r="D138" s="153"/>
      <c r="E138" s="102">
        <v>15000</v>
      </c>
      <c r="F138" s="99">
        <f t="shared" si="11"/>
        <v>0</v>
      </c>
      <c r="G138" s="167"/>
      <c r="H138" s="103" t="s">
        <v>1013</v>
      </c>
      <c r="I138" s="103" t="str">
        <f>VLOOKUP(H138,Presupuesto!$B$11:$C$565,2,0)</f>
        <v>EQUIPO DE TRANSPORTE TRACCION Y ELEVACION</v>
      </c>
      <c r="J138" s="100" t="str">
        <f t="shared" si="12"/>
        <v>Posgrado</v>
      </c>
      <c r="K138" s="100" t="s">
        <v>405</v>
      </c>
      <c r="L138" s="100"/>
    </row>
    <row r="139" spans="3:12">
      <c r="C139" s="101" t="s">
        <v>77</v>
      </c>
      <c r="D139" s="153"/>
      <c r="E139" s="102">
        <v>10000</v>
      </c>
      <c r="F139" s="99">
        <f t="shared" si="11"/>
        <v>0</v>
      </c>
      <c r="G139" s="167"/>
      <c r="H139" s="103" t="s">
        <v>1013</v>
      </c>
      <c r="I139" s="103" t="str">
        <f>VLOOKUP(H139,Presupuesto!$B$11:$C$565,2,0)</f>
        <v>EQUIPO DE TRANSPORTE TRACCION Y ELEVACION</v>
      </c>
      <c r="J139" s="100" t="str">
        <f t="shared" si="12"/>
        <v>Posgrado</v>
      </c>
      <c r="K139" s="100" t="s">
        <v>413</v>
      </c>
      <c r="L139" s="100"/>
    </row>
    <row r="140" spans="3:12">
      <c r="C140" s="101" t="s">
        <v>78</v>
      </c>
      <c r="D140" s="153"/>
      <c r="E140" s="102">
        <v>10000</v>
      </c>
      <c r="F140" s="99">
        <f t="shared" si="11"/>
        <v>0</v>
      </c>
      <c r="G140" s="167"/>
      <c r="H140" s="103" t="s">
        <v>1059</v>
      </c>
      <c r="I140" s="103" t="str">
        <f>VLOOKUP(H140,Presupuesto!$B$11:$C$565,2,0)</f>
        <v>APLICACIONES INFORMATICAS</v>
      </c>
      <c r="J140" s="100" t="str">
        <f t="shared" si="12"/>
        <v>Posgrado</v>
      </c>
      <c r="K140" s="100" t="s">
        <v>409</v>
      </c>
      <c r="L140" s="100"/>
    </row>
    <row r="141" spans="3:12">
      <c r="C141" s="111" t="s">
        <v>79</v>
      </c>
      <c r="D141" s="153"/>
      <c r="E141" s="102">
        <v>2000</v>
      </c>
      <c r="F141" s="99">
        <f t="shared" si="11"/>
        <v>0</v>
      </c>
      <c r="G141" s="167"/>
      <c r="H141" s="112" t="s">
        <v>1027</v>
      </c>
      <c r="I141" s="112" t="str">
        <f>VLOOKUP(H141,Presupuesto!$B$11:$C$565,2,0)</f>
        <v>EQUIPO DE COMPUTACION</v>
      </c>
      <c r="J141" s="100" t="str">
        <f t="shared" si="12"/>
        <v>Posgrado</v>
      </c>
      <c r="K141" s="100" t="s">
        <v>405</v>
      </c>
      <c r="L141" s="100"/>
    </row>
    <row r="142" spans="3:12">
      <c r="C142" s="111" t="s">
        <v>80</v>
      </c>
      <c r="D142" s="153"/>
      <c r="E142" s="102">
        <v>1500</v>
      </c>
      <c r="F142" s="99">
        <f t="shared" si="11"/>
        <v>0</v>
      </c>
      <c r="G142" s="167"/>
      <c r="H142" s="112" t="s">
        <v>959</v>
      </c>
      <c r="I142" s="112" t="str">
        <f>VLOOKUP(H142,Presupuesto!$B$11:$C$565,2,0)</f>
        <v>UTILES Y MATERIALES ELECTRICOS</v>
      </c>
      <c r="J142" s="100" t="str">
        <f t="shared" si="12"/>
        <v>Posgrado</v>
      </c>
      <c r="K142" s="100" t="s">
        <v>405</v>
      </c>
      <c r="L142" s="100"/>
    </row>
    <row r="143" spans="3:12">
      <c r="C143" s="111" t="s">
        <v>81</v>
      </c>
      <c r="D143" s="153"/>
      <c r="E143" s="102">
        <v>1500</v>
      </c>
      <c r="F143" s="99">
        <f t="shared" si="11"/>
        <v>0</v>
      </c>
      <c r="G143" s="167"/>
      <c r="H143" s="112" t="s">
        <v>1027</v>
      </c>
      <c r="I143" s="112" t="str">
        <f>VLOOKUP(H143,Presupuesto!$B$11:$C$565,2,0)</f>
        <v>EQUIPO DE COMPUTACION</v>
      </c>
      <c r="J143" s="100" t="str">
        <f t="shared" si="12"/>
        <v>Posgrado</v>
      </c>
      <c r="K143" s="100" t="s">
        <v>405</v>
      </c>
      <c r="L143" s="100"/>
    </row>
    <row r="144" spans="3:12">
      <c r="C144" s="111" t="s">
        <v>82</v>
      </c>
      <c r="D144" s="153"/>
      <c r="E144" s="102">
        <v>500</v>
      </c>
      <c r="F144" s="99">
        <f t="shared" si="11"/>
        <v>0</v>
      </c>
      <c r="G144" s="167"/>
      <c r="H144" s="112" t="s">
        <v>968</v>
      </c>
      <c r="I144" s="112" t="str">
        <f>VLOOKUP(H144,Presupuesto!$B$11:$C$565,2,0)</f>
        <v>OTROS RESPUESTOS Y ACCESORIOS MENORES</v>
      </c>
      <c r="J144" s="100" t="str">
        <f t="shared" si="12"/>
        <v>Posgrado</v>
      </c>
      <c r="K144" s="100" t="s">
        <v>405</v>
      </c>
      <c r="L144" s="100"/>
    </row>
    <row r="145" spans="3:12" ht="15.75" thickBot="1">
      <c r="C145" s="104" t="s">
        <v>83</v>
      </c>
      <c r="D145" s="161"/>
      <c r="E145" s="106">
        <v>20</v>
      </c>
      <c r="F145" s="107">
        <f t="shared" si="11"/>
        <v>0</v>
      </c>
      <c r="G145" s="164"/>
      <c r="H145" s="108" t="s">
        <v>968</v>
      </c>
      <c r="I145" s="108" t="str">
        <f>VLOOKUP(H145,Presupuesto!$B$11:$C$565,2,0)</f>
        <v>OTROS RESPUESTOS Y ACCESORIOS MENORES</v>
      </c>
      <c r="J145" s="108" t="str">
        <f>$J$132</f>
        <v>Posgrado</v>
      </c>
      <c r="K145" s="126" t="s">
        <v>404</v>
      </c>
      <c r="L145" s="126"/>
    </row>
    <row r="147" spans="3:12" ht="15.75" thickBot="1"/>
    <row r="148" spans="3:12" ht="15.75" thickBot="1">
      <c r="C148" s="29" t="s">
        <v>43</v>
      </c>
      <c r="D148" s="110">
        <f>SUM(F155:F168)</f>
        <v>0</v>
      </c>
      <c r="F148" s="70"/>
      <c r="G148" s="79"/>
      <c r="H148" s="70"/>
      <c r="I148" s="70"/>
    </row>
    <row r="149" spans="3:12">
      <c r="C149" s="70"/>
      <c r="D149" s="31"/>
      <c r="E149" s="95"/>
      <c r="F149" s="95"/>
      <c r="G149" s="95"/>
      <c r="H149" s="76"/>
      <c r="I149" s="76"/>
      <c r="J149" s="76"/>
      <c r="K149" s="114"/>
    </row>
    <row r="150" spans="3:12">
      <c r="C150" s="70"/>
      <c r="D150" s="31"/>
      <c r="E150" s="95"/>
      <c r="F150" s="95"/>
      <c r="G150" s="95"/>
      <c r="H150" s="76"/>
      <c r="I150" s="76"/>
      <c r="J150" s="76"/>
      <c r="K150" s="114"/>
    </row>
    <row r="151" spans="3:12" ht="15.75">
      <c r="C151" s="207" t="s">
        <v>402</v>
      </c>
      <c r="D151" s="208"/>
      <c r="E151" s="95"/>
      <c r="F151" s="95"/>
      <c r="G151" s="95"/>
      <c r="H151" s="76"/>
      <c r="I151" s="76"/>
      <c r="J151" s="76"/>
      <c r="K151" s="114"/>
    </row>
    <row r="152" spans="3:12" ht="18.75">
      <c r="C152" s="217"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c r="F153" s="95"/>
      <c r="G153" s="76"/>
      <c r="H153" s="76"/>
      <c r="I153" s="76"/>
    </row>
    <row r="154" spans="3:12" ht="30.75" thickBot="1">
      <c r="C154" s="151" t="s">
        <v>44</v>
      </c>
      <c r="D154" s="151" t="s">
        <v>55</v>
      </c>
      <c r="E154" s="151" t="s">
        <v>57</v>
      </c>
      <c r="F154" s="152" t="s">
        <v>27</v>
      </c>
      <c r="G154" s="152" t="s">
        <v>140</v>
      </c>
      <c r="H154" s="151" t="s">
        <v>46</v>
      </c>
      <c r="I154" s="151" t="s">
        <v>141</v>
      </c>
      <c r="J154" s="151" t="s">
        <v>420</v>
      </c>
      <c r="K154" s="151" t="s">
        <v>421</v>
      </c>
      <c r="L154" s="151" t="s">
        <v>476</v>
      </c>
    </row>
    <row r="155" spans="3:12" ht="15.75" thickBot="1">
      <c r="C155" s="325" t="s">
        <v>1352</v>
      </c>
      <c r="D155" s="160"/>
      <c r="E155" s="98">
        <f>HLOOKUP($C155,$CB$2:$CE$3,2,0)</f>
        <v>15000</v>
      </c>
      <c r="F155" s="99">
        <f>D155*E155</f>
        <v>0</v>
      </c>
      <c r="G155" s="167" t="s">
        <v>1460</v>
      </c>
      <c r="H155" s="100" t="s">
        <v>1027</v>
      </c>
      <c r="I155" s="100" t="str">
        <f>VLOOKUP(H155,Presupuesto!$B$11:$C$565,2,0)</f>
        <v>EQUIPO DE COMPUTACION</v>
      </c>
      <c r="J155" s="227" t="s">
        <v>1472</v>
      </c>
      <c r="K155" s="100" t="s">
        <v>404</v>
      </c>
      <c r="L155" s="100"/>
    </row>
    <row r="156" spans="3:12">
      <c r="C156" s="325" t="s">
        <v>1350</v>
      </c>
      <c r="D156" s="153"/>
      <c r="E156" s="98">
        <f>HLOOKUP($C156,$CB$2:$CE$3,2,0)</f>
        <v>35000</v>
      </c>
      <c r="F156" s="99">
        <f>D156*E156</f>
        <v>0</v>
      </c>
      <c r="G156" s="167"/>
      <c r="H156" s="103" t="s">
        <v>1027</v>
      </c>
      <c r="I156" s="103" t="str">
        <f>VLOOKUP(H156,Presupuesto!$B$11:$C$565,2,0)</f>
        <v>EQUIPO DE COMPUTACION</v>
      </c>
      <c r="J156" s="100" t="str">
        <f>$J$155</f>
        <v>Posgrado</v>
      </c>
      <c r="K156" s="100" t="s">
        <v>422</v>
      </c>
      <c r="L156" s="100"/>
    </row>
    <row r="157" spans="3:12">
      <c r="C157" s="101" t="s">
        <v>73</v>
      </c>
      <c r="D157" s="153"/>
      <c r="E157" s="102">
        <v>4000</v>
      </c>
      <c r="F157" s="99">
        <f t="shared" ref="F157:F168" si="13">D157*E157</f>
        <v>0</v>
      </c>
      <c r="G157" s="167"/>
      <c r="H157" s="103" t="s">
        <v>999</v>
      </c>
      <c r="I157" s="103" t="str">
        <f>VLOOKUP(H157,Presupuesto!$B$11:$C$565,2,0)</f>
        <v>EQUIPOS VARIOS DE OFICINA</v>
      </c>
      <c r="J157" s="100" t="str">
        <f t="shared" ref="J157:J168" si="14">$J$155</f>
        <v>Posgrado</v>
      </c>
      <c r="K157" s="100" t="s">
        <v>405</v>
      </c>
      <c r="L157" s="100"/>
    </row>
    <row r="158" spans="3:12">
      <c r="C158" s="101" t="s">
        <v>74</v>
      </c>
      <c r="D158" s="153"/>
      <c r="E158" s="102">
        <v>8000</v>
      </c>
      <c r="F158" s="99">
        <f t="shared" si="13"/>
        <v>0</v>
      </c>
      <c r="G158" s="167"/>
      <c r="H158" s="103" t="s">
        <v>1027</v>
      </c>
      <c r="I158" s="103" t="str">
        <f>VLOOKUP(H158,Presupuesto!$B$11:$C$565,2,0)</f>
        <v>EQUIPO DE COMPUTACION</v>
      </c>
      <c r="J158" s="100" t="str">
        <f t="shared" si="14"/>
        <v>Posgrado</v>
      </c>
      <c r="K158" s="100" t="s">
        <v>405</v>
      </c>
      <c r="L158" s="100"/>
    </row>
    <row r="159" spans="3:12">
      <c r="C159" s="101" t="s">
        <v>75</v>
      </c>
      <c r="D159" s="153"/>
      <c r="E159" s="102">
        <v>5000</v>
      </c>
      <c r="F159" s="99">
        <f t="shared" si="13"/>
        <v>0</v>
      </c>
      <c r="G159" s="167"/>
      <c r="H159" s="103" t="s">
        <v>1027</v>
      </c>
      <c r="I159" s="103" t="str">
        <f>VLOOKUP(H159,Presupuesto!$B$11:$C$565,2,0)</f>
        <v>EQUIPO DE COMPUTACION</v>
      </c>
      <c r="J159" s="100" t="str">
        <f t="shared" si="14"/>
        <v>Posgrado</v>
      </c>
      <c r="K159" s="100" t="s">
        <v>405</v>
      </c>
      <c r="L159" s="100"/>
    </row>
    <row r="160" spans="3:12">
      <c r="C160" s="101" t="s">
        <v>35</v>
      </c>
      <c r="D160" s="153"/>
      <c r="E160" s="102">
        <v>13000</v>
      </c>
      <c r="F160" s="99">
        <f t="shared" si="13"/>
        <v>0</v>
      </c>
      <c r="G160" s="167"/>
      <c r="H160" s="103" t="s">
        <v>1013</v>
      </c>
      <c r="I160" s="103" t="str">
        <f>VLOOKUP(H160,Presupuesto!$B$11:$C$565,2,0)</f>
        <v>EQUIPO DE TRANSPORTE TRACCION Y ELEVACION</v>
      </c>
      <c r="J160" s="100" t="str">
        <f t="shared" si="14"/>
        <v>Posgrado</v>
      </c>
      <c r="K160" s="100" t="s">
        <v>405</v>
      </c>
      <c r="L160" s="100"/>
    </row>
    <row r="161" spans="3:12">
      <c r="C161" s="101" t="s">
        <v>76</v>
      </c>
      <c r="D161" s="153"/>
      <c r="E161" s="102">
        <v>15000</v>
      </c>
      <c r="F161" s="99">
        <f t="shared" si="13"/>
        <v>0</v>
      </c>
      <c r="G161" s="167"/>
      <c r="H161" s="103" t="s">
        <v>1013</v>
      </c>
      <c r="I161" s="103" t="str">
        <f>VLOOKUP(H161,Presupuesto!$B$11:$C$565,2,0)</f>
        <v>EQUIPO DE TRANSPORTE TRACCION Y ELEVACION</v>
      </c>
      <c r="J161" s="100" t="str">
        <f t="shared" si="14"/>
        <v>Posgrado</v>
      </c>
      <c r="K161" s="100" t="s">
        <v>405</v>
      </c>
      <c r="L161" s="100"/>
    </row>
    <row r="162" spans="3:12">
      <c r="C162" s="101" t="s">
        <v>77</v>
      </c>
      <c r="D162" s="153"/>
      <c r="E162" s="102">
        <v>10000</v>
      </c>
      <c r="F162" s="99">
        <f t="shared" si="13"/>
        <v>0</v>
      </c>
      <c r="G162" s="167"/>
      <c r="H162" s="103" t="s">
        <v>1013</v>
      </c>
      <c r="I162" s="103" t="str">
        <f>VLOOKUP(H162,Presupuesto!$B$11:$C$565,2,0)</f>
        <v>EQUIPO DE TRANSPORTE TRACCION Y ELEVACION</v>
      </c>
      <c r="J162" s="100" t="str">
        <f t="shared" si="14"/>
        <v>Posgrado</v>
      </c>
      <c r="K162" s="100" t="s">
        <v>413</v>
      </c>
      <c r="L162" s="100"/>
    </row>
    <row r="163" spans="3:12">
      <c r="C163" s="101" t="s">
        <v>78</v>
      </c>
      <c r="D163" s="153"/>
      <c r="E163" s="102">
        <v>10000</v>
      </c>
      <c r="F163" s="99">
        <f t="shared" si="13"/>
        <v>0</v>
      </c>
      <c r="G163" s="167"/>
      <c r="H163" s="103" t="s">
        <v>1059</v>
      </c>
      <c r="I163" s="103" t="str">
        <f>VLOOKUP(H163,Presupuesto!$B$11:$C$565,2,0)</f>
        <v>APLICACIONES INFORMATICAS</v>
      </c>
      <c r="J163" s="100" t="str">
        <f t="shared" si="14"/>
        <v>Posgrado</v>
      </c>
      <c r="K163" s="100" t="s">
        <v>409</v>
      </c>
      <c r="L163" s="100"/>
    </row>
    <row r="164" spans="3:12">
      <c r="C164" s="111" t="s">
        <v>79</v>
      </c>
      <c r="D164" s="153"/>
      <c r="E164" s="102">
        <v>2000</v>
      </c>
      <c r="F164" s="99">
        <f t="shared" si="13"/>
        <v>0</v>
      </c>
      <c r="G164" s="167"/>
      <c r="H164" s="112" t="s">
        <v>1027</v>
      </c>
      <c r="I164" s="112" t="str">
        <f>VLOOKUP(H164,Presupuesto!$B$11:$C$565,2,0)</f>
        <v>EQUIPO DE COMPUTACION</v>
      </c>
      <c r="J164" s="100" t="str">
        <f t="shared" si="14"/>
        <v>Posgrado</v>
      </c>
      <c r="K164" s="100" t="s">
        <v>405</v>
      </c>
      <c r="L164" s="100"/>
    </row>
    <row r="165" spans="3:12">
      <c r="C165" s="111" t="s">
        <v>80</v>
      </c>
      <c r="D165" s="153"/>
      <c r="E165" s="102">
        <v>1500</v>
      </c>
      <c r="F165" s="99">
        <f t="shared" si="13"/>
        <v>0</v>
      </c>
      <c r="G165" s="167"/>
      <c r="H165" s="112" t="s">
        <v>959</v>
      </c>
      <c r="I165" s="112" t="str">
        <f>VLOOKUP(H165,Presupuesto!$B$11:$C$565,2,0)</f>
        <v>UTILES Y MATERIALES ELECTRICOS</v>
      </c>
      <c r="J165" s="100" t="str">
        <f t="shared" si="14"/>
        <v>Posgrado</v>
      </c>
      <c r="K165" s="100" t="s">
        <v>405</v>
      </c>
      <c r="L165" s="100"/>
    </row>
    <row r="166" spans="3:12">
      <c r="C166" s="111" t="s">
        <v>81</v>
      </c>
      <c r="D166" s="153"/>
      <c r="E166" s="102">
        <v>1500</v>
      </c>
      <c r="F166" s="99">
        <f t="shared" si="13"/>
        <v>0</v>
      </c>
      <c r="G166" s="167"/>
      <c r="H166" s="112" t="s">
        <v>1027</v>
      </c>
      <c r="I166" s="112" t="str">
        <f>VLOOKUP(H166,Presupuesto!$B$11:$C$565,2,0)</f>
        <v>EQUIPO DE COMPUTACION</v>
      </c>
      <c r="J166" s="100" t="str">
        <f t="shared" si="14"/>
        <v>Posgrado</v>
      </c>
      <c r="K166" s="100" t="s">
        <v>405</v>
      </c>
      <c r="L166" s="100"/>
    </row>
    <row r="167" spans="3:12">
      <c r="C167" s="111" t="s">
        <v>82</v>
      </c>
      <c r="D167" s="153"/>
      <c r="E167" s="102">
        <v>500</v>
      </c>
      <c r="F167" s="99">
        <f t="shared" si="13"/>
        <v>0</v>
      </c>
      <c r="G167" s="167"/>
      <c r="H167" s="112" t="s">
        <v>968</v>
      </c>
      <c r="I167" s="112" t="str">
        <f>VLOOKUP(H167,Presupuesto!$B$11:$C$565,2,0)</f>
        <v>OTROS RESPUESTOS Y ACCESORIOS MENORES</v>
      </c>
      <c r="J167" s="100" t="str">
        <f t="shared" si="14"/>
        <v>Posgrado</v>
      </c>
      <c r="K167" s="100" t="s">
        <v>405</v>
      </c>
      <c r="L167" s="100"/>
    </row>
    <row r="168" spans="3:12" ht="15.75" thickBot="1">
      <c r="C168" s="104" t="s">
        <v>83</v>
      </c>
      <c r="D168" s="161"/>
      <c r="E168" s="106">
        <v>20</v>
      </c>
      <c r="F168" s="107">
        <f t="shared" si="13"/>
        <v>0</v>
      </c>
      <c r="G168" s="164"/>
      <c r="H168" s="108" t="s">
        <v>968</v>
      </c>
      <c r="I168" s="108" t="str">
        <f>VLOOKUP(H168,Presupuesto!$B$11:$C$565,2,0)</f>
        <v>OTROS RESPUESTOS Y ACCESORIOS MENORES</v>
      </c>
      <c r="J168" s="108" t="str">
        <f t="shared" si="14"/>
        <v>Posgrado</v>
      </c>
      <c r="K168" s="126" t="s">
        <v>404</v>
      </c>
      <c r="L168" s="126"/>
    </row>
    <row r="169" spans="3:12">
      <c r="F169" s="95"/>
      <c r="G169" s="76"/>
      <c r="H169" s="76"/>
      <c r="I169" s="76"/>
    </row>
    <row r="170" spans="3:12" ht="15.75" thickBot="1"/>
    <row r="171" spans="3:12" ht="15.75" thickBot="1">
      <c r="C171" s="29" t="s">
        <v>43</v>
      </c>
      <c r="D171" s="110">
        <f>SUM(F178:F191)</f>
        <v>0</v>
      </c>
      <c r="F171" s="70"/>
      <c r="G171" s="79"/>
      <c r="H171" s="70"/>
      <c r="I171" s="70"/>
    </row>
    <row r="172" spans="3:12">
      <c r="C172" s="70"/>
      <c r="D172" s="31"/>
      <c r="E172" s="95"/>
      <c r="F172" s="95"/>
      <c r="G172" s="95"/>
      <c r="H172" s="76"/>
      <c r="I172" s="76"/>
      <c r="J172" s="76"/>
      <c r="K172" s="114"/>
    </row>
    <row r="173" spans="3:12">
      <c r="C173" s="70"/>
      <c r="D173" s="31"/>
      <c r="E173" s="95"/>
      <c r="F173" s="95"/>
      <c r="G173" s="95"/>
      <c r="H173" s="76"/>
      <c r="I173" s="76"/>
      <c r="J173" s="76"/>
      <c r="K173" s="114"/>
    </row>
    <row r="174" spans="3:12" ht="15.75">
      <c r="C174" s="207" t="s">
        <v>402</v>
      </c>
      <c r="D174" s="208"/>
      <c r="E174" s="95"/>
      <c r="F174" s="95"/>
      <c r="G174" s="95"/>
      <c r="H174" s="76"/>
      <c r="I174" s="76"/>
      <c r="J174" s="76"/>
      <c r="K174" s="114"/>
    </row>
    <row r="175" spans="3:12" ht="18.75">
      <c r="C175" s="217"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c r="F176" s="95"/>
      <c r="G176" s="76"/>
      <c r="H176" s="76"/>
      <c r="I176" s="76"/>
    </row>
    <row r="177" spans="3:12" ht="30.75" thickBot="1">
      <c r="C177" s="151" t="s">
        <v>44</v>
      </c>
      <c r="D177" s="151" t="s">
        <v>55</v>
      </c>
      <c r="E177" s="151" t="s">
        <v>57</v>
      </c>
      <c r="F177" s="152" t="s">
        <v>27</v>
      </c>
      <c r="G177" s="152" t="s">
        <v>140</v>
      </c>
      <c r="H177" s="151" t="s">
        <v>46</v>
      </c>
      <c r="I177" s="151" t="s">
        <v>141</v>
      </c>
      <c r="J177" s="151" t="s">
        <v>420</v>
      </c>
      <c r="K177" s="151" t="s">
        <v>421</v>
      </c>
      <c r="L177" s="151" t="s">
        <v>476</v>
      </c>
    </row>
    <row r="178" spans="3:12" ht="15.75" thickBot="1">
      <c r="C178" s="325" t="s">
        <v>1352</v>
      </c>
      <c r="D178" s="160"/>
      <c r="E178" s="98">
        <f>HLOOKUP($C178,$CB$2:$CE$3,2,0)</f>
        <v>15000</v>
      </c>
      <c r="F178" s="99">
        <f>D178*E178</f>
        <v>0</v>
      </c>
      <c r="G178" s="167" t="s">
        <v>1460</v>
      </c>
      <c r="H178" s="100" t="s">
        <v>1027</v>
      </c>
      <c r="I178" s="100" t="str">
        <f>VLOOKUP(H178,Presupuesto!$B$11:$C$565,2,0)</f>
        <v>EQUIPO DE COMPUTACION</v>
      </c>
      <c r="J178" s="227" t="s">
        <v>1472</v>
      </c>
      <c r="K178" s="100" t="s">
        <v>404</v>
      </c>
      <c r="L178" s="100"/>
    </row>
    <row r="179" spans="3:12">
      <c r="C179" s="325" t="s">
        <v>1350</v>
      </c>
      <c r="D179" s="153"/>
      <c r="E179" s="98">
        <f>HLOOKUP($C179,$CB$2:$CE$3,2,0)</f>
        <v>35000</v>
      </c>
      <c r="F179" s="99">
        <f>D179*E179</f>
        <v>0</v>
      </c>
      <c r="G179" s="167"/>
      <c r="H179" s="103" t="s">
        <v>1027</v>
      </c>
      <c r="I179" s="103" t="str">
        <f>VLOOKUP(H179,Presupuesto!$B$11:$C$565,2,0)</f>
        <v>EQUIPO DE COMPUTACION</v>
      </c>
      <c r="J179" s="100" t="str">
        <f>$J$178</f>
        <v>Posgrado</v>
      </c>
      <c r="K179" s="100" t="s">
        <v>422</v>
      </c>
      <c r="L179" s="100"/>
    </row>
    <row r="180" spans="3:12">
      <c r="C180" s="101" t="s">
        <v>73</v>
      </c>
      <c r="D180" s="153"/>
      <c r="E180" s="102">
        <v>4000</v>
      </c>
      <c r="F180" s="99">
        <f t="shared" ref="F180:F191" si="15">D180*E180</f>
        <v>0</v>
      </c>
      <c r="G180" s="167"/>
      <c r="H180" s="103" t="s">
        <v>999</v>
      </c>
      <c r="I180" s="103" t="str">
        <f>VLOOKUP(H180,Presupuesto!$B$11:$C$565,2,0)</f>
        <v>EQUIPOS VARIOS DE OFICINA</v>
      </c>
      <c r="J180" s="100" t="str">
        <f t="shared" ref="J180:J191" si="16">$J$178</f>
        <v>Posgrado</v>
      </c>
      <c r="K180" s="100" t="s">
        <v>405</v>
      </c>
      <c r="L180" s="100"/>
    </row>
    <row r="181" spans="3:12">
      <c r="C181" s="101" t="s">
        <v>74</v>
      </c>
      <c r="D181" s="153"/>
      <c r="E181" s="102">
        <v>8000</v>
      </c>
      <c r="F181" s="99">
        <f t="shared" si="15"/>
        <v>0</v>
      </c>
      <c r="G181" s="167"/>
      <c r="H181" s="103" t="s">
        <v>1027</v>
      </c>
      <c r="I181" s="103" t="str">
        <f>VLOOKUP(H181,Presupuesto!$B$11:$C$565,2,0)</f>
        <v>EQUIPO DE COMPUTACION</v>
      </c>
      <c r="J181" s="100" t="str">
        <f t="shared" si="16"/>
        <v>Posgrado</v>
      </c>
      <c r="K181" s="100" t="s">
        <v>405</v>
      </c>
      <c r="L181" s="100"/>
    </row>
    <row r="182" spans="3:12">
      <c r="C182" s="101" t="s">
        <v>75</v>
      </c>
      <c r="D182" s="153"/>
      <c r="E182" s="102">
        <v>5000</v>
      </c>
      <c r="F182" s="99">
        <f t="shared" si="15"/>
        <v>0</v>
      </c>
      <c r="G182" s="167"/>
      <c r="H182" s="103" t="s">
        <v>1027</v>
      </c>
      <c r="I182" s="103" t="str">
        <f>VLOOKUP(H182,Presupuesto!$B$11:$C$565,2,0)</f>
        <v>EQUIPO DE COMPUTACION</v>
      </c>
      <c r="J182" s="100" t="str">
        <f t="shared" si="16"/>
        <v>Posgrado</v>
      </c>
      <c r="K182" s="100" t="s">
        <v>405</v>
      </c>
      <c r="L182" s="100"/>
    </row>
    <row r="183" spans="3:12">
      <c r="C183" s="101" t="s">
        <v>35</v>
      </c>
      <c r="D183" s="153"/>
      <c r="E183" s="102">
        <v>13000</v>
      </c>
      <c r="F183" s="99">
        <f t="shared" si="15"/>
        <v>0</v>
      </c>
      <c r="G183" s="167"/>
      <c r="H183" s="103" t="s">
        <v>1013</v>
      </c>
      <c r="I183" s="103" t="str">
        <f>VLOOKUP(H183,Presupuesto!$B$11:$C$565,2,0)</f>
        <v>EQUIPO DE TRANSPORTE TRACCION Y ELEVACION</v>
      </c>
      <c r="J183" s="100" t="str">
        <f t="shared" si="16"/>
        <v>Posgrado</v>
      </c>
      <c r="K183" s="100" t="s">
        <v>405</v>
      </c>
      <c r="L183" s="100"/>
    </row>
    <row r="184" spans="3:12">
      <c r="C184" s="101" t="s">
        <v>76</v>
      </c>
      <c r="D184" s="153"/>
      <c r="E184" s="102">
        <v>15000</v>
      </c>
      <c r="F184" s="99">
        <f t="shared" si="15"/>
        <v>0</v>
      </c>
      <c r="G184" s="167"/>
      <c r="H184" s="103" t="s">
        <v>1013</v>
      </c>
      <c r="I184" s="103" t="str">
        <f>VLOOKUP(H184,Presupuesto!$B$11:$C$565,2,0)</f>
        <v>EQUIPO DE TRANSPORTE TRACCION Y ELEVACION</v>
      </c>
      <c r="J184" s="100" t="str">
        <f t="shared" si="16"/>
        <v>Posgrado</v>
      </c>
      <c r="K184" s="100" t="s">
        <v>405</v>
      </c>
      <c r="L184" s="100"/>
    </row>
    <row r="185" spans="3:12">
      <c r="C185" s="101" t="s">
        <v>77</v>
      </c>
      <c r="D185" s="153"/>
      <c r="E185" s="102">
        <v>10000</v>
      </c>
      <c r="F185" s="99">
        <f t="shared" si="15"/>
        <v>0</v>
      </c>
      <c r="G185" s="167"/>
      <c r="H185" s="103" t="s">
        <v>1013</v>
      </c>
      <c r="I185" s="103" t="str">
        <f>VLOOKUP(H185,Presupuesto!$B$11:$C$565,2,0)</f>
        <v>EQUIPO DE TRANSPORTE TRACCION Y ELEVACION</v>
      </c>
      <c r="J185" s="100" t="str">
        <f t="shared" si="16"/>
        <v>Posgrado</v>
      </c>
      <c r="K185" s="100" t="s">
        <v>413</v>
      </c>
      <c r="L185" s="100"/>
    </row>
    <row r="186" spans="3:12">
      <c r="C186" s="101" t="s">
        <v>78</v>
      </c>
      <c r="D186" s="153"/>
      <c r="E186" s="102">
        <v>10000</v>
      </c>
      <c r="F186" s="99">
        <f t="shared" si="15"/>
        <v>0</v>
      </c>
      <c r="G186" s="167"/>
      <c r="H186" s="103" t="s">
        <v>1059</v>
      </c>
      <c r="I186" s="103" t="str">
        <f>VLOOKUP(H186,Presupuesto!$B$11:$C$565,2,0)</f>
        <v>APLICACIONES INFORMATICAS</v>
      </c>
      <c r="J186" s="100" t="str">
        <f t="shared" si="16"/>
        <v>Posgrado</v>
      </c>
      <c r="K186" s="100" t="s">
        <v>409</v>
      </c>
      <c r="L186" s="100"/>
    </row>
    <row r="187" spans="3:12">
      <c r="C187" s="111" t="s">
        <v>79</v>
      </c>
      <c r="D187" s="153"/>
      <c r="E187" s="102">
        <v>2000</v>
      </c>
      <c r="F187" s="99">
        <f t="shared" si="15"/>
        <v>0</v>
      </c>
      <c r="G187" s="167"/>
      <c r="H187" s="112" t="s">
        <v>1027</v>
      </c>
      <c r="I187" s="112" t="str">
        <f>VLOOKUP(H187,Presupuesto!$B$11:$C$565,2,0)</f>
        <v>EQUIPO DE COMPUTACION</v>
      </c>
      <c r="J187" s="100" t="str">
        <f t="shared" si="16"/>
        <v>Posgrado</v>
      </c>
      <c r="K187" s="100" t="s">
        <v>405</v>
      </c>
      <c r="L187" s="100"/>
    </row>
    <row r="188" spans="3:12">
      <c r="C188" s="111" t="s">
        <v>80</v>
      </c>
      <c r="D188" s="153"/>
      <c r="E188" s="102">
        <v>1500</v>
      </c>
      <c r="F188" s="99">
        <f t="shared" si="15"/>
        <v>0</v>
      </c>
      <c r="G188" s="167"/>
      <c r="H188" s="112" t="s">
        <v>959</v>
      </c>
      <c r="I188" s="112" t="str">
        <f>VLOOKUP(H188,Presupuesto!$B$11:$C$565,2,0)</f>
        <v>UTILES Y MATERIALES ELECTRICOS</v>
      </c>
      <c r="J188" s="100" t="str">
        <f t="shared" si="16"/>
        <v>Posgrado</v>
      </c>
      <c r="K188" s="100" t="s">
        <v>405</v>
      </c>
      <c r="L188" s="100"/>
    </row>
    <row r="189" spans="3:12">
      <c r="C189" s="111" t="s">
        <v>81</v>
      </c>
      <c r="D189" s="153"/>
      <c r="E189" s="102">
        <v>1500</v>
      </c>
      <c r="F189" s="99">
        <f t="shared" si="15"/>
        <v>0</v>
      </c>
      <c r="G189" s="167"/>
      <c r="H189" s="112" t="s">
        <v>1027</v>
      </c>
      <c r="I189" s="112" t="str">
        <f>VLOOKUP(H189,Presupuesto!$B$11:$C$565,2,0)</f>
        <v>EQUIPO DE COMPUTACION</v>
      </c>
      <c r="J189" s="100" t="str">
        <f t="shared" si="16"/>
        <v>Posgrado</v>
      </c>
      <c r="K189" s="100" t="s">
        <v>405</v>
      </c>
      <c r="L189" s="100"/>
    </row>
    <row r="190" spans="3:12">
      <c r="C190" s="111" t="s">
        <v>82</v>
      </c>
      <c r="D190" s="153"/>
      <c r="E190" s="102">
        <v>500</v>
      </c>
      <c r="F190" s="99">
        <f t="shared" si="15"/>
        <v>0</v>
      </c>
      <c r="G190" s="167"/>
      <c r="H190" s="112" t="s">
        <v>968</v>
      </c>
      <c r="I190" s="112" t="str">
        <f>VLOOKUP(H190,Presupuesto!$B$11:$C$565,2,0)</f>
        <v>OTROS RESPUESTOS Y ACCESORIOS MENORES</v>
      </c>
      <c r="J190" s="100" t="str">
        <f t="shared" si="16"/>
        <v>Posgrado</v>
      </c>
      <c r="K190" s="100" t="s">
        <v>405</v>
      </c>
      <c r="L190" s="100"/>
    </row>
    <row r="191" spans="3:12" ht="15.75" thickBot="1">
      <c r="C191" s="104" t="s">
        <v>83</v>
      </c>
      <c r="D191" s="161"/>
      <c r="E191" s="106">
        <v>20</v>
      </c>
      <c r="F191" s="107">
        <f t="shared" si="15"/>
        <v>0</v>
      </c>
      <c r="G191" s="164"/>
      <c r="H191" s="108" t="s">
        <v>968</v>
      </c>
      <c r="I191" s="108" t="str">
        <f>VLOOKUP(H191,Presupuesto!$B$11:$C$565,2,0)</f>
        <v>OTROS RESPUESTOS Y ACCESORIOS MENORES</v>
      </c>
      <c r="J191" s="108" t="str">
        <f t="shared" si="16"/>
        <v>Posgrado</v>
      </c>
      <c r="K191" s="126" t="s">
        <v>404</v>
      </c>
      <c r="L191" s="126"/>
    </row>
    <row r="193" spans="3:12" ht="15.75" thickBot="1"/>
    <row r="194" spans="3:12" ht="15.75" thickBot="1">
      <c r="C194" s="29" t="s">
        <v>43</v>
      </c>
      <c r="D194" s="110">
        <f>SUM(F201:F214)</f>
        <v>0</v>
      </c>
      <c r="F194" s="70"/>
      <c r="G194" s="79"/>
      <c r="H194" s="70"/>
      <c r="I194" s="70"/>
    </row>
    <row r="195" spans="3:12">
      <c r="C195" s="70"/>
      <c r="D195" s="31"/>
      <c r="E195" s="95"/>
      <c r="F195" s="95"/>
      <c r="G195" s="95"/>
      <c r="H195" s="76"/>
      <c r="I195" s="76"/>
      <c r="J195" s="76"/>
      <c r="K195" s="114"/>
    </row>
    <row r="196" spans="3:12">
      <c r="C196" s="70"/>
      <c r="D196" s="31"/>
      <c r="E196" s="95"/>
      <c r="F196" s="95"/>
      <c r="G196" s="95"/>
      <c r="H196" s="76"/>
      <c r="I196" s="76"/>
      <c r="J196" s="76"/>
      <c r="K196" s="114"/>
    </row>
    <row r="197" spans="3:12" ht="15.75">
      <c r="C197" s="207" t="s">
        <v>402</v>
      </c>
      <c r="D197" s="208"/>
      <c r="E197" s="95"/>
      <c r="F197" s="95"/>
      <c r="G197" s="95"/>
      <c r="H197" s="76"/>
      <c r="I197" s="76"/>
      <c r="J197" s="76"/>
      <c r="K197" s="114"/>
    </row>
    <row r="198" spans="3:12" ht="18.75">
      <c r="C198" s="217"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c r="F199" s="95"/>
      <c r="G199" s="76"/>
      <c r="H199" s="76"/>
      <c r="I199" s="76"/>
    </row>
    <row r="200" spans="3:12" ht="30.75" thickBot="1">
      <c r="C200" s="151" t="s">
        <v>44</v>
      </c>
      <c r="D200" s="151" t="s">
        <v>55</v>
      </c>
      <c r="E200" s="151" t="s">
        <v>57</v>
      </c>
      <c r="F200" s="152" t="s">
        <v>27</v>
      </c>
      <c r="G200" s="152" t="s">
        <v>140</v>
      </c>
      <c r="H200" s="151" t="s">
        <v>46</v>
      </c>
      <c r="I200" s="151" t="s">
        <v>141</v>
      </c>
      <c r="J200" s="151" t="s">
        <v>420</v>
      </c>
      <c r="K200" s="151" t="s">
        <v>421</v>
      </c>
      <c r="L200" s="151" t="s">
        <v>476</v>
      </c>
    </row>
    <row r="201" spans="3:12" ht="15.75" thickBot="1">
      <c r="C201" s="325" t="s">
        <v>1352</v>
      </c>
      <c r="D201" s="160"/>
      <c r="E201" s="98">
        <f>HLOOKUP($C201,$CB$2:$CE$3,2,0)</f>
        <v>15000</v>
      </c>
      <c r="F201" s="99">
        <f>D201*E201</f>
        <v>0</v>
      </c>
      <c r="G201" s="167" t="s">
        <v>1460</v>
      </c>
      <c r="H201" s="100" t="s">
        <v>1027</v>
      </c>
      <c r="I201" s="100" t="str">
        <f>VLOOKUP(H201,Presupuesto!$B$11:$C$565,2,0)</f>
        <v>EQUIPO DE COMPUTACION</v>
      </c>
      <c r="J201" s="227" t="s">
        <v>1472</v>
      </c>
      <c r="K201" s="100" t="s">
        <v>404</v>
      </c>
      <c r="L201" s="100"/>
    </row>
    <row r="202" spans="3:12">
      <c r="C202" s="325" t="s">
        <v>1350</v>
      </c>
      <c r="D202" s="153"/>
      <c r="E202" s="98">
        <f>HLOOKUP($C202,$CB$2:$CE$3,2,0)</f>
        <v>35000</v>
      </c>
      <c r="F202" s="99">
        <f>D202*E202</f>
        <v>0</v>
      </c>
      <c r="G202" s="167"/>
      <c r="H202" s="103" t="s">
        <v>1027</v>
      </c>
      <c r="I202" s="103" t="str">
        <f>VLOOKUP(H202,Presupuesto!$B$11:$C$565,2,0)</f>
        <v>EQUIPO DE COMPUTACION</v>
      </c>
      <c r="J202" s="100" t="str">
        <f>$J$201</f>
        <v>Posgrado</v>
      </c>
      <c r="K202" s="100" t="s">
        <v>422</v>
      </c>
      <c r="L202" s="100"/>
    </row>
    <row r="203" spans="3:12">
      <c r="C203" s="101" t="s">
        <v>73</v>
      </c>
      <c r="D203" s="153"/>
      <c r="E203" s="102">
        <v>4000</v>
      </c>
      <c r="F203" s="99">
        <f t="shared" ref="F203:F214" si="17">D203*E203</f>
        <v>0</v>
      </c>
      <c r="G203" s="167"/>
      <c r="H203" s="103" t="s">
        <v>999</v>
      </c>
      <c r="I203" s="103" t="str">
        <f>VLOOKUP(H203,Presupuesto!$B$11:$C$565,2,0)</f>
        <v>EQUIPOS VARIOS DE OFICINA</v>
      </c>
      <c r="J203" s="100" t="str">
        <f t="shared" ref="J203:J214" si="18">$J$201</f>
        <v>Posgrado</v>
      </c>
      <c r="K203" s="100" t="s">
        <v>405</v>
      </c>
      <c r="L203" s="100"/>
    </row>
    <row r="204" spans="3:12">
      <c r="C204" s="101" t="s">
        <v>74</v>
      </c>
      <c r="D204" s="153"/>
      <c r="E204" s="102">
        <v>8000</v>
      </c>
      <c r="F204" s="99">
        <f t="shared" si="17"/>
        <v>0</v>
      </c>
      <c r="G204" s="167"/>
      <c r="H204" s="103" t="s">
        <v>1027</v>
      </c>
      <c r="I204" s="103" t="str">
        <f>VLOOKUP(H204,Presupuesto!$B$11:$C$565,2,0)</f>
        <v>EQUIPO DE COMPUTACION</v>
      </c>
      <c r="J204" s="100" t="str">
        <f t="shared" si="18"/>
        <v>Posgrado</v>
      </c>
      <c r="K204" s="100" t="s">
        <v>405</v>
      </c>
      <c r="L204" s="100"/>
    </row>
    <row r="205" spans="3:12">
      <c r="C205" s="101" t="s">
        <v>75</v>
      </c>
      <c r="D205" s="153"/>
      <c r="E205" s="102">
        <v>5000</v>
      </c>
      <c r="F205" s="99">
        <f t="shared" si="17"/>
        <v>0</v>
      </c>
      <c r="G205" s="167"/>
      <c r="H205" s="103" t="s">
        <v>1027</v>
      </c>
      <c r="I205" s="103" t="str">
        <f>VLOOKUP(H205,Presupuesto!$B$11:$C$565,2,0)</f>
        <v>EQUIPO DE COMPUTACION</v>
      </c>
      <c r="J205" s="100" t="str">
        <f t="shared" si="18"/>
        <v>Posgrado</v>
      </c>
      <c r="K205" s="100" t="s">
        <v>405</v>
      </c>
      <c r="L205" s="100"/>
    </row>
    <row r="206" spans="3:12">
      <c r="C206" s="101" t="s">
        <v>35</v>
      </c>
      <c r="D206" s="153"/>
      <c r="E206" s="102">
        <v>13000</v>
      </c>
      <c r="F206" s="99">
        <f t="shared" si="17"/>
        <v>0</v>
      </c>
      <c r="G206" s="167"/>
      <c r="H206" s="103" t="s">
        <v>1013</v>
      </c>
      <c r="I206" s="103" t="str">
        <f>VLOOKUP(H206,Presupuesto!$B$11:$C$565,2,0)</f>
        <v>EQUIPO DE TRANSPORTE TRACCION Y ELEVACION</v>
      </c>
      <c r="J206" s="100" t="str">
        <f t="shared" si="18"/>
        <v>Posgrado</v>
      </c>
      <c r="K206" s="100" t="s">
        <v>405</v>
      </c>
      <c r="L206" s="100"/>
    </row>
    <row r="207" spans="3:12">
      <c r="C207" s="101" t="s">
        <v>76</v>
      </c>
      <c r="D207" s="153"/>
      <c r="E207" s="102">
        <v>15000</v>
      </c>
      <c r="F207" s="99">
        <f t="shared" si="17"/>
        <v>0</v>
      </c>
      <c r="G207" s="167"/>
      <c r="H207" s="103" t="s">
        <v>1013</v>
      </c>
      <c r="I207" s="103" t="str">
        <f>VLOOKUP(H207,Presupuesto!$B$11:$C$565,2,0)</f>
        <v>EQUIPO DE TRANSPORTE TRACCION Y ELEVACION</v>
      </c>
      <c r="J207" s="100" t="str">
        <f t="shared" si="18"/>
        <v>Posgrado</v>
      </c>
      <c r="K207" s="100" t="s">
        <v>405</v>
      </c>
      <c r="L207" s="100"/>
    </row>
    <row r="208" spans="3:12">
      <c r="C208" s="101" t="s">
        <v>77</v>
      </c>
      <c r="D208" s="153"/>
      <c r="E208" s="102">
        <v>10000</v>
      </c>
      <c r="F208" s="99">
        <f t="shared" si="17"/>
        <v>0</v>
      </c>
      <c r="G208" s="167"/>
      <c r="H208" s="103" t="s">
        <v>1013</v>
      </c>
      <c r="I208" s="103" t="str">
        <f>VLOOKUP(H208,Presupuesto!$B$11:$C$565,2,0)</f>
        <v>EQUIPO DE TRANSPORTE TRACCION Y ELEVACION</v>
      </c>
      <c r="J208" s="100" t="str">
        <f t="shared" si="18"/>
        <v>Posgrado</v>
      </c>
      <c r="K208" s="100" t="s">
        <v>413</v>
      </c>
      <c r="L208" s="100"/>
    </row>
    <row r="209" spans="3:12">
      <c r="C209" s="101" t="s">
        <v>78</v>
      </c>
      <c r="D209" s="153"/>
      <c r="E209" s="102">
        <v>10000</v>
      </c>
      <c r="F209" s="99">
        <f t="shared" si="17"/>
        <v>0</v>
      </c>
      <c r="G209" s="167"/>
      <c r="H209" s="103" t="s">
        <v>1059</v>
      </c>
      <c r="I209" s="103" t="str">
        <f>VLOOKUP(H209,Presupuesto!$B$11:$C$565,2,0)</f>
        <v>APLICACIONES INFORMATICAS</v>
      </c>
      <c r="J209" s="100" t="str">
        <f t="shared" si="18"/>
        <v>Posgrado</v>
      </c>
      <c r="K209" s="100" t="s">
        <v>409</v>
      </c>
      <c r="L209" s="100"/>
    </row>
    <row r="210" spans="3:12">
      <c r="C210" s="111" t="s">
        <v>79</v>
      </c>
      <c r="D210" s="153"/>
      <c r="E210" s="102">
        <v>2000</v>
      </c>
      <c r="F210" s="99">
        <f t="shared" si="17"/>
        <v>0</v>
      </c>
      <c r="G210" s="167"/>
      <c r="H210" s="112" t="s">
        <v>1027</v>
      </c>
      <c r="I210" s="112" t="str">
        <f>VLOOKUP(H210,Presupuesto!$B$11:$C$565,2,0)</f>
        <v>EQUIPO DE COMPUTACION</v>
      </c>
      <c r="J210" s="100" t="str">
        <f t="shared" si="18"/>
        <v>Posgrado</v>
      </c>
      <c r="K210" s="100" t="s">
        <v>405</v>
      </c>
      <c r="L210" s="100"/>
    </row>
    <row r="211" spans="3:12">
      <c r="C211" s="111" t="s">
        <v>80</v>
      </c>
      <c r="D211" s="153"/>
      <c r="E211" s="102">
        <v>1500</v>
      </c>
      <c r="F211" s="99">
        <f t="shared" si="17"/>
        <v>0</v>
      </c>
      <c r="G211" s="167"/>
      <c r="H211" s="112" t="s">
        <v>959</v>
      </c>
      <c r="I211" s="112" t="str">
        <f>VLOOKUP(H211,Presupuesto!$B$11:$C$565,2,0)</f>
        <v>UTILES Y MATERIALES ELECTRICOS</v>
      </c>
      <c r="J211" s="100" t="str">
        <f t="shared" si="18"/>
        <v>Posgrado</v>
      </c>
      <c r="K211" s="100" t="s">
        <v>405</v>
      </c>
      <c r="L211" s="100"/>
    </row>
    <row r="212" spans="3:12">
      <c r="C212" s="111" t="s">
        <v>81</v>
      </c>
      <c r="D212" s="153"/>
      <c r="E212" s="102">
        <v>1500</v>
      </c>
      <c r="F212" s="99">
        <f t="shared" si="17"/>
        <v>0</v>
      </c>
      <c r="G212" s="167"/>
      <c r="H212" s="112" t="s">
        <v>1027</v>
      </c>
      <c r="I212" s="112" t="str">
        <f>VLOOKUP(H212,Presupuesto!$B$11:$C$565,2,0)</f>
        <v>EQUIPO DE COMPUTACION</v>
      </c>
      <c r="J212" s="100" t="str">
        <f t="shared" si="18"/>
        <v>Posgrado</v>
      </c>
      <c r="K212" s="100" t="s">
        <v>405</v>
      </c>
      <c r="L212" s="100"/>
    </row>
    <row r="213" spans="3:12">
      <c r="C213" s="111" t="s">
        <v>82</v>
      </c>
      <c r="D213" s="153"/>
      <c r="E213" s="102">
        <v>500</v>
      </c>
      <c r="F213" s="99">
        <f t="shared" si="17"/>
        <v>0</v>
      </c>
      <c r="G213" s="167"/>
      <c r="H213" s="112" t="s">
        <v>968</v>
      </c>
      <c r="I213" s="112" t="str">
        <f>VLOOKUP(H213,Presupuesto!$B$11:$C$565,2,0)</f>
        <v>OTROS RESPUESTOS Y ACCESORIOS MENORES</v>
      </c>
      <c r="J213" s="100" t="str">
        <f t="shared" si="18"/>
        <v>Posgrado</v>
      </c>
      <c r="K213" s="100" t="s">
        <v>405</v>
      </c>
      <c r="L213" s="100"/>
    </row>
    <row r="214" spans="3:12" ht="15.75" thickBot="1">
      <c r="C214" s="104" t="s">
        <v>83</v>
      </c>
      <c r="D214" s="161"/>
      <c r="E214" s="106">
        <v>20</v>
      </c>
      <c r="F214" s="107">
        <f t="shared" si="17"/>
        <v>0</v>
      </c>
      <c r="G214" s="164"/>
      <c r="H214" s="108" t="s">
        <v>968</v>
      </c>
      <c r="I214" s="108" t="str">
        <f>VLOOKUP(H214,Presupuesto!$B$11:$C$565,2,0)</f>
        <v>OTROS RESPUESTOS Y ACCESORIOS MENORES</v>
      </c>
      <c r="J214" s="108" t="str">
        <f t="shared" si="18"/>
        <v>Posgrado</v>
      </c>
      <c r="K214" s="126" t="s">
        <v>404</v>
      </c>
      <c r="L214" s="126"/>
    </row>
    <row r="215" spans="3:12">
      <c r="F215" s="95"/>
      <c r="G215" s="76"/>
      <c r="H215" s="76"/>
      <c r="I215" s="76"/>
    </row>
    <row r="216" spans="3:12" ht="15.75" thickBot="1"/>
    <row r="217" spans="3:12" ht="15.75" thickBot="1">
      <c r="C217" s="29" t="s">
        <v>43</v>
      </c>
      <c r="D217" s="110">
        <f>SUM(F224:F237)</f>
        <v>0</v>
      </c>
      <c r="F217" s="70"/>
      <c r="G217" s="79"/>
      <c r="H217" s="70"/>
      <c r="I217" s="70"/>
    </row>
    <row r="218" spans="3:12">
      <c r="C218" s="70"/>
      <c r="D218" s="31"/>
      <c r="E218" s="95"/>
      <c r="F218" s="95"/>
      <c r="G218" s="95"/>
      <c r="H218" s="76"/>
      <c r="I218" s="76"/>
      <c r="J218" s="76"/>
      <c r="K218" s="114"/>
    </row>
    <row r="219" spans="3:12">
      <c r="C219" s="70"/>
      <c r="D219" s="31"/>
      <c r="E219" s="95"/>
      <c r="F219" s="95"/>
      <c r="G219" s="95"/>
      <c r="H219" s="76"/>
      <c r="I219" s="76"/>
      <c r="J219" s="76"/>
      <c r="K219" s="114"/>
    </row>
    <row r="220" spans="3:12" ht="15.75">
      <c r="C220" s="207" t="s">
        <v>402</v>
      </c>
      <c r="D220" s="208"/>
      <c r="E220" s="95"/>
      <c r="F220" s="95"/>
      <c r="G220" s="95"/>
      <c r="H220" s="76"/>
      <c r="I220" s="76"/>
      <c r="J220" s="76"/>
      <c r="K220" s="114"/>
    </row>
    <row r="221" spans="3:12" ht="18.75">
      <c r="C221" s="217"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c r="F222" s="95"/>
      <c r="G222" s="76"/>
      <c r="H222" s="76"/>
      <c r="I222" s="76"/>
    </row>
    <row r="223" spans="3:12" ht="30.75" thickBot="1">
      <c r="C223" s="151" t="s">
        <v>44</v>
      </c>
      <c r="D223" s="151" t="s">
        <v>55</v>
      </c>
      <c r="E223" s="151" t="s">
        <v>57</v>
      </c>
      <c r="F223" s="152" t="s">
        <v>27</v>
      </c>
      <c r="G223" s="152" t="s">
        <v>140</v>
      </c>
      <c r="H223" s="151" t="s">
        <v>46</v>
      </c>
      <c r="I223" s="151" t="s">
        <v>141</v>
      </c>
      <c r="J223" s="151" t="s">
        <v>420</v>
      </c>
      <c r="K223" s="151" t="s">
        <v>421</v>
      </c>
      <c r="L223" s="151" t="s">
        <v>476</v>
      </c>
    </row>
    <row r="224" spans="3:12" ht="15.75" thickBot="1">
      <c r="C224" s="325" t="s">
        <v>1352</v>
      </c>
      <c r="D224" s="160"/>
      <c r="E224" s="98">
        <f>HLOOKUP($C224,$CB$2:$CE$3,2,0)</f>
        <v>15000</v>
      </c>
      <c r="F224" s="99">
        <f>D224*E224</f>
        <v>0</v>
      </c>
      <c r="G224" s="167" t="s">
        <v>1460</v>
      </c>
      <c r="H224" s="100" t="s">
        <v>1027</v>
      </c>
      <c r="I224" s="100" t="str">
        <f>VLOOKUP(H224,Presupuesto!$B$11:$C$565,2,0)</f>
        <v>EQUIPO DE COMPUTACION</v>
      </c>
      <c r="J224" s="227" t="s">
        <v>1472</v>
      </c>
      <c r="K224" s="100" t="s">
        <v>404</v>
      </c>
      <c r="L224" s="100"/>
    </row>
    <row r="225" spans="3:12">
      <c r="C225" s="325" t="s">
        <v>1350</v>
      </c>
      <c r="D225" s="153"/>
      <c r="E225" s="98">
        <f>HLOOKUP($C225,$CB$2:$CE$3,2,0)</f>
        <v>35000</v>
      </c>
      <c r="F225" s="99">
        <f>D225*E225</f>
        <v>0</v>
      </c>
      <c r="G225" s="167"/>
      <c r="H225" s="103" t="s">
        <v>1027</v>
      </c>
      <c r="I225" s="103" t="str">
        <f>VLOOKUP(H225,Presupuesto!$B$11:$C$565,2,0)</f>
        <v>EQUIPO DE COMPUTACION</v>
      </c>
      <c r="J225" s="100" t="str">
        <f>$J$224</f>
        <v>Posgrado</v>
      </c>
      <c r="K225" s="100" t="s">
        <v>422</v>
      </c>
      <c r="L225" s="100"/>
    </row>
    <row r="226" spans="3:12">
      <c r="C226" s="101" t="s">
        <v>73</v>
      </c>
      <c r="D226" s="153"/>
      <c r="E226" s="102">
        <v>4000</v>
      </c>
      <c r="F226" s="99">
        <f t="shared" ref="F226:F237" si="19">D226*E226</f>
        <v>0</v>
      </c>
      <c r="G226" s="167"/>
      <c r="H226" s="103" t="s">
        <v>999</v>
      </c>
      <c r="I226" s="103" t="str">
        <f>VLOOKUP(H226,Presupuesto!$B$11:$C$565,2,0)</f>
        <v>EQUIPOS VARIOS DE OFICINA</v>
      </c>
      <c r="J226" s="100" t="str">
        <f t="shared" ref="J226:J237" si="20">$J$224</f>
        <v>Posgrado</v>
      </c>
      <c r="K226" s="100" t="s">
        <v>405</v>
      </c>
      <c r="L226" s="100"/>
    </row>
    <row r="227" spans="3:12">
      <c r="C227" s="101" t="s">
        <v>74</v>
      </c>
      <c r="D227" s="153"/>
      <c r="E227" s="102">
        <v>8000</v>
      </c>
      <c r="F227" s="99">
        <f t="shared" si="19"/>
        <v>0</v>
      </c>
      <c r="G227" s="167"/>
      <c r="H227" s="103" t="s">
        <v>1027</v>
      </c>
      <c r="I227" s="103" t="str">
        <f>VLOOKUP(H227,Presupuesto!$B$11:$C$565,2,0)</f>
        <v>EQUIPO DE COMPUTACION</v>
      </c>
      <c r="J227" s="100" t="str">
        <f t="shared" si="20"/>
        <v>Posgrado</v>
      </c>
      <c r="K227" s="100" t="s">
        <v>405</v>
      </c>
      <c r="L227" s="100"/>
    </row>
    <row r="228" spans="3:12">
      <c r="C228" s="101" t="s">
        <v>75</v>
      </c>
      <c r="D228" s="153"/>
      <c r="E228" s="102">
        <v>5000</v>
      </c>
      <c r="F228" s="99">
        <f t="shared" si="19"/>
        <v>0</v>
      </c>
      <c r="G228" s="167"/>
      <c r="H228" s="103" t="s">
        <v>1027</v>
      </c>
      <c r="I228" s="103" t="str">
        <f>VLOOKUP(H228,Presupuesto!$B$11:$C$565,2,0)</f>
        <v>EQUIPO DE COMPUTACION</v>
      </c>
      <c r="J228" s="100" t="str">
        <f t="shared" si="20"/>
        <v>Posgrado</v>
      </c>
      <c r="K228" s="100" t="s">
        <v>405</v>
      </c>
      <c r="L228" s="100"/>
    </row>
    <row r="229" spans="3:12">
      <c r="C229" s="101" t="s">
        <v>35</v>
      </c>
      <c r="D229" s="153"/>
      <c r="E229" s="102">
        <v>13000</v>
      </c>
      <c r="F229" s="99">
        <f t="shared" si="19"/>
        <v>0</v>
      </c>
      <c r="G229" s="167"/>
      <c r="H229" s="103" t="s">
        <v>1013</v>
      </c>
      <c r="I229" s="103" t="str">
        <f>VLOOKUP(H229,Presupuesto!$B$11:$C$565,2,0)</f>
        <v>EQUIPO DE TRANSPORTE TRACCION Y ELEVACION</v>
      </c>
      <c r="J229" s="100" t="str">
        <f t="shared" si="20"/>
        <v>Posgrado</v>
      </c>
      <c r="K229" s="100" t="s">
        <v>405</v>
      </c>
      <c r="L229" s="100"/>
    </row>
    <row r="230" spans="3:12">
      <c r="C230" s="101" t="s">
        <v>76</v>
      </c>
      <c r="D230" s="153"/>
      <c r="E230" s="102">
        <v>15000</v>
      </c>
      <c r="F230" s="99">
        <f t="shared" si="19"/>
        <v>0</v>
      </c>
      <c r="G230" s="167"/>
      <c r="H230" s="103" t="s">
        <v>1013</v>
      </c>
      <c r="I230" s="103" t="str">
        <f>VLOOKUP(H230,Presupuesto!$B$11:$C$565,2,0)</f>
        <v>EQUIPO DE TRANSPORTE TRACCION Y ELEVACION</v>
      </c>
      <c r="J230" s="100" t="str">
        <f t="shared" si="20"/>
        <v>Posgrado</v>
      </c>
      <c r="K230" s="100" t="s">
        <v>405</v>
      </c>
      <c r="L230" s="100"/>
    </row>
    <row r="231" spans="3:12">
      <c r="C231" s="101" t="s">
        <v>77</v>
      </c>
      <c r="D231" s="153"/>
      <c r="E231" s="102">
        <v>10000</v>
      </c>
      <c r="F231" s="99">
        <f t="shared" si="19"/>
        <v>0</v>
      </c>
      <c r="G231" s="167"/>
      <c r="H231" s="103" t="s">
        <v>1013</v>
      </c>
      <c r="I231" s="103" t="str">
        <f>VLOOKUP(H231,Presupuesto!$B$11:$C$565,2,0)</f>
        <v>EQUIPO DE TRANSPORTE TRACCION Y ELEVACION</v>
      </c>
      <c r="J231" s="100" t="str">
        <f t="shared" si="20"/>
        <v>Posgrado</v>
      </c>
      <c r="K231" s="100" t="s">
        <v>413</v>
      </c>
      <c r="L231" s="100"/>
    </row>
    <row r="232" spans="3:12">
      <c r="C232" s="101" t="s">
        <v>78</v>
      </c>
      <c r="D232" s="153"/>
      <c r="E232" s="102">
        <v>10000</v>
      </c>
      <c r="F232" s="99">
        <f t="shared" si="19"/>
        <v>0</v>
      </c>
      <c r="G232" s="167"/>
      <c r="H232" s="103" t="s">
        <v>1059</v>
      </c>
      <c r="I232" s="103" t="str">
        <f>VLOOKUP(H232,Presupuesto!$B$11:$C$565,2,0)</f>
        <v>APLICACIONES INFORMATICAS</v>
      </c>
      <c r="J232" s="100" t="str">
        <f t="shared" si="20"/>
        <v>Posgrado</v>
      </c>
      <c r="K232" s="100" t="s">
        <v>409</v>
      </c>
      <c r="L232" s="100"/>
    </row>
    <row r="233" spans="3:12">
      <c r="C233" s="111" t="s">
        <v>79</v>
      </c>
      <c r="D233" s="153"/>
      <c r="E233" s="102">
        <v>2000</v>
      </c>
      <c r="F233" s="99">
        <f t="shared" si="19"/>
        <v>0</v>
      </c>
      <c r="G233" s="167"/>
      <c r="H233" s="112" t="s">
        <v>1027</v>
      </c>
      <c r="I233" s="112" t="str">
        <f>VLOOKUP(H233,Presupuesto!$B$11:$C$565,2,0)</f>
        <v>EQUIPO DE COMPUTACION</v>
      </c>
      <c r="J233" s="100" t="str">
        <f t="shared" si="20"/>
        <v>Posgrado</v>
      </c>
      <c r="K233" s="100" t="s">
        <v>405</v>
      </c>
      <c r="L233" s="100"/>
    </row>
    <row r="234" spans="3:12">
      <c r="C234" s="111" t="s">
        <v>80</v>
      </c>
      <c r="D234" s="153"/>
      <c r="E234" s="102">
        <v>1500</v>
      </c>
      <c r="F234" s="99">
        <f t="shared" si="19"/>
        <v>0</v>
      </c>
      <c r="G234" s="167"/>
      <c r="H234" s="112" t="s">
        <v>959</v>
      </c>
      <c r="I234" s="112" t="str">
        <f>VLOOKUP(H234,Presupuesto!$B$11:$C$565,2,0)</f>
        <v>UTILES Y MATERIALES ELECTRICOS</v>
      </c>
      <c r="J234" s="100" t="str">
        <f t="shared" si="20"/>
        <v>Posgrado</v>
      </c>
      <c r="K234" s="100" t="s">
        <v>405</v>
      </c>
      <c r="L234" s="100"/>
    </row>
    <row r="235" spans="3:12">
      <c r="C235" s="111" t="s">
        <v>81</v>
      </c>
      <c r="D235" s="153"/>
      <c r="E235" s="102">
        <v>1500</v>
      </c>
      <c r="F235" s="99">
        <f t="shared" si="19"/>
        <v>0</v>
      </c>
      <c r="G235" s="167"/>
      <c r="H235" s="112" t="s">
        <v>1027</v>
      </c>
      <c r="I235" s="112" t="str">
        <f>VLOOKUP(H235,Presupuesto!$B$11:$C$565,2,0)</f>
        <v>EQUIPO DE COMPUTACION</v>
      </c>
      <c r="J235" s="100" t="str">
        <f t="shared" si="20"/>
        <v>Posgrado</v>
      </c>
      <c r="K235" s="100" t="s">
        <v>405</v>
      </c>
      <c r="L235" s="100"/>
    </row>
    <row r="236" spans="3:12">
      <c r="C236" s="111" t="s">
        <v>82</v>
      </c>
      <c r="D236" s="153"/>
      <c r="E236" s="102">
        <v>500</v>
      </c>
      <c r="F236" s="99">
        <f t="shared" si="19"/>
        <v>0</v>
      </c>
      <c r="G236" s="167"/>
      <c r="H236" s="112" t="s">
        <v>968</v>
      </c>
      <c r="I236" s="112" t="str">
        <f>VLOOKUP(H236,Presupuesto!$B$11:$C$565,2,0)</f>
        <v>OTROS RESPUESTOS Y ACCESORIOS MENORES</v>
      </c>
      <c r="J236" s="100" t="str">
        <f t="shared" si="20"/>
        <v>Posgrado</v>
      </c>
      <c r="K236" s="100" t="s">
        <v>405</v>
      </c>
      <c r="L236" s="100"/>
    </row>
    <row r="237" spans="3:12" ht="15.75" thickBot="1">
      <c r="C237" s="104" t="s">
        <v>83</v>
      </c>
      <c r="D237" s="161"/>
      <c r="E237" s="106">
        <v>20</v>
      </c>
      <c r="F237" s="107">
        <f t="shared" si="19"/>
        <v>0</v>
      </c>
      <c r="G237" s="164"/>
      <c r="H237" s="108" t="s">
        <v>968</v>
      </c>
      <c r="I237" s="108" t="str">
        <f>VLOOKUP(H237,Presupuesto!$B$11:$C$565,2,0)</f>
        <v>OTROS RESPUESTOS Y ACCESORIOS MENORES</v>
      </c>
      <c r="J237" s="108" t="str">
        <f t="shared" si="20"/>
        <v>Posgrado</v>
      </c>
      <c r="K237" s="126" t="s">
        <v>404</v>
      </c>
      <c r="L237" s="126"/>
    </row>
    <row r="239" spans="3:12" ht="15.75" thickBot="1"/>
    <row r="240" spans="3:12" ht="15.75" thickBot="1">
      <c r="C240" s="29" t="s">
        <v>43</v>
      </c>
      <c r="D240" s="110">
        <f>SUM(F247:F260)</f>
        <v>0</v>
      </c>
      <c r="F240" s="70"/>
      <c r="G240" s="79"/>
      <c r="H240" s="70"/>
      <c r="I240" s="70"/>
    </row>
    <row r="241" spans="3:12">
      <c r="C241" s="70"/>
      <c r="D241" s="31"/>
      <c r="E241" s="95"/>
      <c r="F241" s="95"/>
      <c r="G241" s="95"/>
      <c r="H241" s="76"/>
      <c r="I241" s="76"/>
      <c r="J241" s="76"/>
      <c r="K241" s="114"/>
    </row>
    <row r="242" spans="3:12">
      <c r="C242" s="70"/>
      <c r="D242" s="31"/>
      <c r="E242" s="95"/>
      <c r="F242" s="95"/>
      <c r="G242" s="95"/>
      <c r="H242" s="76"/>
      <c r="I242" s="76"/>
      <c r="J242" s="76"/>
      <c r="K242" s="114"/>
    </row>
    <row r="243" spans="3:12" ht="15.75">
      <c r="C243" s="207" t="s">
        <v>402</v>
      </c>
      <c r="D243" s="208"/>
      <c r="E243" s="95"/>
      <c r="F243" s="95"/>
      <c r="G243" s="95"/>
      <c r="H243" s="76"/>
      <c r="I243" s="76"/>
      <c r="J243" s="76"/>
      <c r="K243" s="114"/>
    </row>
    <row r="244" spans="3:12" ht="18.75">
      <c r="C244" s="217"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c r="F245" s="95"/>
      <c r="G245" s="76"/>
      <c r="H245" s="76"/>
      <c r="I245" s="76"/>
    </row>
    <row r="246" spans="3:12" ht="30.75" thickBot="1">
      <c r="C246" s="151" t="s">
        <v>44</v>
      </c>
      <c r="D246" s="151" t="s">
        <v>55</v>
      </c>
      <c r="E246" s="151" t="s">
        <v>57</v>
      </c>
      <c r="F246" s="152" t="s">
        <v>27</v>
      </c>
      <c r="G246" s="152" t="s">
        <v>140</v>
      </c>
      <c r="H246" s="151" t="s">
        <v>46</v>
      </c>
      <c r="I246" s="151" t="s">
        <v>141</v>
      </c>
      <c r="J246" s="151" t="s">
        <v>420</v>
      </c>
      <c r="K246" s="151" t="s">
        <v>421</v>
      </c>
      <c r="L246" s="151" t="s">
        <v>476</v>
      </c>
    </row>
    <row r="247" spans="3:12" ht="15.75" thickBot="1">
      <c r="C247" s="325" t="s">
        <v>1352</v>
      </c>
      <c r="D247" s="160"/>
      <c r="E247" s="98">
        <f>HLOOKUP($C247,$CB$2:$CE$3,2,0)</f>
        <v>15000</v>
      </c>
      <c r="F247" s="99">
        <f>D247*E247</f>
        <v>0</v>
      </c>
      <c r="G247" s="167" t="s">
        <v>1460</v>
      </c>
      <c r="H247" s="100" t="s">
        <v>1027</v>
      </c>
      <c r="I247" s="100" t="str">
        <f>VLOOKUP(H247,Presupuesto!$B$11:$C$565,2,0)</f>
        <v>EQUIPO DE COMPUTACION</v>
      </c>
      <c r="J247" s="227" t="s">
        <v>1472</v>
      </c>
      <c r="K247" s="100" t="s">
        <v>404</v>
      </c>
      <c r="L247" s="100"/>
    </row>
    <row r="248" spans="3:12">
      <c r="C248" s="325" t="s">
        <v>1350</v>
      </c>
      <c r="D248" s="153"/>
      <c r="E248" s="98">
        <f>HLOOKUP($C248,$CB$2:$CE$3,2,0)</f>
        <v>35000</v>
      </c>
      <c r="F248" s="99">
        <f>D248*E248</f>
        <v>0</v>
      </c>
      <c r="G248" s="167"/>
      <c r="H248" s="103" t="s">
        <v>1027</v>
      </c>
      <c r="I248" s="103" t="str">
        <f>VLOOKUP(H248,Presupuesto!$B$11:$C$565,2,0)</f>
        <v>EQUIPO DE COMPUTACION</v>
      </c>
      <c r="J248" s="100" t="str">
        <f>$J$247</f>
        <v>Posgrado</v>
      </c>
      <c r="K248" s="100" t="s">
        <v>422</v>
      </c>
      <c r="L248" s="100"/>
    </row>
    <row r="249" spans="3:12">
      <c r="C249" s="101" t="s">
        <v>73</v>
      </c>
      <c r="D249" s="153"/>
      <c r="E249" s="102">
        <v>4000</v>
      </c>
      <c r="F249" s="99">
        <f t="shared" ref="F249:F260" si="21">D249*E249</f>
        <v>0</v>
      </c>
      <c r="G249" s="167"/>
      <c r="H249" s="103" t="s">
        <v>999</v>
      </c>
      <c r="I249" s="103" t="str">
        <f>VLOOKUP(H249,Presupuesto!$B$11:$C$565,2,0)</f>
        <v>EQUIPOS VARIOS DE OFICINA</v>
      </c>
      <c r="J249" s="100" t="str">
        <f t="shared" ref="J249:J260" si="22">$J$247</f>
        <v>Posgrado</v>
      </c>
      <c r="K249" s="100" t="s">
        <v>405</v>
      </c>
      <c r="L249" s="100"/>
    </row>
    <row r="250" spans="3:12">
      <c r="C250" s="101" t="s">
        <v>74</v>
      </c>
      <c r="D250" s="153"/>
      <c r="E250" s="102">
        <v>8000</v>
      </c>
      <c r="F250" s="99">
        <f t="shared" si="21"/>
        <v>0</v>
      </c>
      <c r="G250" s="167"/>
      <c r="H250" s="103" t="s">
        <v>1027</v>
      </c>
      <c r="I250" s="103" t="str">
        <f>VLOOKUP(H250,Presupuesto!$B$11:$C$565,2,0)</f>
        <v>EQUIPO DE COMPUTACION</v>
      </c>
      <c r="J250" s="100" t="str">
        <f t="shared" si="22"/>
        <v>Posgrado</v>
      </c>
      <c r="K250" s="100" t="s">
        <v>405</v>
      </c>
      <c r="L250" s="100"/>
    </row>
    <row r="251" spans="3:12">
      <c r="C251" s="101" t="s">
        <v>75</v>
      </c>
      <c r="D251" s="153"/>
      <c r="E251" s="102">
        <v>5000</v>
      </c>
      <c r="F251" s="99">
        <f t="shared" si="21"/>
        <v>0</v>
      </c>
      <c r="G251" s="167"/>
      <c r="H251" s="103" t="s">
        <v>1027</v>
      </c>
      <c r="I251" s="103" t="str">
        <f>VLOOKUP(H251,Presupuesto!$B$11:$C$565,2,0)</f>
        <v>EQUIPO DE COMPUTACION</v>
      </c>
      <c r="J251" s="100" t="str">
        <f t="shared" si="22"/>
        <v>Posgrado</v>
      </c>
      <c r="K251" s="100" t="s">
        <v>405</v>
      </c>
      <c r="L251" s="100"/>
    </row>
    <row r="252" spans="3:12">
      <c r="C252" s="101" t="s">
        <v>35</v>
      </c>
      <c r="D252" s="153"/>
      <c r="E252" s="102">
        <v>13000</v>
      </c>
      <c r="F252" s="99">
        <f t="shared" si="21"/>
        <v>0</v>
      </c>
      <c r="G252" s="167"/>
      <c r="H252" s="103" t="s">
        <v>1013</v>
      </c>
      <c r="I252" s="103" t="str">
        <f>VLOOKUP(H252,Presupuesto!$B$11:$C$565,2,0)</f>
        <v>EQUIPO DE TRANSPORTE TRACCION Y ELEVACION</v>
      </c>
      <c r="J252" s="100" t="str">
        <f t="shared" si="22"/>
        <v>Posgrado</v>
      </c>
      <c r="K252" s="100" t="s">
        <v>405</v>
      </c>
      <c r="L252" s="100"/>
    </row>
    <row r="253" spans="3:12">
      <c r="C253" s="101" t="s">
        <v>76</v>
      </c>
      <c r="D253" s="153"/>
      <c r="E253" s="102">
        <v>15000</v>
      </c>
      <c r="F253" s="99">
        <f t="shared" si="21"/>
        <v>0</v>
      </c>
      <c r="G253" s="167"/>
      <c r="H253" s="103" t="s">
        <v>1013</v>
      </c>
      <c r="I253" s="103" t="str">
        <f>VLOOKUP(H253,Presupuesto!$B$11:$C$565,2,0)</f>
        <v>EQUIPO DE TRANSPORTE TRACCION Y ELEVACION</v>
      </c>
      <c r="J253" s="100" t="str">
        <f t="shared" si="22"/>
        <v>Posgrado</v>
      </c>
      <c r="K253" s="100" t="s">
        <v>405</v>
      </c>
      <c r="L253" s="100"/>
    </row>
    <row r="254" spans="3:12">
      <c r="C254" s="101" t="s">
        <v>77</v>
      </c>
      <c r="D254" s="153"/>
      <c r="E254" s="102">
        <v>10000</v>
      </c>
      <c r="F254" s="99">
        <f t="shared" si="21"/>
        <v>0</v>
      </c>
      <c r="G254" s="167"/>
      <c r="H254" s="103" t="s">
        <v>1013</v>
      </c>
      <c r="I254" s="103" t="str">
        <f>VLOOKUP(H254,Presupuesto!$B$11:$C$565,2,0)</f>
        <v>EQUIPO DE TRANSPORTE TRACCION Y ELEVACION</v>
      </c>
      <c r="J254" s="100" t="str">
        <f t="shared" si="22"/>
        <v>Posgrado</v>
      </c>
      <c r="K254" s="100" t="s">
        <v>413</v>
      </c>
      <c r="L254" s="100"/>
    </row>
    <row r="255" spans="3:12">
      <c r="C255" s="101" t="s">
        <v>78</v>
      </c>
      <c r="D255" s="153"/>
      <c r="E255" s="102">
        <v>10000</v>
      </c>
      <c r="F255" s="99">
        <f t="shared" si="21"/>
        <v>0</v>
      </c>
      <c r="G255" s="167"/>
      <c r="H255" s="103" t="s">
        <v>1059</v>
      </c>
      <c r="I255" s="103" t="str">
        <f>VLOOKUP(H255,Presupuesto!$B$11:$C$565,2,0)</f>
        <v>APLICACIONES INFORMATICAS</v>
      </c>
      <c r="J255" s="100" t="str">
        <f t="shared" si="22"/>
        <v>Posgrado</v>
      </c>
      <c r="K255" s="100" t="s">
        <v>409</v>
      </c>
      <c r="L255" s="100"/>
    </row>
    <row r="256" spans="3:12">
      <c r="C256" s="111" t="s">
        <v>79</v>
      </c>
      <c r="D256" s="153"/>
      <c r="E256" s="102">
        <v>2000</v>
      </c>
      <c r="F256" s="99">
        <f t="shared" si="21"/>
        <v>0</v>
      </c>
      <c r="G256" s="167"/>
      <c r="H256" s="112" t="s">
        <v>1027</v>
      </c>
      <c r="I256" s="112" t="str">
        <f>VLOOKUP(H256,Presupuesto!$B$11:$C$565,2,0)</f>
        <v>EQUIPO DE COMPUTACION</v>
      </c>
      <c r="J256" s="100" t="str">
        <f t="shared" si="22"/>
        <v>Posgrado</v>
      </c>
      <c r="K256" s="100" t="s">
        <v>405</v>
      </c>
      <c r="L256" s="100"/>
    </row>
    <row r="257" spans="3:12">
      <c r="C257" s="111" t="s">
        <v>80</v>
      </c>
      <c r="D257" s="153"/>
      <c r="E257" s="102">
        <v>1500</v>
      </c>
      <c r="F257" s="99">
        <f t="shared" si="21"/>
        <v>0</v>
      </c>
      <c r="G257" s="167"/>
      <c r="H257" s="112" t="s">
        <v>959</v>
      </c>
      <c r="I257" s="112" t="str">
        <f>VLOOKUP(H257,Presupuesto!$B$11:$C$565,2,0)</f>
        <v>UTILES Y MATERIALES ELECTRICOS</v>
      </c>
      <c r="J257" s="100" t="str">
        <f t="shared" si="22"/>
        <v>Posgrado</v>
      </c>
      <c r="K257" s="100" t="s">
        <v>405</v>
      </c>
      <c r="L257" s="100"/>
    </row>
    <row r="258" spans="3:12">
      <c r="C258" s="111" t="s">
        <v>81</v>
      </c>
      <c r="D258" s="153"/>
      <c r="E258" s="102">
        <v>1500</v>
      </c>
      <c r="F258" s="99">
        <f t="shared" si="21"/>
        <v>0</v>
      </c>
      <c r="G258" s="167"/>
      <c r="H258" s="112" t="s">
        <v>1027</v>
      </c>
      <c r="I258" s="112" t="str">
        <f>VLOOKUP(H258,Presupuesto!$B$11:$C$565,2,0)</f>
        <v>EQUIPO DE COMPUTACION</v>
      </c>
      <c r="J258" s="100" t="str">
        <f t="shared" si="22"/>
        <v>Posgrado</v>
      </c>
      <c r="K258" s="100" t="s">
        <v>405</v>
      </c>
      <c r="L258" s="100"/>
    </row>
    <row r="259" spans="3:12">
      <c r="C259" s="111" t="s">
        <v>82</v>
      </c>
      <c r="D259" s="153"/>
      <c r="E259" s="102">
        <v>500</v>
      </c>
      <c r="F259" s="99">
        <f t="shared" si="21"/>
        <v>0</v>
      </c>
      <c r="G259" s="167"/>
      <c r="H259" s="112" t="s">
        <v>968</v>
      </c>
      <c r="I259" s="112" t="str">
        <f>VLOOKUP(H259,Presupuesto!$B$11:$C$565,2,0)</f>
        <v>OTROS RESPUESTOS Y ACCESORIOS MENORES</v>
      </c>
      <c r="J259" s="100" t="str">
        <f t="shared" si="22"/>
        <v>Posgrado</v>
      </c>
      <c r="K259" s="100" t="s">
        <v>405</v>
      </c>
      <c r="L259" s="100"/>
    </row>
    <row r="260" spans="3:12" ht="15.75" thickBot="1">
      <c r="C260" s="104" t="s">
        <v>83</v>
      </c>
      <c r="D260" s="161"/>
      <c r="E260" s="106">
        <v>20</v>
      </c>
      <c r="F260" s="107">
        <f t="shared" si="21"/>
        <v>0</v>
      </c>
      <c r="G260" s="164"/>
      <c r="H260" s="108" t="s">
        <v>968</v>
      </c>
      <c r="I260" s="108" t="str">
        <f>VLOOKUP(H260,Presupuesto!$B$11:$C$565,2,0)</f>
        <v>OTROS RESPUESTOS Y ACCESORIOS MENORES</v>
      </c>
      <c r="J260" s="108" t="str">
        <f t="shared" si="22"/>
        <v>Posgrado</v>
      </c>
      <c r="K260" s="126" t="s">
        <v>404</v>
      </c>
      <c r="L260" s="126"/>
    </row>
    <row r="261" spans="3:12">
      <c r="F261" s="95"/>
      <c r="G261" s="76"/>
      <c r="H261" s="76"/>
      <c r="I261" s="76"/>
    </row>
    <row r="262" spans="3:12" ht="15.75" thickBot="1"/>
    <row r="263" spans="3:12" ht="15.75" thickBot="1">
      <c r="C263" s="29" t="s">
        <v>43</v>
      </c>
      <c r="D263" s="110">
        <f>SUM(F270:F283)</f>
        <v>0</v>
      </c>
      <c r="F263" s="70"/>
      <c r="G263" s="79"/>
      <c r="H263" s="70"/>
      <c r="I263" s="70"/>
    </row>
    <row r="264" spans="3:12">
      <c r="C264" s="70"/>
      <c r="D264" s="31"/>
      <c r="E264" s="95"/>
      <c r="F264" s="95"/>
      <c r="G264" s="95"/>
      <c r="H264" s="76"/>
      <c r="I264" s="76"/>
      <c r="J264" s="76"/>
      <c r="K264" s="114"/>
    </row>
    <row r="265" spans="3:12">
      <c r="C265" s="70"/>
      <c r="D265" s="31"/>
      <c r="E265" s="95"/>
      <c r="F265" s="95"/>
      <c r="G265" s="95"/>
      <c r="H265" s="76"/>
      <c r="I265" s="76"/>
      <c r="J265" s="76"/>
      <c r="K265" s="114"/>
    </row>
    <row r="266" spans="3:12" ht="15.75">
      <c r="C266" s="207" t="s">
        <v>402</v>
      </c>
      <c r="D266" s="208"/>
      <c r="E266" s="95"/>
      <c r="F266" s="95"/>
      <c r="G266" s="95"/>
      <c r="H266" s="76"/>
      <c r="I266" s="76"/>
      <c r="J266" s="76"/>
      <c r="K266" s="114"/>
    </row>
    <row r="267" spans="3:12" ht="18.75">
      <c r="C267" s="217"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c r="F268" s="95"/>
      <c r="G268" s="76"/>
      <c r="H268" s="76"/>
      <c r="I268" s="76"/>
    </row>
    <row r="269" spans="3:12" ht="30.75" thickBot="1">
      <c r="C269" s="151" t="s">
        <v>44</v>
      </c>
      <c r="D269" s="151" t="s">
        <v>55</v>
      </c>
      <c r="E269" s="151" t="s">
        <v>57</v>
      </c>
      <c r="F269" s="152" t="s">
        <v>27</v>
      </c>
      <c r="G269" s="152" t="s">
        <v>140</v>
      </c>
      <c r="H269" s="151" t="s">
        <v>46</v>
      </c>
      <c r="I269" s="151" t="s">
        <v>141</v>
      </c>
      <c r="J269" s="151" t="s">
        <v>420</v>
      </c>
      <c r="K269" s="151" t="s">
        <v>421</v>
      </c>
      <c r="L269" s="151" t="s">
        <v>476</v>
      </c>
    </row>
    <row r="270" spans="3:12" ht="15.75" thickBot="1">
      <c r="C270" s="325" t="s">
        <v>1352</v>
      </c>
      <c r="D270" s="160"/>
      <c r="E270" s="98">
        <f>HLOOKUP($C270,$CB$2:$CE$3,2,0)</f>
        <v>15000</v>
      </c>
      <c r="F270" s="99">
        <f>D270*E270</f>
        <v>0</v>
      </c>
      <c r="G270" s="167" t="s">
        <v>1460</v>
      </c>
      <c r="H270" s="100" t="s">
        <v>1027</v>
      </c>
      <c r="I270" s="100" t="str">
        <f>VLOOKUP(H270,Presupuesto!$B$11:$C$565,2,0)</f>
        <v>EQUIPO DE COMPUTACION</v>
      </c>
      <c r="J270" s="227" t="s">
        <v>1472</v>
      </c>
      <c r="K270" s="100" t="s">
        <v>404</v>
      </c>
      <c r="L270" s="100"/>
    </row>
    <row r="271" spans="3:12">
      <c r="C271" s="325" t="s">
        <v>1350</v>
      </c>
      <c r="D271" s="153"/>
      <c r="E271" s="98">
        <f>HLOOKUP($C271,$CB$2:$CE$3,2,0)</f>
        <v>35000</v>
      </c>
      <c r="F271" s="99">
        <f>D271*E271</f>
        <v>0</v>
      </c>
      <c r="G271" s="167"/>
      <c r="H271" s="103" t="s">
        <v>1027</v>
      </c>
      <c r="I271" s="103" t="str">
        <f>VLOOKUP(H271,Presupuesto!$B$11:$C$565,2,0)</f>
        <v>EQUIPO DE COMPUTACION</v>
      </c>
      <c r="J271" s="100" t="str">
        <f>$J$270</f>
        <v>Posgrado</v>
      </c>
      <c r="K271" s="100" t="s">
        <v>422</v>
      </c>
      <c r="L271" s="100"/>
    </row>
    <row r="272" spans="3:12">
      <c r="C272" s="101" t="s">
        <v>73</v>
      </c>
      <c r="D272" s="153"/>
      <c r="E272" s="102">
        <v>4000</v>
      </c>
      <c r="F272" s="99">
        <f t="shared" ref="F272:F283" si="23">D272*E272</f>
        <v>0</v>
      </c>
      <c r="G272" s="167"/>
      <c r="H272" s="103" t="s">
        <v>999</v>
      </c>
      <c r="I272" s="103" t="str">
        <f>VLOOKUP(H272,Presupuesto!$B$11:$C$565,2,0)</f>
        <v>EQUIPOS VARIOS DE OFICINA</v>
      </c>
      <c r="J272" s="100" t="str">
        <f t="shared" ref="J272:J283" si="24">$J$270</f>
        <v>Posgrado</v>
      </c>
      <c r="K272" s="100" t="s">
        <v>405</v>
      </c>
      <c r="L272" s="100"/>
    </row>
    <row r="273" spans="3:12">
      <c r="C273" s="101" t="s">
        <v>74</v>
      </c>
      <c r="D273" s="153"/>
      <c r="E273" s="102">
        <v>8000</v>
      </c>
      <c r="F273" s="99">
        <f t="shared" si="23"/>
        <v>0</v>
      </c>
      <c r="G273" s="167"/>
      <c r="H273" s="103" t="s">
        <v>1027</v>
      </c>
      <c r="I273" s="103" t="str">
        <f>VLOOKUP(H273,Presupuesto!$B$11:$C$565,2,0)</f>
        <v>EQUIPO DE COMPUTACION</v>
      </c>
      <c r="J273" s="100" t="str">
        <f t="shared" si="24"/>
        <v>Posgrado</v>
      </c>
      <c r="K273" s="100" t="s">
        <v>405</v>
      </c>
      <c r="L273" s="100"/>
    </row>
    <row r="274" spans="3:12">
      <c r="C274" s="101" t="s">
        <v>75</v>
      </c>
      <c r="D274" s="153"/>
      <c r="E274" s="102">
        <v>5000</v>
      </c>
      <c r="F274" s="99">
        <f t="shared" si="23"/>
        <v>0</v>
      </c>
      <c r="G274" s="167"/>
      <c r="H274" s="103" t="s">
        <v>1027</v>
      </c>
      <c r="I274" s="103" t="str">
        <f>VLOOKUP(H274,Presupuesto!$B$11:$C$565,2,0)</f>
        <v>EQUIPO DE COMPUTACION</v>
      </c>
      <c r="J274" s="100" t="str">
        <f t="shared" si="24"/>
        <v>Posgrado</v>
      </c>
      <c r="K274" s="100" t="s">
        <v>405</v>
      </c>
      <c r="L274" s="100"/>
    </row>
    <row r="275" spans="3:12">
      <c r="C275" s="101" t="s">
        <v>35</v>
      </c>
      <c r="D275" s="153"/>
      <c r="E275" s="102">
        <v>13000</v>
      </c>
      <c r="F275" s="99">
        <f t="shared" si="23"/>
        <v>0</v>
      </c>
      <c r="G275" s="167"/>
      <c r="H275" s="103" t="s">
        <v>1013</v>
      </c>
      <c r="I275" s="103" t="str">
        <f>VLOOKUP(H275,Presupuesto!$B$11:$C$565,2,0)</f>
        <v>EQUIPO DE TRANSPORTE TRACCION Y ELEVACION</v>
      </c>
      <c r="J275" s="100" t="str">
        <f t="shared" si="24"/>
        <v>Posgrado</v>
      </c>
      <c r="K275" s="100" t="s">
        <v>405</v>
      </c>
      <c r="L275" s="100"/>
    </row>
    <row r="276" spans="3:12">
      <c r="C276" s="101" t="s">
        <v>76</v>
      </c>
      <c r="D276" s="153"/>
      <c r="E276" s="102">
        <v>15000</v>
      </c>
      <c r="F276" s="99">
        <f t="shared" si="23"/>
        <v>0</v>
      </c>
      <c r="G276" s="167"/>
      <c r="H276" s="103" t="s">
        <v>1013</v>
      </c>
      <c r="I276" s="103" t="str">
        <f>VLOOKUP(H276,Presupuesto!$B$11:$C$565,2,0)</f>
        <v>EQUIPO DE TRANSPORTE TRACCION Y ELEVACION</v>
      </c>
      <c r="J276" s="100" t="str">
        <f t="shared" si="24"/>
        <v>Posgrado</v>
      </c>
      <c r="K276" s="100" t="s">
        <v>405</v>
      </c>
      <c r="L276" s="100"/>
    </row>
    <row r="277" spans="3:12">
      <c r="C277" s="101" t="s">
        <v>77</v>
      </c>
      <c r="D277" s="153"/>
      <c r="E277" s="102">
        <v>10000</v>
      </c>
      <c r="F277" s="99">
        <f t="shared" si="23"/>
        <v>0</v>
      </c>
      <c r="G277" s="167"/>
      <c r="H277" s="103" t="s">
        <v>1013</v>
      </c>
      <c r="I277" s="103" t="str">
        <f>VLOOKUP(H277,Presupuesto!$B$11:$C$565,2,0)</f>
        <v>EQUIPO DE TRANSPORTE TRACCION Y ELEVACION</v>
      </c>
      <c r="J277" s="100" t="str">
        <f t="shared" si="24"/>
        <v>Posgrado</v>
      </c>
      <c r="K277" s="100" t="s">
        <v>413</v>
      </c>
      <c r="L277" s="100"/>
    </row>
    <row r="278" spans="3:12">
      <c r="C278" s="101" t="s">
        <v>78</v>
      </c>
      <c r="D278" s="153"/>
      <c r="E278" s="102">
        <v>10000</v>
      </c>
      <c r="F278" s="99">
        <f t="shared" si="23"/>
        <v>0</v>
      </c>
      <c r="G278" s="167"/>
      <c r="H278" s="103" t="s">
        <v>1059</v>
      </c>
      <c r="I278" s="103" t="str">
        <f>VLOOKUP(H278,Presupuesto!$B$11:$C$565,2,0)</f>
        <v>APLICACIONES INFORMATICAS</v>
      </c>
      <c r="J278" s="100" t="str">
        <f t="shared" si="24"/>
        <v>Posgrado</v>
      </c>
      <c r="K278" s="100" t="s">
        <v>409</v>
      </c>
      <c r="L278" s="100"/>
    </row>
    <row r="279" spans="3:12">
      <c r="C279" s="111" t="s">
        <v>79</v>
      </c>
      <c r="D279" s="153"/>
      <c r="E279" s="102">
        <v>2000</v>
      </c>
      <c r="F279" s="99">
        <f t="shared" si="23"/>
        <v>0</v>
      </c>
      <c r="G279" s="167"/>
      <c r="H279" s="112" t="s">
        <v>1027</v>
      </c>
      <c r="I279" s="112" t="str">
        <f>VLOOKUP(H279,Presupuesto!$B$11:$C$565,2,0)</f>
        <v>EQUIPO DE COMPUTACION</v>
      </c>
      <c r="J279" s="100" t="str">
        <f t="shared" si="24"/>
        <v>Posgrado</v>
      </c>
      <c r="K279" s="100" t="s">
        <v>405</v>
      </c>
      <c r="L279" s="100"/>
    </row>
    <row r="280" spans="3:12">
      <c r="C280" s="111" t="s">
        <v>80</v>
      </c>
      <c r="D280" s="153"/>
      <c r="E280" s="102">
        <v>1500</v>
      </c>
      <c r="F280" s="99">
        <f t="shared" si="23"/>
        <v>0</v>
      </c>
      <c r="G280" s="167"/>
      <c r="H280" s="112" t="s">
        <v>959</v>
      </c>
      <c r="I280" s="112" t="str">
        <f>VLOOKUP(H280,Presupuesto!$B$11:$C$565,2,0)</f>
        <v>UTILES Y MATERIALES ELECTRICOS</v>
      </c>
      <c r="J280" s="100" t="str">
        <f t="shared" si="24"/>
        <v>Posgrado</v>
      </c>
      <c r="K280" s="100" t="s">
        <v>405</v>
      </c>
      <c r="L280" s="100"/>
    </row>
    <row r="281" spans="3:12">
      <c r="C281" s="111" t="s">
        <v>81</v>
      </c>
      <c r="D281" s="153"/>
      <c r="E281" s="102">
        <v>1500</v>
      </c>
      <c r="F281" s="99">
        <f t="shared" si="23"/>
        <v>0</v>
      </c>
      <c r="G281" s="167"/>
      <c r="H281" s="112" t="s">
        <v>1027</v>
      </c>
      <c r="I281" s="112" t="str">
        <f>VLOOKUP(H281,Presupuesto!$B$11:$C$565,2,0)</f>
        <v>EQUIPO DE COMPUTACION</v>
      </c>
      <c r="J281" s="100" t="str">
        <f t="shared" si="24"/>
        <v>Posgrado</v>
      </c>
      <c r="K281" s="100" t="s">
        <v>405</v>
      </c>
      <c r="L281" s="100"/>
    </row>
    <row r="282" spans="3:12">
      <c r="C282" s="111" t="s">
        <v>82</v>
      </c>
      <c r="D282" s="153"/>
      <c r="E282" s="102">
        <v>500</v>
      </c>
      <c r="F282" s="99">
        <f t="shared" si="23"/>
        <v>0</v>
      </c>
      <c r="G282" s="167"/>
      <c r="H282" s="112" t="s">
        <v>968</v>
      </c>
      <c r="I282" s="112" t="str">
        <f>VLOOKUP(H282,Presupuesto!$B$11:$C$565,2,0)</f>
        <v>OTROS RESPUESTOS Y ACCESORIOS MENORES</v>
      </c>
      <c r="J282" s="100" t="str">
        <f t="shared" si="24"/>
        <v>Posgrado</v>
      </c>
      <c r="K282" s="100" t="s">
        <v>405</v>
      </c>
      <c r="L282" s="100"/>
    </row>
    <row r="283" spans="3:12" ht="15.75" thickBot="1">
      <c r="C283" s="104" t="s">
        <v>83</v>
      </c>
      <c r="D283" s="161"/>
      <c r="E283" s="106">
        <v>20</v>
      </c>
      <c r="F283" s="107">
        <f t="shared" si="23"/>
        <v>0</v>
      </c>
      <c r="G283" s="164"/>
      <c r="H283" s="108" t="s">
        <v>968</v>
      </c>
      <c r="I283" s="108" t="str">
        <f>VLOOKUP(H283,Presupuesto!$B$11:$C$565,2,0)</f>
        <v>OTROS RESPUESTOS Y ACCESORIOS MENORES</v>
      </c>
      <c r="J283" s="108" t="str">
        <f t="shared" si="24"/>
        <v>Posgrado</v>
      </c>
      <c r="K283" s="126" t="s">
        <v>404</v>
      </c>
      <c r="L283" s="126"/>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888"/>
  <sheetViews>
    <sheetView showGridLines="0" topLeftCell="A91" zoomScale="86" zoomScaleNormal="86" workbookViewId="0">
      <selection activeCell="H101" sqref="H101"/>
    </sheetView>
  </sheetViews>
  <sheetFormatPr baseColWidth="10" defaultColWidth="11.5703125" defaultRowHeight="15"/>
  <cols>
    <col min="1" max="1" width="1.85546875" style="87" customWidth="1"/>
    <col min="2" max="2" width="7.85546875" style="87" customWidth="1"/>
    <col min="3" max="3" width="56.425781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395</v>
      </c>
      <c r="D5" s="201">
        <f>SUMIF(C:C,$C$10,D:D)</f>
        <v>280000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4">
        <f>SUM(F17:F51)</f>
        <v>100000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7" t="s">
        <v>402</v>
      </c>
      <c r="D13" s="208" t="str">
        <f>'Investigación Científica'!E13</f>
        <v>2.1.b.2</v>
      </c>
      <c r="E13" s="95"/>
      <c r="F13" s="95"/>
      <c r="G13" s="95"/>
      <c r="H13" s="76"/>
      <c r="I13" s="76"/>
      <c r="J13" s="76"/>
      <c r="K13" s="114"/>
    </row>
    <row r="14" spans="1:555" ht="18.7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 Editar, imprimir y presentar las nvestigaciones a la sociedad civil, academia e investigadores y medios de comunicación.</v>
      </c>
      <c r="D14" s="31"/>
      <c r="E14" s="95"/>
      <c r="F14" s="95"/>
      <c r="G14" s="95"/>
      <c r="H14" s="76"/>
      <c r="I14" s="76"/>
      <c r="J14" s="76"/>
      <c r="K14" s="114"/>
    </row>
    <row r="15" spans="1:555" ht="15.75" thickBot="1">
      <c r="F15" s="95"/>
      <c r="G15" s="76"/>
      <c r="H15" s="76"/>
      <c r="I15" s="76"/>
    </row>
    <row r="16" spans="1:555" ht="30.75" thickBot="1">
      <c r="C16" s="131" t="s">
        <v>44</v>
      </c>
      <c r="D16" s="131" t="s">
        <v>55</v>
      </c>
      <c r="E16" s="138" t="s">
        <v>57</v>
      </c>
      <c r="F16" s="137" t="s">
        <v>27</v>
      </c>
      <c r="G16" s="135" t="s">
        <v>140</v>
      </c>
      <c r="H16" s="138" t="s">
        <v>46</v>
      </c>
      <c r="I16" s="135" t="s">
        <v>141</v>
      </c>
      <c r="J16" s="135" t="s">
        <v>420</v>
      </c>
      <c r="K16" s="135" t="s">
        <v>421</v>
      </c>
    </row>
    <row r="17" spans="3:11">
      <c r="C17" s="229" t="s">
        <v>451</v>
      </c>
      <c r="D17" s="230"/>
      <c r="E17" s="228">
        <f>HLOOKUP(C17,$AH$2:$BU$3,2,0)</f>
        <v>620</v>
      </c>
      <c r="F17" s="99">
        <f t="shared" ref="F17:F51" si="0">D17*E17</f>
        <v>0</v>
      </c>
      <c r="G17" s="163" t="s">
        <v>138</v>
      </c>
      <c r="H17" s="144"/>
      <c r="I17" s="132" t="e">
        <f>VLOOKUP(H17,Presupuesto!$B$11:$C$565,2,0)</f>
        <v>#N/A</v>
      </c>
      <c r="J17" s="227" t="s">
        <v>1472</v>
      </c>
      <c r="K17" s="100" t="s">
        <v>404</v>
      </c>
    </row>
    <row r="18" spans="3:11">
      <c r="C18" s="143" t="s">
        <v>1529</v>
      </c>
      <c r="D18" s="160">
        <v>500</v>
      </c>
      <c r="E18" s="125">
        <v>200</v>
      </c>
      <c r="F18" s="99">
        <f t="shared" ref="F18:F24" si="1">D18*E18</f>
        <v>100000</v>
      </c>
      <c r="G18" s="163" t="s">
        <v>138</v>
      </c>
      <c r="H18" s="144" t="s">
        <v>730</v>
      </c>
      <c r="I18" s="132" t="str">
        <f>VLOOKUP(H18,Presupuesto!$B$11:$C$565,2,0)</f>
        <v>SERVICIOS DE IMPRENTA PUBLIC.Y REPRODUCCION</v>
      </c>
      <c r="J18" s="100" t="s">
        <v>1372</v>
      </c>
      <c r="K18" s="100" t="s">
        <v>413</v>
      </c>
    </row>
    <row r="19" spans="3:11">
      <c r="C19" s="143"/>
      <c r="D19" s="160"/>
      <c r="E19" s="125"/>
      <c r="F19" s="99">
        <f t="shared" si="1"/>
        <v>0</v>
      </c>
      <c r="G19" s="163"/>
      <c r="H19" s="144"/>
      <c r="I19" s="132" t="e">
        <f>VLOOKUP(H19,Presupuesto!$B$11:$C$565,2,0)</f>
        <v>#N/A</v>
      </c>
      <c r="J19" s="100" t="str">
        <f t="shared" ref="J19:J51" si="2">$J$17</f>
        <v>Posgrado</v>
      </c>
      <c r="K19" s="100" t="s">
        <v>422</v>
      </c>
    </row>
    <row r="20" spans="3:11">
      <c r="C20" s="143"/>
      <c r="D20" s="160"/>
      <c r="E20" s="125"/>
      <c r="F20" s="99">
        <f t="shared" si="1"/>
        <v>0</v>
      </c>
      <c r="G20" s="163"/>
      <c r="H20" s="144"/>
      <c r="I20" s="132" t="e">
        <f>VLOOKUP(H20,Presupuesto!$B$11:$C$565,2,0)</f>
        <v>#N/A</v>
      </c>
      <c r="J20" s="100" t="str">
        <f t="shared" si="2"/>
        <v>Posgrado</v>
      </c>
      <c r="K20" s="100" t="s">
        <v>422</v>
      </c>
    </row>
    <row r="21" spans="3:11">
      <c r="C21" s="143"/>
      <c r="D21" s="160"/>
      <c r="E21" s="125"/>
      <c r="F21" s="99">
        <f t="shared" si="1"/>
        <v>0</v>
      </c>
      <c r="G21" s="163"/>
      <c r="H21" s="144"/>
      <c r="I21" s="132" t="e">
        <f>VLOOKUP(H21,Presupuesto!$B$11:$C$565,2,0)</f>
        <v>#N/A</v>
      </c>
      <c r="J21" s="100" t="str">
        <f t="shared" si="2"/>
        <v>Posgrado</v>
      </c>
      <c r="K21" s="100" t="s">
        <v>422</v>
      </c>
    </row>
    <row r="22" spans="3:11">
      <c r="C22" s="143"/>
      <c r="D22" s="160"/>
      <c r="E22" s="125"/>
      <c r="F22" s="99">
        <f t="shared" si="1"/>
        <v>0</v>
      </c>
      <c r="G22" s="163"/>
      <c r="H22" s="144"/>
      <c r="I22" s="132" t="e">
        <f>VLOOKUP(H22,Presupuesto!$B$11:$C$565,2,0)</f>
        <v>#N/A</v>
      </c>
      <c r="J22" s="100" t="str">
        <f t="shared" si="2"/>
        <v>Posgrado</v>
      </c>
      <c r="K22" s="100" t="s">
        <v>411</v>
      </c>
    </row>
    <row r="23" spans="3:11">
      <c r="C23" s="143"/>
      <c r="D23" s="160"/>
      <c r="E23" s="125"/>
      <c r="F23" s="99">
        <f t="shared" si="1"/>
        <v>0</v>
      </c>
      <c r="G23" s="163"/>
      <c r="H23" s="144"/>
      <c r="I23" s="132" t="e">
        <f>VLOOKUP(H23,Presupuesto!$B$11:$C$565,2,0)</f>
        <v>#N/A</v>
      </c>
      <c r="J23" s="100" t="str">
        <f t="shared" si="2"/>
        <v>Posgrado</v>
      </c>
      <c r="K23" s="100" t="s">
        <v>422</v>
      </c>
    </row>
    <row r="24" spans="3:11">
      <c r="C24" s="143"/>
      <c r="D24" s="160"/>
      <c r="E24" s="125"/>
      <c r="F24" s="99">
        <f t="shared" si="1"/>
        <v>0</v>
      </c>
      <c r="G24" s="163"/>
      <c r="H24" s="144"/>
      <c r="I24" s="132" t="e">
        <f>VLOOKUP(H24,Presupuesto!$B$11:$C$565,2,0)</f>
        <v>#N/A</v>
      </c>
      <c r="J24" s="100" t="str">
        <f t="shared" si="2"/>
        <v>Posgrado</v>
      </c>
      <c r="K24" s="100" t="s">
        <v>422</v>
      </c>
    </row>
    <row r="25" spans="3:11">
      <c r="C25" s="143"/>
      <c r="D25" s="160"/>
      <c r="E25" s="125"/>
      <c r="F25" s="99">
        <f t="shared" si="0"/>
        <v>0</v>
      </c>
      <c r="G25" s="163"/>
      <c r="H25" s="144"/>
      <c r="I25" s="132" t="e">
        <f>VLOOKUP(H25,Presupuesto!$B$11:$C$565,2,0)</f>
        <v>#N/A</v>
      </c>
      <c r="J25" s="100" t="str">
        <f t="shared" si="2"/>
        <v>Posgrado</v>
      </c>
      <c r="K25" s="100" t="s">
        <v>422</v>
      </c>
    </row>
    <row r="26" spans="3:11">
      <c r="C26" s="143"/>
      <c r="D26" s="160"/>
      <c r="E26" s="125"/>
      <c r="F26" s="99">
        <f t="shared" si="0"/>
        <v>0</v>
      </c>
      <c r="G26" s="163"/>
      <c r="H26" s="144"/>
      <c r="I26" s="132" t="e">
        <f>VLOOKUP(H26,Presupuesto!$B$11:$C$565,2,0)</f>
        <v>#N/A</v>
      </c>
      <c r="J26" s="100" t="str">
        <f t="shared" si="2"/>
        <v>Posgrado</v>
      </c>
      <c r="K26" s="100" t="s">
        <v>422</v>
      </c>
    </row>
    <row r="27" spans="3:11">
      <c r="C27" s="143"/>
      <c r="D27" s="160"/>
      <c r="E27" s="125"/>
      <c r="F27" s="99">
        <f t="shared" si="0"/>
        <v>0</v>
      </c>
      <c r="G27" s="163"/>
      <c r="H27" s="144"/>
      <c r="I27" s="132" t="e">
        <f>VLOOKUP(H27,Presupuesto!$B$11:$C$565,2,0)</f>
        <v>#N/A</v>
      </c>
      <c r="J27" s="100" t="str">
        <f t="shared" si="2"/>
        <v>Posgrado</v>
      </c>
      <c r="K27" s="100" t="s">
        <v>422</v>
      </c>
    </row>
    <row r="28" spans="3:11">
      <c r="C28" s="143"/>
      <c r="D28" s="160"/>
      <c r="E28" s="125"/>
      <c r="F28" s="99">
        <f t="shared" si="0"/>
        <v>0</v>
      </c>
      <c r="G28" s="163"/>
      <c r="H28" s="144"/>
      <c r="I28" s="132" t="e">
        <f>VLOOKUP(H28,Presupuesto!$B$11:$C$565,2,0)</f>
        <v>#N/A</v>
      </c>
      <c r="J28" s="100" t="str">
        <f t="shared" si="2"/>
        <v>Posgrado</v>
      </c>
      <c r="K28" s="100" t="s">
        <v>422</v>
      </c>
    </row>
    <row r="29" spans="3:11">
      <c r="C29" s="143"/>
      <c r="D29" s="160"/>
      <c r="E29" s="125"/>
      <c r="F29" s="99">
        <f t="shared" si="0"/>
        <v>0</v>
      </c>
      <c r="G29" s="163"/>
      <c r="H29" s="144"/>
      <c r="I29" s="132" t="e">
        <f>VLOOKUP(H29,Presupuesto!$B$11:$C$565,2,0)</f>
        <v>#N/A</v>
      </c>
      <c r="J29" s="100" t="str">
        <f t="shared" si="2"/>
        <v>Posgrado</v>
      </c>
      <c r="K29" s="100" t="s">
        <v>422</v>
      </c>
    </row>
    <row r="30" spans="3:11">
      <c r="C30" s="143"/>
      <c r="D30" s="160"/>
      <c r="E30" s="125"/>
      <c r="F30" s="99">
        <f t="shared" si="0"/>
        <v>0</v>
      </c>
      <c r="G30" s="163"/>
      <c r="H30" s="144"/>
      <c r="I30" s="132" t="e">
        <f>VLOOKUP(H30,Presupuesto!$B$11:$C$565,2,0)</f>
        <v>#N/A</v>
      </c>
      <c r="J30" s="100" t="str">
        <f t="shared" si="2"/>
        <v>Posgrado</v>
      </c>
      <c r="K30" s="100" t="s">
        <v>422</v>
      </c>
    </row>
    <row r="31" spans="3:11">
      <c r="C31" s="143"/>
      <c r="D31" s="160"/>
      <c r="E31" s="125"/>
      <c r="F31" s="99">
        <f t="shared" si="0"/>
        <v>0</v>
      </c>
      <c r="G31" s="163"/>
      <c r="H31" s="144"/>
      <c r="I31" s="132" t="e">
        <f>VLOOKUP(H31,Presupuesto!$B$11:$C$565,2,0)</f>
        <v>#N/A</v>
      </c>
      <c r="J31" s="100" t="str">
        <f t="shared" si="2"/>
        <v>Posgrado</v>
      </c>
      <c r="K31" s="100" t="s">
        <v>422</v>
      </c>
    </row>
    <row r="32" spans="3:11">
      <c r="C32" s="143"/>
      <c r="D32" s="160"/>
      <c r="E32" s="125"/>
      <c r="F32" s="99">
        <f t="shared" si="0"/>
        <v>0</v>
      </c>
      <c r="G32" s="163"/>
      <c r="H32" s="144"/>
      <c r="I32" s="132" t="e">
        <f>VLOOKUP(H32,Presupuesto!$B$11:$C$565,2,0)</f>
        <v>#N/A</v>
      </c>
      <c r="J32" s="100" t="str">
        <f t="shared" si="2"/>
        <v>Posgrado</v>
      </c>
      <c r="K32" s="100" t="s">
        <v>422</v>
      </c>
    </row>
    <row r="33" spans="3:11">
      <c r="C33" s="143"/>
      <c r="D33" s="160"/>
      <c r="E33" s="125"/>
      <c r="F33" s="99">
        <f t="shared" si="0"/>
        <v>0</v>
      </c>
      <c r="G33" s="163"/>
      <c r="H33" s="144"/>
      <c r="I33" s="132" t="e">
        <f>VLOOKUP(H33,Presupuesto!$B$11:$C$565,2,0)</f>
        <v>#N/A</v>
      </c>
      <c r="J33" s="100" t="str">
        <f t="shared" si="2"/>
        <v>Posgrado</v>
      </c>
      <c r="K33" s="100" t="s">
        <v>422</v>
      </c>
    </row>
    <row r="34" spans="3:11">
      <c r="C34" s="143"/>
      <c r="D34" s="160"/>
      <c r="E34" s="125"/>
      <c r="F34" s="99">
        <f t="shared" si="0"/>
        <v>0</v>
      </c>
      <c r="G34" s="163"/>
      <c r="H34" s="144"/>
      <c r="I34" s="132" t="e">
        <f>VLOOKUP(H34,Presupuesto!$B$11:$C$565,2,0)</f>
        <v>#N/A</v>
      </c>
      <c r="J34" s="100" t="str">
        <f t="shared" si="2"/>
        <v>Posgrado</v>
      </c>
      <c r="K34" s="100" t="s">
        <v>422</v>
      </c>
    </row>
    <row r="35" spans="3:11">
      <c r="C35" s="143"/>
      <c r="D35" s="160"/>
      <c r="E35" s="125"/>
      <c r="F35" s="99">
        <f t="shared" si="0"/>
        <v>0</v>
      </c>
      <c r="G35" s="163"/>
      <c r="H35" s="144"/>
      <c r="I35" s="132" t="e">
        <f>VLOOKUP(H35,Presupuesto!$B$11:$C$565,2,0)</f>
        <v>#N/A</v>
      </c>
      <c r="J35" s="100" t="str">
        <f t="shared" si="2"/>
        <v>Posgrado</v>
      </c>
      <c r="K35" s="100" t="s">
        <v>422</v>
      </c>
    </row>
    <row r="36" spans="3:11">
      <c r="C36" s="143"/>
      <c r="D36" s="160"/>
      <c r="E36" s="125"/>
      <c r="F36" s="99">
        <f t="shared" si="0"/>
        <v>0</v>
      </c>
      <c r="G36" s="163"/>
      <c r="H36" s="144"/>
      <c r="I36" s="132" t="e">
        <f>VLOOKUP(H36,Presupuesto!$B$11:$C$565,2,0)</f>
        <v>#N/A</v>
      </c>
      <c r="J36" s="100" t="str">
        <f t="shared" si="2"/>
        <v>Posgrado</v>
      </c>
      <c r="K36" s="100" t="s">
        <v>422</v>
      </c>
    </row>
    <row r="37" spans="3:11">
      <c r="C37" s="143"/>
      <c r="D37" s="160"/>
      <c r="E37" s="125"/>
      <c r="F37" s="99">
        <f t="shared" si="0"/>
        <v>0</v>
      </c>
      <c r="G37" s="163"/>
      <c r="H37" s="144"/>
      <c r="I37" s="132" t="e">
        <f>VLOOKUP(H37,Presupuesto!$B$11:$C$565,2,0)</f>
        <v>#N/A</v>
      </c>
      <c r="J37" s="100" t="str">
        <f t="shared" si="2"/>
        <v>Posgrado</v>
      </c>
      <c r="K37" s="100" t="s">
        <v>422</v>
      </c>
    </row>
    <row r="38" spans="3:11">
      <c r="C38" s="143"/>
      <c r="D38" s="160"/>
      <c r="E38" s="125"/>
      <c r="F38" s="99">
        <f t="shared" si="0"/>
        <v>0</v>
      </c>
      <c r="G38" s="163"/>
      <c r="H38" s="144"/>
      <c r="I38" s="132" t="e">
        <f>VLOOKUP(H38,Presupuesto!$B$11:$C$565,2,0)</f>
        <v>#N/A</v>
      </c>
      <c r="J38" s="100" t="str">
        <f t="shared" si="2"/>
        <v>Posgrado</v>
      </c>
      <c r="K38" s="100" t="s">
        <v>422</v>
      </c>
    </row>
    <row r="39" spans="3:11">
      <c r="C39" s="145"/>
      <c r="D39" s="153"/>
      <c r="E39" s="120"/>
      <c r="F39" s="99">
        <f t="shared" ref="F39:F45" si="3">D39*E39</f>
        <v>0</v>
      </c>
      <c r="G39" s="163"/>
      <c r="H39" s="146"/>
      <c r="I39" s="132" t="e">
        <f>VLOOKUP(H39,Presupuesto!$B$11:$C$565,2,0)</f>
        <v>#N/A</v>
      </c>
      <c r="J39" s="100" t="str">
        <f t="shared" si="2"/>
        <v>Posgrado</v>
      </c>
      <c r="K39" s="100" t="s">
        <v>422</v>
      </c>
    </row>
    <row r="40" spans="3:11">
      <c r="C40" s="145"/>
      <c r="D40" s="153"/>
      <c r="E40" s="120"/>
      <c r="F40" s="99">
        <f t="shared" si="3"/>
        <v>0</v>
      </c>
      <c r="G40" s="163"/>
      <c r="H40" s="146"/>
      <c r="I40" s="132" t="e">
        <f>VLOOKUP(H40,Presupuesto!$B$11:$C$565,2,0)</f>
        <v>#N/A</v>
      </c>
      <c r="J40" s="100" t="str">
        <f t="shared" si="2"/>
        <v>Posgrado</v>
      </c>
      <c r="K40" s="100" t="s">
        <v>422</v>
      </c>
    </row>
    <row r="41" spans="3:11">
      <c r="C41" s="145"/>
      <c r="D41" s="153"/>
      <c r="E41" s="120"/>
      <c r="F41" s="99">
        <f t="shared" si="3"/>
        <v>0</v>
      </c>
      <c r="G41" s="163"/>
      <c r="H41" s="146"/>
      <c r="I41" s="132" t="e">
        <f>VLOOKUP(H41,Presupuesto!$B$11:$C$565,2,0)</f>
        <v>#N/A</v>
      </c>
      <c r="J41" s="100" t="str">
        <f t="shared" si="2"/>
        <v>Posgrado</v>
      </c>
      <c r="K41" s="100" t="s">
        <v>422</v>
      </c>
    </row>
    <row r="42" spans="3:11">
      <c r="C42" s="145"/>
      <c r="D42" s="153"/>
      <c r="E42" s="120"/>
      <c r="F42" s="99">
        <f t="shared" si="3"/>
        <v>0</v>
      </c>
      <c r="G42" s="163"/>
      <c r="H42" s="146"/>
      <c r="I42" s="132" t="e">
        <f>VLOOKUP(H42,Presupuesto!$B$11:$C$565,2,0)</f>
        <v>#N/A</v>
      </c>
      <c r="J42" s="100" t="str">
        <f t="shared" si="2"/>
        <v>Posgrado</v>
      </c>
      <c r="K42" s="100" t="s">
        <v>422</v>
      </c>
    </row>
    <row r="43" spans="3:11">
      <c r="C43" s="145"/>
      <c r="D43" s="153"/>
      <c r="E43" s="120"/>
      <c r="F43" s="99">
        <f t="shared" si="3"/>
        <v>0</v>
      </c>
      <c r="G43" s="163"/>
      <c r="H43" s="146"/>
      <c r="I43" s="132" t="e">
        <f>VLOOKUP(H43,Presupuesto!$B$11:$C$565,2,0)</f>
        <v>#N/A</v>
      </c>
      <c r="J43" s="100" t="str">
        <f t="shared" si="2"/>
        <v>Posgrado</v>
      </c>
      <c r="K43" s="100" t="s">
        <v>422</v>
      </c>
    </row>
    <row r="44" spans="3:11">
      <c r="C44" s="145"/>
      <c r="D44" s="153"/>
      <c r="E44" s="120"/>
      <c r="F44" s="99">
        <f t="shared" si="3"/>
        <v>0</v>
      </c>
      <c r="G44" s="163"/>
      <c r="H44" s="146"/>
      <c r="I44" s="132" t="e">
        <f>VLOOKUP(H44,Presupuesto!$B$11:$C$565,2,0)</f>
        <v>#N/A</v>
      </c>
      <c r="J44" s="100" t="str">
        <f t="shared" si="2"/>
        <v>Posgrado</v>
      </c>
      <c r="K44" s="100" t="s">
        <v>422</v>
      </c>
    </row>
    <row r="45" spans="3:11">
      <c r="C45" s="145"/>
      <c r="D45" s="153"/>
      <c r="E45" s="120"/>
      <c r="F45" s="99">
        <f t="shared" si="3"/>
        <v>0</v>
      </c>
      <c r="G45" s="163"/>
      <c r="H45" s="146"/>
      <c r="I45" s="132" t="e">
        <f>VLOOKUP(H45,Presupuesto!$B$11:$C$565,2,0)</f>
        <v>#N/A</v>
      </c>
      <c r="J45" s="100" t="str">
        <f t="shared" si="2"/>
        <v>Posgrado</v>
      </c>
      <c r="K45" s="100" t="s">
        <v>422</v>
      </c>
    </row>
    <row r="46" spans="3:11">
      <c r="C46" s="145"/>
      <c r="D46" s="153"/>
      <c r="E46" s="120"/>
      <c r="F46" s="99">
        <f t="shared" si="0"/>
        <v>0</v>
      </c>
      <c r="G46" s="163"/>
      <c r="H46" s="146"/>
      <c r="I46" s="132" t="e">
        <f>VLOOKUP(H46,Presupuesto!$B$11:$C$565,2,0)</f>
        <v>#N/A</v>
      </c>
      <c r="J46" s="100" t="str">
        <f t="shared" si="2"/>
        <v>Posgrado</v>
      </c>
      <c r="K46" s="100" t="s">
        <v>422</v>
      </c>
    </row>
    <row r="47" spans="3:11">
      <c r="C47" s="147"/>
      <c r="D47" s="153"/>
      <c r="E47" s="120"/>
      <c r="F47" s="99">
        <f t="shared" si="0"/>
        <v>0</v>
      </c>
      <c r="G47" s="163"/>
      <c r="H47" s="148"/>
      <c r="I47" s="132" t="e">
        <f>VLOOKUP(H47,Presupuesto!$B$11:$C$565,2,0)</f>
        <v>#N/A</v>
      </c>
      <c r="J47" s="100" t="str">
        <f t="shared" si="2"/>
        <v>Posgrado</v>
      </c>
      <c r="K47" s="100" t="s">
        <v>413</v>
      </c>
    </row>
    <row r="48" spans="3:11">
      <c r="C48" s="147"/>
      <c r="D48" s="153"/>
      <c r="E48" s="120"/>
      <c r="F48" s="99">
        <f t="shared" si="0"/>
        <v>0</v>
      </c>
      <c r="G48" s="163"/>
      <c r="H48" s="148"/>
      <c r="I48" s="132" t="e">
        <f>VLOOKUP(H48,Presupuesto!$B$11:$C$565,2,0)</f>
        <v>#N/A</v>
      </c>
      <c r="J48" s="100" t="str">
        <f t="shared" si="2"/>
        <v>Posgrado</v>
      </c>
      <c r="K48" s="100" t="s">
        <v>422</v>
      </c>
    </row>
    <row r="49" spans="3:11">
      <c r="C49" s="147"/>
      <c r="D49" s="153"/>
      <c r="E49" s="120"/>
      <c r="F49" s="99">
        <f t="shared" si="0"/>
        <v>0</v>
      </c>
      <c r="G49" s="163"/>
      <c r="H49" s="148"/>
      <c r="I49" s="132" t="e">
        <f>VLOOKUP(H49,Presupuesto!$B$11:$C$565,2,0)</f>
        <v>#N/A</v>
      </c>
      <c r="J49" s="100" t="str">
        <f t="shared" si="2"/>
        <v>Posgrado</v>
      </c>
      <c r="K49" s="100" t="s">
        <v>422</v>
      </c>
    </row>
    <row r="50" spans="3:11">
      <c r="C50" s="147"/>
      <c r="D50" s="153"/>
      <c r="E50" s="120"/>
      <c r="F50" s="99">
        <f t="shared" si="0"/>
        <v>0</v>
      </c>
      <c r="G50" s="163"/>
      <c r="H50" s="148"/>
      <c r="I50" s="132" t="e">
        <f>VLOOKUP(H50,Presupuesto!$B$11:$C$565,2,0)</f>
        <v>#N/A</v>
      </c>
      <c r="J50" s="100" t="str">
        <f t="shared" si="2"/>
        <v>Posgrado</v>
      </c>
      <c r="K50" s="100" t="s">
        <v>422</v>
      </c>
    </row>
    <row r="51" spans="3:11" ht="15.75" thickBot="1">
      <c r="C51" s="149"/>
      <c r="D51" s="161"/>
      <c r="E51" s="105"/>
      <c r="F51" s="107">
        <f t="shared" si="0"/>
        <v>0</v>
      </c>
      <c r="G51" s="164"/>
      <c r="H51" s="150"/>
      <c r="I51" s="134" t="e">
        <f>VLOOKUP(H51,Presupuesto!$B$11:$C$565,2,0)</f>
        <v>#N/A</v>
      </c>
      <c r="J51" s="108" t="str">
        <f t="shared" si="2"/>
        <v>Posgrado</v>
      </c>
      <c r="K51" s="126" t="s">
        <v>404</v>
      </c>
    </row>
    <row r="53" spans="3:11" ht="15.75" thickBot="1">
      <c r="F53" s="92"/>
      <c r="G53" s="91"/>
      <c r="H53" s="92"/>
      <c r="I53" s="92"/>
    </row>
    <row r="54" spans="3:11" ht="15.75" thickBot="1">
      <c r="C54" s="159" t="s">
        <v>53</v>
      </c>
      <c r="D54" s="434">
        <f>SUM(F61:F95)</f>
        <v>64000</v>
      </c>
      <c r="F54" s="70"/>
      <c r="G54" s="79"/>
      <c r="H54" s="70"/>
      <c r="I54" s="70"/>
    </row>
    <row r="55" spans="3:11">
      <c r="C55" s="70"/>
      <c r="D55" s="31"/>
      <c r="E55" s="95"/>
      <c r="F55" s="95"/>
      <c r="G55" s="95"/>
      <c r="H55" s="76"/>
      <c r="I55" s="76"/>
      <c r="J55" s="76"/>
      <c r="K55" s="114"/>
    </row>
    <row r="56" spans="3:11">
      <c r="C56" s="70"/>
      <c r="D56" s="31"/>
      <c r="E56" s="95"/>
      <c r="F56" s="95"/>
      <c r="G56" s="95"/>
      <c r="H56" s="76"/>
      <c r="I56" s="76"/>
      <c r="J56" s="76"/>
      <c r="K56" s="114"/>
    </row>
    <row r="57" spans="3:11" ht="15.75">
      <c r="C57" s="207" t="s">
        <v>402</v>
      </c>
      <c r="D57" s="208" t="str">
        <f>'Vinculación Univ. Sociedad'!E24</f>
        <v>3.1.3.2</v>
      </c>
      <c r="E57" s="95"/>
      <c r="F57" s="95"/>
      <c r="G57" s="95"/>
      <c r="H57" s="76"/>
      <c r="I57" s="76"/>
      <c r="J57" s="76"/>
      <c r="K57" s="114"/>
    </row>
    <row r="58" spans="3:11" ht="18.75">
      <c r="C58" s="217"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2. Campamento de Clausura Programa de Jòvenes Voluntarios por la Paz</v>
      </c>
      <c r="D58" s="31"/>
      <c r="E58" s="95"/>
      <c r="F58" s="95"/>
      <c r="G58" s="95"/>
      <c r="H58" s="76"/>
      <c r="I58" s="76"/>
      <c r="J58" s="76"/>
      <c r="K58" s="114"/>
    </row>
    <row r="59" spans="3:11" ht="15.75" thickBot="1">
      <c r="F59" s="95"/>
      <c r="G59" s="76"/>
      <c r="H59" s="76"/>
      <c r="I59" s="76"/>
    </row>
    <row r="60" spans="3:11" ht="30.75" thickBot="1">
      <c r="C60" s="131" t="s">
        <v>44</v>
      </c>
      <c r="D60" s="131" t="s">
        <v>55</v>
      </c>
      <c r="E60" s="138" t="s">
        <v>57</v>
      </c>
      <c r="F60" s="137" t="s">
        <v>27</v>
      </c>
      <c r="G60" s="135" t="s">
        <v>140</v>
      </c>
      <c r="H60" s="138" t="s">
        <v>46</v>
      </c>
      <c r="I60" s="135" t="s">
        <v>141</v>
      </c>
      <c r="J60" s="135" t="s">
        <v>420</v>
      </c>
      <c r="K60" s="135" t="s">
        <v>421</v>
      </c>
    </row>
    <row r="61" spans="3:11">
      <c r="C61" s="229" t="s">
        <v>451</v>
      </c>
      <c r="D61" s="230"/>
      <c r="E61" s="228">
        <f>HLOOKUP(C61,$AH$2:$BU$3,2,0)</f>
        <v>620</v>
      </c>
      <c r="F61" s="99">
        <f t="shared" ref="F61:F95" si="4">D61*E61</f>
        <v>0</v>
      </c>
      <c r="G61" s="163" t="s">
        <v>138</v>
      </c>
      <c r="H61" s="144"/>
      <c r="I61" s="132" t="e">
        <f>VLOOKUP(H61,Presupuesto!$B$11:$C$565,2,0)</f>
        <v>#N/A</v>
      </c>
      <c r="J61" s="227" t="s">
        <v>1472</v>
      </c>
      <c r="K61" s="100" t="s">
        <v>404</v>
      </c>
    </row>
    <row r="62" spans="3:11" ht="30">
      <c r="C62" s="447" t="s">
        <v>1542</v>
      </c>
      <c r="D62" s="160">
        <v>50</v>
      </c>
      <c r="E62" s="125">
        <v>1200</v>
      </c>
      <c r="F62" s="99">
        <f t="shared" si="4"/>
        <v>60000</v>
      </c>
      <c r="G62" s="163" t="s">
        <v>138</v>
      </c>
      <c r="H62" s="144" t="s">
        <v>756</v>
      </c>
      <c r="I62" s="132" t="str">
        <f>VLOOKUP(H62,Presupuesto!$B$11:$C$565,2,0)</f>
        <v>OTROS SERVICIOS COMERCIALES Y FINANCIEROS</v>
      </c>
      <c r="J62" s="100" t="s">
        <v>483</v>
      </c>
      <c r="K62" s="100" t="s">
        <v>412</v>
      </c>
    </row>
    <row r="63" spans="3:11" ht="30">
      <c r="C63" s="447" t="s">
        <v>1543</v>
      </c>
      <c r="D63" s="160">
        <v>40</v>
      </c>
      <c r="E63" s="125">
        <v>100</v>
      </c>
      <c r="F63" s="99">
        <f t="shared" si="4"/>
        <v>4000</v>
      </c>
      <c r="G63" s="163" t="s">
        <v>138</v>
      </c>
      <c r="H63" s="144" t="s">
        <v>884</v>
      </c>
      <c r="I63" s="132" t="str">
        <f>VLOOKUP(H63,Presupuesto!$B$11:$C$565,2,0)</f>
        <v>GASOLINA</v>
      </c>
      <c r="J63" s="100" t="s">
        <v>483</v>
      </c>
      <c r="K63" s="100" t="s">
        <v>412</v>
      </c>
    </row>
    <row r="64" spans="3:11">
      <c r="C64" s="143"/>
      <c r="D64" s="160"/>
      <c r="E64" s="125"/>
      <c r="F64" s="99">
        <f t="shared" si="4"/>
        <v>0</v>
      </c>
      <c r="G64" s="163"/>
      <c r="H64" s="144"/>
      <c r="I64" s="132" t="e">
        <f>VLOOKUP(H64,Presupuesto!$B$11:$C$565,2,0)</f>
        <v>#N/A</v>
      </c>
      <c r="J64" s="100" t="str">
        <f t="shared" ref="J64:J95" si="5">$J$61</f>
        <v>Posgrado</v>
      </c>
      <c r="K64" s="100" t="s">
        <v>422</v>
      </c>
    </row>
    <row r="65" spans="3:11">
      <c r="C65" s="143"/>
      <c r="D65" s="160"/>
      <c r="E65" s="125"/>
      <c r="F65" s="99">
        <f t="shared" si="4"/>
        <v>0</v>
      </c>
      <c r="G65" s="163"/>
      <c r="H65" s="144"/>
      <c r="I65" s="132" t="e">
        <f>VLOOKUP(H65,Presupuesto!$B$11:$C$565,2,0)</f>
        <v>#N/A</v>
      </c>
      <c r="J65" s="100" t="str">
        <f t="shared" si="5"/>
        <v>Posgrado</v>
      </c>
      <c r="K65" s="100" t="s">
        <v>422</v>
      </c>
    </row>
    <row r="66" spans="3:11">
      <c r="C66" s="143"/>
      <c r="D66" s="160"/>
      <c r="E66" s="125"/>
      <c r="F66" s="99">
        <f t="shared" si="4"/>
        <v>0</v>
      </c>
      <c r="G66" s="163"/>
      <c r="H66" s="144"/>
      <c r="I66" s="132" t="e">
        <f>VLOOKUP(H66,Presupuesto!$B$11:$C$565,2,0)</f>
        <v>#N/A</v>
      </c>
      <c r="J66" s="100" t="str">
        <f t="shared" si="5"/>
        <v>Posgrado</v>
      </c>
      <c r="K66" s="100" t="s">
        <v>411</v>
      </c>
    </row>
    <row r="67" spans="3:11">
      <c r="C67" s="143"/>
      <c r="D67" s="160"/>
      <c r="E67" s="125"/>
      <c r="F67" s="99">
        <f t="shared" si="4"/>
        <v>0</v>
      </c>
      <c r="G67" s="163"/>
      <c r="H67" s="144"/>
      <c r="I67" s="132" t="e">
        <f>VLOOKUP(H67,Presupuesto!$B$11:$C$565,2,0)</f>
        <v>#N/A</v>
      </c>
      <c r="J67" s="100" t="str">
        <f t="shared" si="5"/>
        <v>Posgrado</v>
      </c>
      <c r="K67" s="100" t="s">
        <v>422</v>
      </c>
    </row>
    <row r="68" spans="3:11">
      <c r="C68" s="143"/>
      <c r="D68" s="160"/>
      <c r="E68" s="125"/>
      <c r="F68" s="99">
        <f t="shared" si="4"/>
        <v>0</v>
      </c>
      <c r="G68" s="163"/>
      <c r="H68" s="144"/>
      <c r="I68" s="132" t="e">
        <f>VLOOKUP(H68,Presupuesto!$B$11:$C$565,2,0)</f>
        <v>#N/A</v>
      </c>
      <c r="J68" s="100" t="str">
        <f t="shared" si="5"/>
        <v>Posgrado</v>
      </c>
      <c r="K68" s="100" t="s">
        <v>422</v>
      </c>
    </row>
    <row r="69" spans="3:11">
      <c r="C69" s="143"/>
      <c r="D69" s="160"/>
      <c r="E69" s="125"/>
      <c r="F69" s="99">
        <f t="shared" si="4"/>
        <v>0</v>
      </c>
      <c r="G69" s="163"/>
      <c r="H69" s="144"/>
      <c r="I69" s="132" t="e">
        <f>VLOOKUP(H69,Presupuesto!$B$11:$C$565,2,0)</f>
        <v>#N/A</v>
      </c>
      <c r="J69" s="100" t="str">
        <f t="shared" si="5"/>
        <v>Posgrado</v>
      </c>
      <c r="K69" s="100" t="s">
        <v>422</v>
      </c>
    </row>
    <row r="70" spans="3:11">
      <c r="C70" s="143"/>
      <c r="D70" s="160"/>
      <c r="E70" s="125"/>
      <c r="F70" s="99">
        <f t="shared" si="4"/>
        <v>0</v>
      </c>
      <c r="G70" s="163"/>
      <c r="H70" s="144"/>
      <c r="I70" s="132" t="e">
        <f>VLOOKUP(H70,Presupuesto!$B$11:$C$565,2,0)</f>
        <v>#N/A</v>
      </c>
      <c r="J70" s="100" t="str">
        <f t="shared" si="5"/>
        <v>Posgrado</v>
      </c>
      <c r="K70" s="100" t="s">
        <v>422</v>
      </c>
    </row>
    <row r="71" spans="3:11">
      <c r="C71" s="143"/>
      <c r="D71" s="160"/>
      <c r="E71" s="125"/>
      <c r="F71" s="99">
        <f t="shared" si="4"/>
        <v>0</v>
      </c>
      <c r="G71" s="163"/>
      <c r="H71" s="144"/>
      <c r="I71" s="132" t="e">
        <f>VLOOKUP(H71,Presupuesto!$B$11:$C$565,2,0)</f>
        <v>#N/A</v>
      </c>
      <c r="J71" s="100" t="str">
        <f t="shared" si="5"/>
        <v>Posgrado</v>
      </c>
      <c r="K71" s="100" t="s">
        <v>422</v>
      </c>
    </row>
    <row r="72" spans="3:11">
      <c r="C72" s="143"/>
      <c r="D72" s="160"/>
      <c r="E72" s="125"/>
      <c r="F72" s="99">
        <f t="shared" si="4"/>
        <v>0</v>
      </c>
      <c r="G72" s="163"/>
      <c r="H72" s="144"/>
      <c r="I72" s="132" t="e">
        <f>VLOOKUP(H72,Presupuesto!$B$11:$C$565,2,0)</f>
        <v>#N/A</v>
      </c>
      <c r="J72" s="100" t="str">
        <f t="shared" si="5"/>
        <v>Posgrado</v>
      </c>
      <c r="K72" s="100" t="s">
        <v>422</v>
      </c>
    </row>
    <row r="73" spans="3:11">
      <c r="C73" s="143"/>
      <c r="D73" s="160"/>
      <c r="E73" s="125"/>
      <c r="F73" s="99">
        <f t="shared" si="4"/>
        <v>0</v>
      </c>
      <c r="G73" s="163"/>
      <c r="H73" s="144"/>
      <c r="I73" s="132" t="e">
        <f>VLOOKUP(H73,Presupuesto!$B$11:$C$565,2,0)</f>
        <v>#N/A</v>
      </c>
      <c r="J73" s="100" t="str">
        <f t="shared" si="5"/>
        <v>Posgrado</v>
      </c>
      <c r="K73" s="100" t="s">
        <v>422</v>
      </c>
    </row>
    <row r="74" spans="3:11">
      <c r="C74" s="143"/>
      <c r="D74" s="160"/>
      <c r="E74" s="125"/>
      <c r="F74" s="99">
        <f t="shared" si="4"/>
        <v>0</v>
      </c>
      <c r="G74" s="163"/>
      <c r="H74" s="144"/>
      <c r="I74" s="132" t="e">
        <f>VLOOKUP(H74,Presupuesto!$B$11:$C$565,2,0)</f>
        <v>#N/A</v>
      </c>
      <c r="J74" s="100" t="str">
        <f t="shared" si="5"/>
        <v>Posgrado</v>
      </c>
      <c r="K74" s="100" t="s">
        <v>422</v>
      </c>
    </row>
    <row r="75" spans="3:11">
      <c r="C75" s="143"/>
      <c r="D75" s="160"/>
      <c r="E75" s="125"/>
      <c r="F75" s="99">
        <f t="shared" si="4"/>
        <v>0</v>
      </c>
      <c r="G75" s="163"/>
      <c r="H75" s="144"/>
      <c r="I75" s="132" t="e">
        <f>VLOOKUP(H75,Presupuesto!$B$11:$C$565,2,0)</f>
        <v>#N/A</v>
      </c>
      <c r="J75" s="100" t="str">
        <f t="shared" si="5"/>
        <v>Posgrado</v>
      </c>
      <c r="K75" s="100" t="s">
        <v>422</v>
      </c>
    </row>
    <row r="76" spans="3:11">
      <c r="C76" s="143"/>
      <c r="D76" s="160"/>
      <c r="E76" s="125"/>
      <c r="F76" s="99">
        <f t="shared" si="4"/>
        <v>0</v>
      </c>
      <c r="G76" s="163"/>
      <c r="H76" s="144"/>
      <c r="I76" s="132" t="e">
        <f>VLOOKUP(H76,Presupuesto!$B$11:$C$565,2,0)</f>
        <v>#N/A</v>
      </c>
      <c r="J76" s="100" t="str">
        <f t="shared" si="5"/>
        <v>Posgrado</v>
      </c>
      <c r="K76" s="100" t="s">
        <v>422</v>
      </c>
    </row>
    <row r="77" spans="3:11">
      <c r="C77" s="143"/>
      <c r="D77" s="160"/>
      <c r="E77" s="125"/>
      <c r="F77" s="99">
        <f t="shared" si="4"/>
        <v>0</v>
      </c>
      <c r="G77" s="163"/>
      <c r="H77" s="144"/>
      <c r="I77" s="132" t="e">
        <f>VLOOKUP(H77,Presupuesto!$B$11:$C$565,2,0)</f>
        <v>#N/A</v>
      </c>
      <c r="J77" s="100" t="str">
        <f t="shared" si="5"/>
        <v>Posgrado</v>
      </c>
      <c r="K77" s="100" t="s">
        <v>422</v>
      </c>
    </row>
    <row r="78" spans="3:11">
      <c r="C78" s="143"/>
      <c r="D78" s="160"/>
      <c r="E78" s="125"/>
      <c r="F78" s="99">
        <f t="shared" si="4"/>
        <v>0</v>
      </c>
      <c r="G78" s="163"/>
      <c r="H78" s="144"/>
      <c r="I78" s="132" t="e">
        <f>VLOOKUP(H78,Presupuesto!$B$11:$C$565,2,0)</f>
        <v>#N/A</v>
      </c>
      <c r="J78" s="100" t="str">
        <f t="shared" si="5"/>
        <v>Posgrado</v>
      </c>
      <c r="K78" s="100" t="s">
        <v>422</v>
      </c>
    </row>
    <row r="79" spans="3:11">
      <c r="C79" s="143"/>
      <c r="D79" s="160"/>
      <c r="E79" s="125"/>
      <c r="F79" s="99">
        <f t="shared" si="4"/>
        <v>0</v>
      </c>
      <c r="G79" s="163"/>
      <c r="H79" s="144"/>
      <c r="I79" s="132" t="e">
        <f>VLOOKUP(H79,Presupuesto!$B$11:$C$565,2,0)</f>
        <v>#N/A</v>
      </c>
      <c r="J79" s="100" t="str">
        <f t="shared" si="5"/>
        <v>Posgrado</v>
      </c>
      <c r="K79" s="100" t="s">
        <v>422</v>
      </c>
    </row>
    <row r="80" spans="3:11">
      <c r="C80" s="143"/>
      <c r="D80" s="160"/>
      <c r="E80" s="125"/>
      <c r="F80" s="99">
        <f t="shared" si="4"/>
        <v>0</v>
      </c>
      <c r="G80" s="163"/>
      <c r="H80" s="144"/>
      <c r="I80" s="132" t="e">
        <f>VLOOKUP(H80,Presupuesto!$B$11:$C$565,2,0)</f>
        <v>#N/A</v>
      </c>
      <c r="J80" s="100" t="str">
        <f t="shared" si="5"/>
        <v>Posgrado</v>
      </c>
      <c r="K80" s="100" t="s">
        <v>422</v>
      </c>
    </row>
    <row r="81" spans="3:11">
      <c r="C81" s="143"/>
      <c r="D81" s="160"/>
      <c r="E81" s="125"/>
      <c r="F81" s="99">
        <f t="shared" si="4"/>
        <v>0</v>
      </c>
      <c r="G81" s="163"/>
      <c r="H81" s="144"/>
      <c r="I81" s="132" t="e">
        <f>VLOOKUP(H81,Presupuesto!$B$11:$C$565,2,0)</f>
        <v>#N/A</v>
      </c>
      <c r="J81" s="100" t="str">
        <f t="shared" si="5"/>
        <v>Posgrado</v>
      </c>
      <c r="K81" s="100" t="s">
        <v>422</v>
      </c>
    </row>
    <row r="82" spans="3:11">
      <c r="C82" s="143"/>
      <c r="D82" s="160"/>
      <c r="E82" s="125"/>
      <c r="F82" s="99">
        <f t="shared" si="4"/>
        <v>0</v>
      </c>
      <c r="G82" s="163"/>
      <c r="H82" s="144"/>
      <c r="I82" s="132" t="e">
        <f>VLOOKUP(H82,Presupuesto!$B$11:$C$565,2,0)</f>
        <v>#N/A</v>
      </c>
      <c r="J82" s="100" t="str">
        <f t="shared" si="5"/>
        <v>Posgrado</v>
      </c>
      <c r="K82" s="100" t="s">
        <v>422</v>
      </c>
    </row>
    <row r="83" spans="3:11">
      <c r="C83" s="145"/>
      <c r="D83" s="153"/>
      <c r="E83" s="120"/>
      <c r="F83" s="99">
        <f t="shared" si="4"/>
        <v>0</v>
      </c>
      <c r="G83" s="163"/>
      <c r="H83" s="146"/>
      <c r="I83" s="132" t="e">
        <f>VLOOKUP(H83,Presupuesto!$B$11:$C$565,2,0)</f>
        <v>#N/A</v>
      </c>
      <c r="J83" s="100" t="str">
        <f t="shared" si="5"/>
        <v>Posgrado</v>
      </c>
      <c r="K83" s="100" t="s">
        <v>422</v>
      </c>
    </row>
    <row r="84" spans="3:11">
      <c r="C84" s="145"/>
      <c r="D84" s="153"/>
      <c r="E84" s="120"/>
      <c r="F84" s="99">
        <f t="shared" si="4"/>
        <v>0</v>
      </c>
      <c r="G84" s="163"/>
      <c r="H84" s="146"/>
      <c r="I84" s="132" t="e">
        <f>VLOOKUP(H84,Presupuesto!$B$11:$C$565,2,0)</f>
        <v>#N/A</v>
      </c>
      <c r="J84" s="100" t="str">
        <f t="shared" si="5"/>
        <v>Posgrado</v>
      </c>
      <c r="K84" s="100" t="s">
        <v>422</v>
      </c>
    </row>
    <row r="85" spans="3:11">
      <c r="C85" s="145"/>
      <c r="D85" s="153"/>
      <c r="E85" s="120"/>
      <c r="F85" s="99">
        <f t="shared" si="4"/>
        <v>0</v>
      </c>
      <c r="G85" s="163"/>
      <c r="H85" s="146"/>
      <c r="I85" s="132" t="e">
        <f>VLOOKUP(H85,Presupuesto!$B$11:$C$565,2,0)</f>
        <v>#N/A</v>
      </c>
      <c r="J85" s="100" t="str">
        <f t="shared" si="5"/>
        <v>Posgrado</v>
      </c>
      <c r="K85" s="100" t="s">
        <v>422</v>
      </c>
    </row>
    <row r="86" spans="3:11">
      <c r="C86" s="145"/>
      <c r="D86" s="153"/>
      <c r="E86" s="120"/>
      <c r="F86" s="99">
        <f t="shared" si="4"/>
        <v>0</v>
      </c>
      <c r="G86" s="163"/>
      <c r="H86" s="146"/>
      <c r="I86" s="132" t="e">
        <f>VLOOKUP(H86,Presupuesto!$B$11:$C$565,2,0)</f>
        <v>#N/A</v>
      </c>
      <c r="J86" s="100" t="str">
        <f t="shared" si="5"/>
        <v>Posgrado</v>
      </c>
      <c r="K86" s="100" t="s">
        <v>422</v>
      </c>
    </row>
    <row r="87" spans="3:11">
      <c r="C87" s="145"/>
      <c r="D87" s="153"/>
      <c r="E87" s="120"/>
      <c r="F87" s="99">
        <f t="shared" si="4"/>
        <v>0</v>
      </c>
      <c r="G87" s="163"/>
      <c r="H87" s="146"/>
      <c r="I87" s="132" t="e">
        <f>VLOOKUP(H87,Presupuesto!$B$11:$C$565,2,0)</f>
        <v>#N/A</v>
      </c>
      <c r="J87" s="100" t="str">
        <f t="shared" si="5"/>
        <v>Posgrado</v>
      </c>
      <c r="K87" s="100" t="s">
        <v>422</v>
      </c>
    </row>
    <row r="88" spans="3:11">
      <c r="C88" s="145"/>
      <c r="D88" s="153"/>
      <c r="E88" s="120"/>
      <c r="F88" s="99">
        <f t="shared" si="4"/>
        <v>0</v>
      </c>
      <c r="G88" s="163"/>
      <c r="H88" s="146"/>
      <c r="I88" s="132" t="e">
        <f>VLOOKUP(H88,Presupuesto!$B$11:$C$565,2,0)</f>
        <v>#N/A</v>
      </c>
      <c r="J88" s="100" t="str">
        <f t="shared" si="5"/>
        <v>Posgrado</v>
      </c>
      <c r="K88" s="100" t="s">
        <v>422</v>
      </c>
    </row>
    <row r="89" spans="3:11">
      <c r="C89" s="145"/>
      <c r="D89" s="153"/>
      <c r="E89" s="120"/>
      <c r="F89" s="99">
        <f t="shared" si="4"/>
        <v>0</v>
      </c>
      <c r="G89" s="163"/>
      <c r="H89" s="146"/>
      <c r="I89" s="132" t="e">
        <f>VLOOKUP(H89,Presupuesto!$B$11:$C$565,2,0)</f>
        <v>#N/A</v>
      </c>
      <c r="J89" s="100" t="str">
        <f t="shared" si="5"/>
        <v>Posgrado</v>
      </c>
      <c r="K89" s="100" t="s">
        <v>422</v>
      </c>
    </row>
    <row r="90" spans="3:11">
      <c r="C90" s="145"/>
      <c r="D90" s="153"/>
      <c r="E90" s="120"/>
      <c r="F90" s="99">
        <f t="shared" si="4"/>
        <v>0</v>
      </c>
      <c r="G90" s="163"/>
      <c r="H90" s="146"/>
      <c r="I90" s="132" t="e">
        <f>VLOOKUP(H90,Presupuesto!$B$11:$C$565,2,0)</f>
        <v>#N/A</v>
      </c>
      <c r="J90" s="100" t="str">
        <f t="shared" si="5"/>
        <v>Posgrado</v>
      </c>
      <c r="K90" s="100" t="s">
        <v>422</v>
      </c>
    </row>
    <row r="91" spans="3:11">
      <c r="C91" s="147"/>
      <c r="D91" s="153"/>
      <c r="E91" s="120"/>
      <c r="F91" s="99">
        <f t="shared" si="4"/>
        <v>0</v>
      </c>
      <c r="G91" s="163"/>
      <c r="H91" s="148"/>
      <c r="I91" s="132" t="e">
        <f>VLOOKUP(H91,Presupuesto!$B$11:$C$565,2,0)</f>
        <v>#N/A</v>
      </c>
      <c r="J91" s="100" t="str">
        <f t="shared" si="5"/>
        <v>Posgrado</v>
      </c>
      <c r="K91" s="100" t="s">
        <v>413</v>
      </c>
    </row>
    <row r="92" spans="3:11">
      <c r="C92" s="147"/>
      <c r="D92" s="153"/>
      <c r="E92" s="120"/>
      <c r="F92" s="99">
        <f t="shared" si="4"/>
        <v>0</v>
      </c>
      <c r="G92" s="163"/>
      <c r="H92" s="148"/>
      <c r="I92" s="132" t="e">
        <f>VLOOKUP(H92,Presupuesto!$B$11:$C$565,2,0)</f>
        <v>#N/A</v>
      </c>
      <c r="J92" s="100" t="str">
        <f t="shared" si="5"/>
        <v>Posgrado</v>
      </c>
      <c r="K92" s="100" t="s">
        <v>422</v>
      </c>
    </row>
    <row r="93" spans="3:11">
      <c r="C93" s="147"/>
      <c r="D93" s="153"/>
      <c r="E93" s="120"/>
      <c r="F93" s="99">
        <f t="shared" si="4"/>
        <v>0</v>
      </c>
      <c r="G93" s="163"/>
      <c r="H93" s="148"/>
      <c r="I93" s="132" t="e">
        <f>VLOOKUP(H93,Presupuesto!$B$11:$C$565,2,0)</f>
        <v>#N/A</v>
      </c>
      <c r="J93" s="100" t="str">
        <f t="shared" si="5"/>
        <v>Posgrado</v>
      </c>
      <c r="K93" s="100" t="s">
        <v>422</v>
      </c>
    </row>
    <row r="94" spans="3:11">
      <c r="C94" s="147"/>
      <c r="D94" s="153"/>
      <c r="E94" s="120"/>
      <c r="F94" s="99">
        <f t="shared" si="4"/>
        <v>0</v>
      </c>
      <c r="G94" s="163"/>
      <c r="H94" s="148"/>
      <c r="I94" s="132" t="e">
        <f>VLOOKUP(H94,Presupuesto!$B$11:$C$565,2,0)</f>
        <v>#N/A</v>
      </c>
      <c r="J94" s="100" t="str">
        <f t="shared" si="5"/>
        <v>Posgrado</v>
      </c>
      <c r="K94" s="100" t="s">
        <v>422</v>
      </c>
    </row>
    <row r="95" spans="3:11" ht="15.75" thickBot="1">
      <c r="C95" s="149"/>
      <c r="D95" s="161"/>
      <c r="E95" s="105"/>
      <c r="F95" s="107">
        <f t="shared" si="4"/>
        <v>0</v>
      </c>
      <c r="G95" s="164"/>
      <c r="H95" s="150"/>
      <c r="I95" s="134" t="e">
        <f>VLOOKUP(H95,Presupuesto!$B$11:$C$565,2,0)</f>
        <v>#N/A</v>
      </c>
      <c r="J95" s="108" t="str">
        <f t="shared" si="5"/>
        <v>Posgrado</v>
      </c>
      <c r="K95" s="126" t="s">
        <v>404</v>
      </c>
    </row>
    <row r="97" spans="3:11" ht="15.75" thickBot="1"/>
    <row r="98" spans="3:11" ht="15.75" thickBot="1">
      <c r="C98" s="159" t="s">
        <v>53</v>
      </c>
      <c r="D98" s="434">
        <f>SUM(F105:F139)</f>
        <v>116000</v>
      </c>
      <c r="F98" s="70"/>
      <c r="G98" s="79"/>
      <c r="H98" s="70"/>
      <c r="I98" s="70"/>
    </row>
    <row r="99" spans="3:11">
      <c r="C99" s="70"/>
      <c r="D99" s="31"/>
      <c r="E99" s="95"/>
      <c r="F99" s="95"/>
      <c r="G99" s="95"/>
      <c r="H99" s="76"/>
      <c r="I99" s="76"/>
      <c r="J99" s="76"/>
      <c r="K99" s="114"/>
    </row>
    <row r="100" spans="3:11">
      <c r="C100" s="70"/>
      <c r="D100" s="31"/>
      <c r="E100" s="95"/>
      <c r="F100" s="95"/>
      <c r="G100" s="95"/>
      <c r="H100" s="76"/>
      <c r="I100" s="76"/>
      <c r="J100" s="76"/>
      <c r="K100" s="114"/>
    </row>
    <row r="101" spans="3:11" ht="15.75">
      <c r="C101" s="207" t="s">
        <v>402</v>
      </c>
      <c r="D101" s="208" t="str">
        <f>'Lo Esencial de la Reforma Univ.'!E26</f>
        <v>7.4.4.1</v>
      </c>
      <c r="E101" s="95"/>
      <c r="F101" s="95"/>
      <c r="G101" s="95"/>
      <c r="H101" s="76"/>
      <c r="I101" s="76"/>
      <c r="J101" s="76"/>
      <c r="K101" s="114"/>
    </row>
    <row r="102" spans="3:11" ht="18.75">
      <c r="C102" s="217" t="str">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1. Jornada de Paz y Convivencia Universitaria</v>
      </c>
      <c r="D102" s="31"/>
      <c r="E102" s="95"/>
      <c r="F102" s="95"/>
      <c r="G102" s="95"/>
      <c r="H102" s="76"/>
      <c r="I102" s="76"/>
      <c r="J102" s="76"/>
      <c r="K102" s="114"/>
    </row>
    <row r="103" spans="3:11" ht="15.75" thickBot="1">
      <c r="F103" s="95"/>
      <c r="G103" s="76"/>
      <c r="H103" s="76"/>
      <c r="I103" s="76"/>
    </row>
    <row r="104" spans="3:11" ht="30.75" thickBot="1">
      <c r="C104" s="131" t="s">
        <v>44</v>
      </c>
      <c r="D104" s="131" t="s">
        <v>55</v>
      </c>
      <c r="E104" s="138" t="s">
        <v>57</v>
      </c>
      <c r="F104" s="137" t="s">
        <v>27</v>
      </c>
      <c r="G104" s="135" t="s">
        <v>140</v>
      </c>
      <c r="H104" s="138" t="s">
        <v>46</v>
      </c>
      <c r="I104" s="135" t="s">
        <v>141</v>
      </c>
      <c r="J104" s="135" t="s">
        <v>420</v>
      </c>
      <c r="K104" s="135" t="s">
        <v>421</v>
      </c>
    </row>
    <row r="105" spans="3:11">
      <c r="C105" s="229" t="s">
        <v>451</v>
      </c>
      <c r="D105" s="230"/>
      <c r="E105" s="228">
        <f>HLOOKUP(C105,$AH$2:$BU$3,2,0)</f>
        <v>620</v>
      </c>
      <c r="F105" s="99">
        <f t="shared" ref="F105:F139" si="6">D105*E105</f>
        <v>0</v>
      </c>
      <c r="G105" s="163" t="s">
        <v>138</v>
      </c>
      <c r="H105" s="144"/>
      <c r="I105" s="132" t="e">
        <f>VLOOKUP(H105,Presupuesto!$B$11:$C$565,2,0)</f>
        <v>#N/A</v>
      </c>
      <c r="J105" s="227" t="s">
        <v>1472</v>
      </c>
      <c r="K105" s="100" t="s">
        <v>404</v>
      </c>
    </row>
    <row r="106" spans="3:11">
      <c r="C106" s="143" t="s">
        <v>1552</v>
      </c>
      <c r="D106" s="160">
        <v>1000</v>
      </c>
      <c r="E106" s="125">
        <v>100</v>
      </c>
      <c r="F106" s="99">
        <f t="shared" si="6"/>
        <v>100000</v>
      </c>
      <c r="G106" s="163" t="s">
        <v>138</v>
      </c>
      <c r="H106" s="144" t="s">
        <v>730</v>
      </c>
      <c r="I106" s="132" t="str">
        <f>VLOOKUP(H106,Presupuesto!$B$11:$C$565,2,0)</f>
        <v>SERVICIOS DE IMPRENTA PUBLIC.Y REPRODUCCION</v>
      </c>
      <c r="J106" s="100" t="s">
        <v>1374</v>
      </c>
      <c r="K106" s="100" t="s">
        <v>412</v>
      </c>
    </row>
    <row r="107" spans="3:11">
      <c r="C107" s="143" t="s">
        <v>1553</v>
      </c>
      <c r="D107" s="160">
        <v>200</v>
      </c>
      <c r="E107" s="125">
        <v>80</v>
      </c>
      <c r="F107" s="99">
        <f t="shared" si="6"/>
        <v>16000</v>
      </c>
      <c r="G107" s="163" t="s">
        <v>138</v>
      </c>
      <c r="H107" s="144" t="s">
        <v>321</v>
      </c>
      <c r="I107" s="132" t="str">
        <f>VLOOKUP(H107,Presupuesto!$B$11:$C$565,2,0)</f>
        <v>ALIMENTOS Y BEBIDAS PARA PERSONAS (31100-00)</v>
      </c>
      <c r="J107" s="100" t="s">
        <v>1374</v>
      </c>
      <c r="K107" s="100" t="s">
        <v>412</v>
      </c>
    </row>
    <row r="108" spans="3:11">
      <c r="C108" s="143"/>
      <c r="D108" s="160"/>
      <c r="E108" s="125"/>
      <c r="F108" s="99">
        <f t="shared" si="6"/>
        <v>0</v>
      </c>
      <c r="G108" s="163"/>
      <c r="H108" s="144"/>
      <c r="I108" s="132" t="e">
        <f>VLOOKUP(H108,Presupuesto!$B$11:$C$565,2,0)</f>
        <v>#N/A</v>
      </c>
      <c r="J108" s="100" t="str">
        <f t="shared" ref="J108:J139" si="7">$J$105</f>
        <v>Posgrado</v>
      </c>
      <c r="K108" s="100" t="s">
        <v>422</v>
      </c>
    </row>
    <row r="109" spans="3:11">
      <c r="C109" s="143"/>
      <c r="D109" s="160"/>
      <c r="E109" s="125"/>
      <c r="F109" s="99">
        <f t="shared" si="6"/>
        <v>0</v>
      </c>
      <c r="G109" s="163"/>
      <c r="H109" s="144"/>
      <c r="I109" s="132" t="e">
        <f>VLOOKUP(H109,Presupuesto!$B$11:$C$565,2,0)</f>
        <v>#N/A</v>
      </c>
      <c r="J109" s="100" t="str">
        <f t="shared" si="7"/>
        <v>Posgrado</v>
      </c>
      <c r="K109" s="100" t="s">
        <v>422</v>
      </c>
    </row>
    <row r="110" spans="3:11">
      <c r="C110" s="143"/>
      <c r="D110" s="160"/>
      <c r="E110" s="125"/>
      <c r="F110" s="99">
        <f t="shared" si="6"/>
        <v>0</v>
      </c>
      <c r="G110" s="163"/>
      <c r="H110" s="144"/>
      <c r="I110" s="132" t="e">
        <f>VLOOKUP(H110,Presupuesto!$B$11:$C$565,2,0)</f>
        <v>#N/A</v>
      </c>
      <c r="J110" s="100" t="str">
        <f t="shared" si="7"/>
        <v>Posgrado</v>
      </c>
      <c r="K110" s="100" t="s">
        <v>411</v>
      </c>
    </row>
    <row r="111" spans="3:11">
      <c r="C111" s="143"/>
      <c r="D111" s="160"/>
      <c r="E111" s="125"/>
      <c r="F111" s="99">
        <f t="shared" si="6"/>
        <v>0</v>
      </c>
      <c r="G111" s="163"/>
      <c r="H111" s="144"/>
      <c r="I111" s="132" t="e">
        <f>VLOOKUP(H111,Presupuesto!$B$11:$C$565,2,0)</f>
        <v>#N/A</v>
      </c>
      <c r="J111" s="100" t="str">
        <f t="shared" si="7"/>
        <v>Posgrado</v>
      </c>
      <c r="K111" s="100" t="s">
        <v>422</v>
      </c>
    </row>
    <row r="112" spans="3:11">
      <c r="C112" s="143"/>
      <c r="D112" s="160"/>
      <c r="E112" s="125"/>
      <c r="F112" s="99">
        <f t="shared" si="6"/>
        <v>0</v>
      </c>
      <c r="G112" s="163"/>
      <c r="H112" s="144"/>
      <c r="I112" s="132" t="e">
        <f>VLOOKUP(H112,Presupuesto!$B$11:$C$565,2,0)</f>
        <v>#N/A</v>
      </c>
      <c r="J112" s="100" t="str">
        <f t="shared" si="7"/>
        <v>Posgrado</v>
      </c>
      <c r="K112" s="100" t="s">
        <v>422</v>
      </c>
    </row>
    <row r="113" spans="3:11">
      <c r="C113" s="143"/>
      <c r="D113" s="160"/>
      <c r="E113" s="125"/>
      <c r="F113" s="99">
        <f t="shared" si="6"/>
        <v>0</v>
      </c>
      <c r="G113" s="163"/>
      <c r="H113" s="144"/>
      <c r="I113" s="132" t="e">
        <f>VLOOKUP(H113,Presupuesto!$B$11:$C$565,2,0)</f>
        <v>#N/A</v>
      </c>
      <c r="J113" s="100" t="str">
        <f t="shared" si="7"/>
        <v>Posgrado</v>
      </c>
      <c r="K113" s="100" t="s">
        <v>422</v>
      </c>
    </row>
    <row r="114" spans="3:11">
      <c r="C114" s="143"/>
      <c r="D114" s="160"/>
      <c r="E114" s="125"/>
      <c r="F114" s="99">
        <f t="shared" si="6"/>
        <v>0</v>
      </c>
      <c r="G114" s="163"/>
      <c r="H114" s="144"/>
      <c r="I114" s="132" t="e">
        <f>VLOOKUP(H114,Presupuesto!$B$11:$C$565,2,0)</f>
        <v>#N/A</v>
      </c>
      <c r="J114" s="100" t="str">
        <f t="shared" si="7"/>
        <v>Posgrado</v>
      </c>
      <c r="K114" s="100" t="s">
        <v>422</v>
      </c>
    </row>
    <row r="115" spans="3:11">
      <c r="C115" s="143"/>
      <c r="D115" s="160"/>
      <c r="E115" s="125"/>
      <c r="F115" s="99">
        <f t="shared" si="6"/>
        <v>0</v>
      </c>
      <c r="G115" s="163"/>
      <c r="H115" s="144"/>
      <c r="I115" s="132" t="e">
        <f>VLOOKUP(H115,Presupuesto!$B$11:$C$565,2,0)</f>
        <v>#N/A</v>
      </c>
      <c r="J115" s="100" t="str">
        <f t="shared" si="7"/>
        <v>Posgrado</v>
      </c>
      <c r="K115" s="100" t="s">
        <v>422</v>
      </c>
    </row>
    <row r="116" spans="3:11">
      <c r="C116" s="143"/>
      <c r="D116" s="160"/>
      <c r="E116" s="125"/>
      <c r="F116" s="99">
        <f t="shared" si="6"/>
        <v>0</v>
      </c>
      <c r="G116" s="163"/>
      <c r="H116" s="144"/>
      <c r="I116" s="132" t="e">
        <f>VLOOKUP(H116,Presupuesto!$B$11:$C$565,2,0)</f>
        <v>#N/A</v>
      </c>
      <c r="J116" s="100" t="str">
        <f t="shared" si="7"/>
        <v>Posgrado</v>
      </c>
      <c r="K116" s="100" t="s">
        <v>422</v>
      </c>
    </row>
    <row r="117" spans="3:11">
      <c r="C117" s="143"/>
      <c r="D117" s="160"/>
      <c r="E117" s="125"/>
      <c r="F117" s="99">
        <f t="shared" si="6"/>
        <v>0</v>
      </c>
      <c r="G117" s="163"/>
      <c r="H117" s="144"/>
      <c r="I117" s="132" t="e">
        <f>VLOOKUP(H117,Presupuesto!$B$11:$C$565,2,0)</f>
        <v>#N/A</v>
      </c>
      <c r="J117" s="100" t="str">
        <f t="shared" si="7"/>
        <v>Posgrado</v>
      </c>
      <c r="K117" s="100" t="s">
        <v>422</v>
      </c>
    </row>
    <row r="118" spans="3:11">
      <c r="C118" s="143"/>
      <c r="D118" s="160"/>
      <c r="E118" s="125"/>
      <c r="F118" s="99">
        <f t="shared" si="6"/>
        <v>0</v>
      </c>
      <c r="G118" s="163"/>
      <c r="H118" s="144"/>
      <c r="I118" s="132" t="e">
        <f>VLOOKUP(H118,Presupuesto!$B$11:$C$565,2,0)</f>
        <v>#N/A</v>
      </c>
      <c r="J118" s="100" t="str">
        <f t="shared" si="7"/>
        <v>Posgrado</v>
      </c>
      <c r="K118" s="100" t="s">
        <v>422</v>
      </c>
    </row>
    <row r="119" spans="3:11">
      <c r="C119" s="143"/>
      <c r="D119" s="160"/>
      <c r="E119" s="125"/>
      <c r="F119" s="99">
        <f t="shared" si="6"/>
        <v>0</v>
      </c>
      <c r="G119" s="163"/>
      <c r="H119" s="144"/>
      <c r="I119" s="132" t="e">
        <f>VLOOKUP(H119,Presupuesto!$B$11:$C$565,2,0)</f>
        <v>#N/A</v>
      </c>
      <c r="J119" s="100" t="str">
        <f t="shared" si="7"/>
        <v>Posgrado</v>
      </c>
      <c r="K119" s="100" t="s">
        <v>422</v>
      </c>
    </row>
    <row r="120" spans="3:11">
      <c r="C120" s="143"/>
      <c r="D120" s="160"/>
      <c r="E120" s="125"/>
      <c r="F120" s="99">
        <f t="shared" si="6"/>
        <v>0</v>
      </c>
      <c r="G120" s="163"/>
      <c r="H120" s="144"/>
      <c r="I120" s="132" t="e">
        <f>VLOOKUP(H120,Presupuesto!$B$11:$C$565,2,0)</f>
        <v>#N/A</v>
      </c>
      <c r="J120" s="100" t="str">
        <f t="shared" si="7"/>
        <v>Posgrado</v>
      </c>
      <c r="K120" s="100" t="s">
        <v>422</v>
      </c>
    </row>
    <row r="121" spans="3:11">
      <c r="C121" s="143"/>
      <c r="D121" s="160"/>
      <c r="E121" s="125"/>
      <c r="F121" s="99">
        <f t="shared" si="6"/>
        <v>0</v>
      </c>
      <c r="G121" s="163"/>
      <c r="H121" s="144"/>
      <c r="I121" s="132" t="e">
        <f>VLOOKUP(H121,Presupuesto!$B$11:$C$565,2,0)</f>
        <v>#N/A</v>
      </c>
      <c r="J121" s="100" t="str">
        <f t="shared" si="7"/>
        <v>Posgrado</v>
      </c>
      <c r="K121" s="100" t="s">
        <v>422</v>
      </c>
    </row>
    <row r="122" spans="3:11">
      <c r="C122" s="143"/>
      <c r="D122" s="160"/>
      <c r="E122" s="125"/>
      <c r="F122" s="99">
        <f t="shared" si="6"/>
        <v>0</v>
      </c>
      <c r="G122" s="163"/>
      <c r="H122" s="144"/>
      <c r="I122" s="132" t="e">
        <f>VLOOKUP(H122,Presupuesto!$B$11:$C$565,2,0)</f>
        <v>#N/A</v>
      </c>
      <c r="J122" s="100" t="str">
        <f t="shared" si="7"/>
        <v>Posgrado</v>
      </c>
      <c r="K122" s="100" t="s">
        <v>422</v>
      </c>
    </row>
    <row r="123" spans="3:11">
      <c r="C123" s="143"/>
      <c r="D123" s="160"/>
      <c r="E123" s="125"/>
      <c r="F123" s="99">
        <f t="shared" si="6"/>
        <v>0</v>
      </c>
      <c r="G123" s="163"/>
      <c r="H123" s="144"/>
      <c r="I123" s="132" t="e">
        <f>VLOOKUP(H123,Presupuesto!$B$11:$C$565,2,0)</f>
        <v>#N/A</v>
      </c>
      <c r="J123" s="100" t="str">
        <f t="shared" si="7"/>
        <v>Posgrado</v>
      </c>
      <c r="K123" s="100" t="s">
        <v>422</v>
      </c>
    </row>
    <row r="124" spans="3:11">
      <c r="C124" s="143"/>
      <c r="D124" s="160"/>
      <c r="E124" s="125"/>
      <c r="F124" s="99">
        <f t="shared" si="6"/>
        <v>0</v>
      </c>
      <c r="G124" s="163"/>
      <c r="H124" s="144"/>
      <c r="I124" s="132" t="e">
        <f>VLOOKUP(H124,Presupuesto!$B$11:$C$565,2,0)</f>
        <v>#N/A</v>
      </c>
      <c r="J124" s="100" t="str">
        <f t="shared" si="7"/>
        <v>Posgrado</v>
      </c>
      <c r="K124" s="100" t="s">
        <v>422</v>
      </c>
    </row>
    <row r="125" spans="3:11">
      <c r="C125" s="143"/>
      <c r="D125" s="160"/>
      <c r="E125" s="125"/>
      <c r="F125" s="99">
        <f t="shared" si="6"/>
        <v>0</v>
      </c>
      <c r="G125" s="163"/>
      <c r="H125" s="144"/>
      <c r="I125" s="132" t="e">
        <f>VLOOKUP(H125,Presupuesto!$B$11:$C$565,2,0)</f>
        <v>#N/A</v>
      </c>
      <c r="J125" s="100" t="str">
        <f t="shared" si="7"/>
        <v>Posgrado</v>
      </c>
      <c r="K125" s="100" t="s">
        <v>422</v>
      </c>
    </row>
    <row r="126" spans="3:11">
      <c r="C126" s="143"/>
      <c r="D126" s="160"/>
      <c r="E126" s="125"/>
      <c r="F126" s="99">
        <f t="shared" si="6"/>
        <v>0</v>
      </c>
      <c r="G126" s="163"/>
      <c r="H126" s="144"/>
      <c r="I126" s="132" t="e">
        <f>VLOOKUP(H126,Presupuesto!$B$11:$C$565,2,0)</f>
        <v>#N/A</v>
      </c>
      <c r="J126" s="100" t="str">
        <f t="shared" si="7"/>
        <v>Posgrado</v>
      </c>
      <c r="K126" s="100" t="s">
        <v>422</v>
      </c>
    </row>
    <row r="127" spans="3:11">
      <c r="C127" s="145"/>
      <c r="D127" s="153"/>
      <c r="E127" s="120"/>
      <c r="F127" s="99">
        <f t="shared" si="6"/>
        <v>0</v>
      </c>
      <c r="G127" s="163"/>
      <c r="H127" s="146"/>
      <c r="I127" s="132" t="e">
        <f>VLOOKUP(H127,Presupuesto!$B$11:$C$565,2,0)</f>
        <v>#N/A</v>
      </c>
      <c r="J127" s="100" t="str">
        <f t="shared" si="7"/>
        <v>Posgrado</v>
      </c>
      <c r="K127" s="100" t="s">
        <v>422</v>
      </c>
    </row>
    <row r="128" spans="3:11">
      <c r="C128" s="145"/>
      <c r="D128" s="153"/>
      <c r="E128" s="120"/>
      <c r="F128" s="99">
        <f t="shared" si="6"/>
        <v>0</v>
      </c>
      <c r="G128" s="163"/>
      <c r="H128" s="146"/>
      <c r="I128" s="132" t="e">
        <f>VLOOKUP(H128,Presupuesto!$B$11:$C$565,2,0)</f>
        <v>#N/A</v>
      </c>
      <c r="J128" s="100" t="str">
        <f t="shared" si="7"/>
        <v>Posgrado</v>
      </c>
      <c r="K128" s="100" t="s">
        <v>422</v>
      </c>
    </row>
    <row r="129" spans="3:11">
      <c r="C129" s="145"/>
      <c r="D129" s="153"/>
      <c r="E129" s="120"/>
      <c r="F129" s="99">
        <f t="shared" si="6"/>
        <v>0</v>
      </c>
      <c r="G129" s="163"/>
      <c r="H129" s="146"/>
      <c r="I129" s="132" t="e">
        <f>VLOOKUP(H129,Presupuesto!$B$11:$C$565,2,0)</f>
        <v>#N/A</v>
      </c>
      <c r="J129" s="100" t="str">
        <f t="shared" si="7"/>
        <v>Posgrado</v>
      </c>
      <c r="K129" s="100" t="s">
        <v>422</v>
      </c>
    </row>
    <row r="130" spans="3:11">
      <c r="C130" s="145"/>
      <c r="D130" s="153"/>
      <c r="E130" s="120"/>
      <c r="F130" s="99">
        <f t="shared" si="6"/>
        <v>0</v>
      </c>
      <c r="G130" s="163"/>
      <c r="H130" s="146"/>
      <c r="I130" s="132" t="e">
        <f>VLOOKUP(H130,Presupuesto!$B$11:$C$565,2,0)</f>
        <v>#N/A</v>
      </c>
      <c r="J130" s="100" t="str">
        <f t="shared" si="7"/>
        <v>Posgrado</v>
      </c>
      <c r="K130" s="100" t="s">
        <v>422</v>
      </c>
    </row>
    <row r="131" spans="3:11">
      <c r="C131" s="145"/>
      <c r="D131" s="153"/>
      <c r="E131" s="120"/>
      <c r="F131" s="99">
        <f t="shared" si="6"/>
        <v>0</v>
      </c>
      <c r="G131" s="163"/>
      <c r="H131" s="146"/>
      <c r="I131" s="132" t="e">
        <f>VLOOKUP(H131,Presupuesto!$B$11:$C$565,2,0)</f>
        <v>#N/A</v>
      </c>
      <c r="J131" s="100" t="str">
        <f t="shared" si="7"/>
        <v>Posgrado</v>
      </c>
      <c r="K131" s="100" t="s">
        <v>422</v>
      </c>
    </row>
    <row r="132" spans="3:11">
      <c r="C132" s="145"/>
      <c r="D132" s="153"/>
      <c r="E132" s="120"/>
      <c r="F132" s="99">
        <f t="shared" si="6"/>
        <v>0</v>
      </c>
      <c r="G132" s="163"/>
      <c r="H132" s="146"/>
      <c r="I132" s="132" t="e">
        <f>VLOOKUP(H132,Presupuesto!$B$11:$C$565,2,0)</f>
        <v>#N/A</v>
      </c>
      <c r="J132" s="100" t="str">
        <f t="shared" si="7"/>
        <v>Posgrado</v>
      </c>
      <c r="K132" s="100" t="s">
        <v>422</v>
      </c>
    </row>
    <row r="133" spans="3:11">
      <c r="C133" s="145"/>
      <c r="D133" s="153"/>
      <c r="E133" s="120"/>
      <c r="F133" s="99">
        <f t="shared" si="6"/>
        <v>0</v>
      </c>
      <c r="G133" s="163"/>
      <c r="H133" s="146"/>
      <c r="I133" s="132" t="e">
        <f>VLOOKUP(H133,Presupuesto!$B$11:$C$565,2,0)</f>
        <v>#N/A</v>
      </c>
      <c r="J133" s="100" t="str">
        <f t="shared" si="7"/>
        <v>Posgrado</v>
      </c>
      <c r="K133" s="100" t="s">
        <v>422</v>
      </c>
    </row>
    <row r="134" spans="3:11">
      <c r="C134" s="145"/>
      <c r="D134" s="153"/>
      <c r="E134" s="120"/>
      <c r="F134" s="99">
        <f t="shared" si="6"/>
        <v>0</v>
      </c>
      <c r="G134" s="163"/>
      <c r="H134" s="146"/>
      <c r="I134" s="132" t="e">
        <f>VLOOKUP(H134,Presupuesto!$B$11:$C$565,2,0)</f>
        <v>#N/A</v>
      </c>
      <c r="J134" s="100" t="str">
        <f t="shared" si="7"/>
        <v>Posgrado</v>
      </c>
      <c r="K134" s="100" t="s">
        <v>422</v>
      </c>
    </row>
    <row r="135" spans="3:11">
      <c r="C135" s="147"/>
      <c r="D135" s="153"/>
      <c r="E135" s="120"/>
      <c r="F135" s="99">
        <f t="shared" si="6"/>
        <v>0</v>
      </c>
      <c r="G135" s="163"/>
      <c r="H135" s="148"/>
      <c r="I135" s="132" t="e">
        <f>VLOOKUP(H135,Presupuesto!$B$11:$C$565,2,0)</f>
        <v>#N/A</v>
      </c>
      <c r="J135" s="100" t="str">
        <f t="shared" si="7"/>
        <v>Posgrado</v>
      </c>
      <c r="K135" s="100" t="s">
        <v>413</v>
      </c>
    </row>
    <row r="136" spans="3:11">
      <c r="C136" s="147"/>
      <c r="D136" s="153"/>
      <c r="E136" s="120"/>
      <c r="F136" s="99">
        <f t="shared" si="6"/>
        <v>0</v>
      </c>
      <c r="G136" s="163"/>
      <c r="H136" s="148"/>
      <c r="I136" s="132" t="e">
        <f>VLOOKUP(H136,Presupuesto!$B$11:$C$565,2,0)</f>
        <v>#N/A</v>
      </c>
      <c r="J136" s="100" t="str">
        <f t="shared" si="7"/>
        <v>Posgrado</v>
      </c>
      <c r="K136" s="100" t="s">
        <v>422</v>
      </c>
    </row>
    <row r="137" spans="3:11">
      <c r="C137" s="147"/>
      <c r="D137" s="153"/>
      <c r="E137" s="120"/>
      <c r="F137" s="99">
        <f t="shared" si="6"/>
        <v>0</v>
      </c>
      <c r="G137" s="163"/>
      <c r="H137" s="148"/>
      <c r="I137" s="132" t="e">
        <f>VLOOKUP(H137,Presupuesto!$B$11:$C$565,2,0)</f>
        <v>#N/A</v>
      </c>
      <c r="J137" s="100" t="str">
        <f t="shared" si="7"/>
        <v>Posgrado</v>
      </c>
      <c r="K137" s="100" t="s">
        <v>422</v>
      </c>
    </row>
    <row r="138" spans="3:11">
      <c r="C138" s="147"/>
      <c r="D138" s="153"/>
      <c r="E138" s="120"/>
      <c r="F138" s="99">
        <f t="shared" si="6"/>
        <v>0</v>
      </c>
      <c r="G138" s="163"/>
      <c r="H138" s="148"/>
      <c r="I138" s="132" t="e">
        <f>VLOOKUP(H138,Presupuesto!$B$11:$C$565,2,0)</f>
        <v>#N/A</v>
      </c>
      <c r="J138" s="100" t="str">
        <f t="shared" si="7"/>
        <v>Posgrado</v>
      </c>
      <c r="K138" s="100" t="s">
        <v>422</v>
      </c>
    </row>
    <row r="139" spans="3:11" ht="15.75" thickBot="1">
      <c r="C139" s="149"/>
      <c r="D139" s="161"/>
      <c r="E139" s="105"/>
      <c r="F139" s="107">
        <f t="shared" si="6"/>
        <v>0</v>
      </c>
      <c r="G139" s="164"/>
      <c r="H139" s="150"/>
      <c r="I139" s="134" t="e">
        <f>VLOOKUP(H139,Presupuesto!$B$11:$C$565,2,0)</f>
        <v>#N/A</v>
      </c>
      <c r="J139" s="108" t="str">
        <f t="shared" si="7"/>
        <v>Posgrado</v>
      </c>
      <c r="K139" s="126" t="s">
        <v>404</v>
      </c>
    </row>
    <row r="141" spans="3:11" ht="15.75" thickBot="1">
      <c r="F141" s="92"/>
      <c r="G141" s="91"/>
      <c r="H141" s="92"/>
      <c r="I141" s="92"/>
    </row>
    <row r="142" spans="3:11" ht="15.75" thickBot="1">
      <c r="C142" s="159" t="s">
        <v>53</v>
      </c>
      <c r="D142" s="434">
        <f>SUM(F149:F183)</f>
        <v>0</v>
      </c>
      <c r="F142" s="70"/>
      <c r="G142" s="79"/>
      <c r="H142" s="70"/>
      <c r="I142" s="70"/>
    </row>
    <row r="143" spans="3:11">
      <c r="C143" s="70"/>
      <c r="D143" s="31"/>
      <c r="E143" s="95"/>
      <c r="F143" s="95"/>
      <c r="G143" s="95"/>
      <c r="H143" s="76"/>
      <c r="I143" s="76"/>
      <c r="J143" s="76"/>
      <c r="K143" s="114"/>
    </row>
    <row r="144" spans="3:11">
      <c r="C144" s="70"/>
      <c r="D144" s="31"/>
      <c r="E144" s="95"/>
      <c r="F144" s="95"/>
      <c r="G144" s="95"/>
      <c r="H144" s="76"/>
      <c r="I144" s="76"/>
      <c r="J144" s="76"/>
      <c r="K144" s="114"/>
    </row>
    <row r="145" spans="3:11" ht="15.75">
      <c r="C145" s="207" t="s">
        <v>402</v>
      </c>
      <c r="D145" s="208"/>
      <c r="E145" s="95"/>
      <c r="F145" s="95"/>
      <c r="G145" s="95"/>
      <c r="H145" s="76"/>
      <c r="I145" s="76"/>
      <c r="J145" s="76"/>
      <c r="K145" s="114"/>
    </row>
    <row r="146" spans="3:11" ht="18.7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E146" s="95"/>
      <c r="F146" s="95"/>
      <c r="G146" s="95"/>
      <c r="H146" s="76"/>
      <c r="I146" s="76"/>
      <c r="J146" s="76"/>
      <c r="K146" s="114"/>
    </row>
    <row r="147" spans="3:11" ht="15.75" thickBot="1">
      <c r="F147" s="95"/>
      <c r="G147" s="76"/>
      <c r="H147" s="76"/>
      <c r="I147" s="76"/>
    </row>
    <row r="148" spans="3:11" ht="30.75" thickBot="1">
      <c r="C148" s="131" t="s">
        <v>44</v>
      </c>
      <c r="D148" s="131" t="s">
        <v>55</v>
      </c>
      <c r="E148" s="138" t="s">
        <v>57</v>
      </c>
      <c r="F148" s="137" t="s">
        <v>27</v>
      </c>
      <c r="G148" s="135" t="s">
        <v>140</v>
      </c>
      <c r="H148" s="138" t="s">
        <v>46</v>
      </c>
      <c r="I148" s="135" t="s">
        <v>141</v>
      </c>
      <c r="J148" s="135" t="s">
        <v>420</v>
      </c>
      <c r="K148" s="135" t="s">
        <v>421</v>
      </c>
    </row>
    <row r="149" spans="3:11">
      <c r="C149" s="229" t="s">
        <v>451</v>
      </c>
      <c r="D149" s="230"/>
      <c r="E149" s="228">
        <f>HLOOKUP(C149,$AH$2:$BU$3,2,0)</f>
        <v>620</v>
      </c>
      <c r="F149" s="99">
        <f t="shared" ref="F149:F183" si="8">D149*E149</f>
        <v>0</v>
      </c>
      <c r="G149" s="163" t="s">
        <v>138</v>
      </c>
      <c r="H149" s="144"/>
      <c r="I149" s="132" t="e">
        <f>VLOOKUP(H149,Presupuesto!$B$11:$C$565,2,0)</f>
        <v>#N/A</v>
      </c>
      <c r="J149" s="227" t="s">
        <v>1472</v>
      </c>
      <c r="K149" s="100" t="s">
        <v>404</v>
      </c>
    </row>
    <row r="150" spans="3:11">
      <c r="C150" s="143"/>
      <c r="D150" s="160"/>
      <c r="E150" s="125"/>
      <c r="F150" s="99">
        <f t="shared" si="8"/>
        <v>0</v>
      </c>
      <c r="G150" s="163"/>
      <c r="H150" s="144"/>
      <c r="I150" s="132" t="e">
        <f>VLOOKUP(H150,Presupuesto!$B$11:$C$565,2,0)</f>
        <v>#N/A</v>
      </c>
      <c r="J150" s="100" t="str">
        <f>$J$149</f>
        <v>Posgrado</v>
      </c>
      <c r="K150" s="100" t="s">
        <v>422</v>
      </c>
    </row>
    <row r="151" spans="3:11">
      <c r="C151" s="143"/>
      <c r="D151" s="160"/>
      <c r="E151" s="125"/>
      <c r="F151" s="99">
        <f t="shared" si="8"/>
        <v>0</v>
      </c>
      <c r="G151" s="163"/>
      <c r="H151" s="144"/>
      <c r="I151" s="132" t="e">
        <f>VLOOKUP(H151,Presupuesto!$B$11:$C$565,2,0)</f>
        <v>#N/A</v>
      </c>
      <c r="J151" s="100" t="str">
        <f t="shared" ref="J151:J183" si="9">$J$149</f>
        <v>Posgrado</v>
      </c>
      <c r="K151" s="100" t="s">
        <v>422</v>
      </c>
    </row>
    <row r="152" spans="3:11">
      <c r="C152" s="143"/>
      <c r="D152" s="160"/>
      <c r="E152" s="125"/>
      <c r="F152" s="99">
        <f t="shared" si="8"/>
        <v>0</v>
      </c>
      <c r="G152" s="163"/>
      <c r="H152" s="144"/>
      <c r="I152" s="132" t="e">
        <f>VLOOKUP(H152,Presupuesto!$B$11:$C$565,2,0)</f>
        <v>#N/A</v>
      </c>
      <c r="J152" s="100" t="str">
        <f t="shared" si="9"/>
        <v>Posgrado</v>
      </c>
      <c r="K152" s="100" t="s">
        <v>422</v>
      </c>
    </row>
    <row r="153" spans="3:11">
      <c r="C153" s="143"/>
      <c r="D153" s="160"/>
      <c r="E153" s="125"/>
      <c r="F153" s="99">
        <f t="shared" si="8"/>
        <v>0</v>
      </c>
      <c r="G153" s="163"/>
      <c r="H153" s="144"/>
      <c r="I153" s="132" t="e">
        <f>VLOOKUP(H153,Presupuesto!$B$11:$C$565,2,0)</f>
        <v>#N/A</v>
      </c>
      <c r="J153" s="100" t="str">
        <f t="shared" si="9"/>
        <v>Posgrado</v>
      </c>
      <c r="K153" s="100" t="s">
        <v>422</v>
      </c>
    </row>
    <row r="154" spans="3:11">
      <c r="C154" s="143"/>
      <c r="D154" s="160"/>
      <c r="E154" s="125"/>
      <c r="F154" s="99">
        <f t="shared" si="8"/>
        <v>0</v>
      </c>
      <c r="G154" s="163"/>
      <c r="H154" s="144"/>
      <c r="I154" s="132" t="e">
        <f>VLOOKUP(H154,Presupuesto!$B$11:$C$565,2,0)</f>
        <v>#N/A</v>
      </c>
      <c r="J154" s="100" t="str">
        <f t="shared" si="9"/>
        <v>Posgrado</v>
      </c>
      <c r="K154" s="100" t="s">
        <v>411</v>
      </c>
    </row>
    <row r="155" spans="3:11">
      <c r="C155" s="143"/>
      <c r="D155" s="160"/>
      <c r="E155" s="125"/>
      <c r="F155" s="99">
        <f t="shared" si="8"/>
        <v>0</v>
      </c>
      <c r="G155" s="163"/>
      <c r="H155" s="144"/>
      <c r="I155" s="132" t="e">
        <f>VLOOKUP(H155,Presupuesto!$B$11:$C$565,2,0)</f>
        <v>#N/A</v>
      </c>
      <c r="J155" s="100" t="str">
        <f t="shared" si="9"/>
        <v>Posgrado</v>
      </c>
      <c r="K155" s="100" t="s">
        <v>422</v>
      </c>
    </row>
    <row r="156" spans="3:11">
      <c r="C156" s="143"/>
      <c r="D156" s="160"/>
      <c r="E156" s="125"/>
      <c r="F156" s="99">
        <f t="shared" si="8"/>
        <v>0</v>
      </c>
      <c r="G156" s="163"/>
      <c r="H156" s="144"/>
      <c r="I156" s="132" t="e">
        <f>VLOOKUP(H156,Presupuesto!$B$11:$C$565,2,0)</f>
        <v>#N/A</v>
      </c>
      <c r="J156" s="100" t="str">
        <f t="shared" si="9"/>
        <v>Posgrado</v>
      </c>
      <c r="K156" s="100" t="s">
        <v>422</v>
      </c>
    </row>
    <row r="157" spans="3:11">
      <c r="C157" s="143"/>
      <c r="D157" s="160"/>
      <c r="E157" s="125"/>
      <c r="F157" s="99">
        <f t="shared" si="8"/>
        <v>0</v>
      </c>
      <c r="G157" s="163"/>
      <c r="H157" s="144"/>
      <c r="I157" s="132" t="e">
        <f>VLOOKUP(H157,Presupuesto!$B$11:$C$565,2,0)</f>
        <v>#N/A</v>
      </c>
      <c r="J157" s="100" t="str">
        <f t="shared" si="9"/>
        <v>Posgrado</v>
      </c>
      <c r="K157" s="100" t="s">
        <v>422</v>
      </c>
    </row>
    <row r="158" spans="3:11">
      <c r="C158" s="143"/>
      <c r="D158" s="160"/>
      <c r="E158" s="125"/>
      <c r="F158" s="99">
        <f t="shared" si="8"/>
        <v>0</v>
      </c>
      <c r="G158" s="163"/>
      <c r="H158" s="144"/>
      <c r="I158" s="132" t="e">
        <f>VLOOKUP(H158,Presupuesto!$B$11:$C$565,2,0)</f>
        <v>#N/A</v>
      </c>
      <c r="J158" s="100" t="str">
        <f t="shared" si="9"/>
        <v>Posgrado</v>
      </c>
      <c r="K158" s="100" t="s">
        <v>422</v>
      </c>
    </row>
    <row r="159" spans="3:11">
      <c r="C159" s="143"/>
      <c r="D159" s="160"/>
      <c r="E159" s="125"/>
      <c r="F159" s="99">
        <f t="shared" si="8"/>
        <v>0</v>
      </c>
      <c r="G159" s="163"/>
      <c r="H159" s="144"/>
      <c r="I159" s="132" t="e">
        <f>VLOOKUP(H159,Presupuesto!$B$11:$C$565,2,0)</f>
        <v>#N/A</v>
      </c>
      <c r="J159" s="100" t="str">
        <f t="shared" si="9"/>
        <v>Posgrado</v>
      </c>
      <c r="K159" s="100" t="s">
        <v>422</v>
      </c>
    </row>
    <row r="160" spans="3:11">
      <c r="C160" s="143"/>
      <c r="D160" s="160"/>
      <c r="E160" s="125"/>
      <c r="F160" s="99">
        <f t="shared" si="8"/>
        <v>0</v>
      </c>
      <c r="G160" s="163"/>
      <c r="H160" s="144"/>
      <c r="I160" s="132" t="e">
        <f>VLOOKUP(H160,Presupuesto!$B$11:$C$565,2,0)</f>
        <v>#N/A</v>
      </c>
      <c r="J160" s="100" t="str">
        <f t="shared" si="9"/>
        <v>Posgrado</v>
      </c>
      <c r="K160" s="100" t="s">
        <v>422</v>
      </c>
    </row>
    <row r="161" spans="3:11">
      <c r="C161" s="143"/>
      <c r="D161" s="160"/>
      <c r="E161" s="125"/>
      <c r="F161" s="99">
        <f t="shared" si="8"/>
        <v>0</v>
      </c>
      <c r="G161" s="163"/>
      <c r="H161" s="144"/>
      <c r="I161" s="132" t="e">
        <f>VLOOKUP(H161,Presupuesto!$B$11:$C$565,2,0)</f>
        <v>#N/A</v>
      </c>
      <c r="J161" s="100" t="str">
        <f t="shared" si="9"/>
        <v>Posgrado</v>
      </c>
      <c r="K161" s="100" t="s">
        <v>422</v>
      </c>
    </row>
    <row r="162" spans="3:11">
      <c r="C162" s="143"/>
      <c r="D162" s="160"/>
      <c r="E162" s="125"/>
      <c r="F162" s="99">
        <f t="shared" si="8"/>
        <v>0</v>
      </c>
      <c r="G162" s="163"/>
      <c r="H162" s="144"/>
      <c r="I162" s="132" t="e">
        <f>VLOOKUP(H162,Presupuesto!$B$11:$C$565,2,0)</f>
        <v>#N/A</v>
      </c>
      <c r="J162" s="100" t="str">
        <f t="shared" si="9"/>
        <v>Posgrado</v>
      </c>
      <c r="K162" s="100" t="s">
        <v>422</v>
      </c>
    </row>
    <row r="163" spans="3:11">
      <c r="C163" s="143"/>
      <c r="D163" s="160"/>
      <c r="E163" s="125"/>
      <c r="F163" s="99">
        <f t="shared" si="8"/>
        <v>0</v>
      </c>
      <c r="G163" s="163"/>
      <c r="H163" s="144"/>
      <c r="I163" s="132" t="e">
        <f>VLOOKUP(H163,Presupuesto!$B$11:$C$565,2,0)</f>
        <v>#N/A</v>
      </c>
      <c r="J163" s="100" t="str">
        <f t="shared" si="9"/>
        <v>Posgrado</v>
      </c>
      <c r="K163" s="100" t="s">
        <v>422</v>
      </c>
    </row>
    <row r="164" spans="3:11">
      <c r="C164" s="143"/>
      <c r="D164" s="160"/>
      <c r="E164" s="125"/>
      <c r="F164" s="99">
        <f t="shared" si="8"/>
        <v>0</v>
      </c>
      <c r="G164" s="163"/>
      <c r="H164" s="144"/>
      <c r="I164" s="132" t="e">
        <f>VLOOKUP(H164,Presupuesto!$B$11:$C$565,2,0)</f>
        <v>#N/A</v>
      </c>
      <c r="J164" s="100" t="str">
        <f t="shared" si="9"/>
        <v>Posgrado</v>
      </c>
      <c r="K164" s="100" t="s">
        <v>422</v>
      </c>
    </row>
    <row r="165" spans="3:11">
      <c r="C165" s="143"/>
      <c r="D165" s="160"/>
      <c r="E165" s="125"/>
      <c r="F165" s="99">
        <f t="shared" si="8"/>
        <v>0</v>
      </c>
      <c r="G165" s="163"/>
      <c r="H165" s="144"/>
      <c r="I165" s="132" t="e">
        <f>VLOOKUP(H165,Presupuesto!$B$11:$C$565,2,0)</f>
        <v>#N/A</v>
      </c>
      <c r="J165" s="100" t="str">
        <f t="shared" si="9"/>
        <v>Posgrado</v>
      </c>
      <c r="K165" s="100" t="s">
        <v>422</v>
      </c>
    </row>
    <row r="166" spans="3:11">
      <c r="C166" s="143"/>
      <c r="D166" s="160"/>
      <c r="E166" s="125"/>
      <c r="F166" s="99">
        <f t="shared" si="8"/>
        <v>0</v>
      </c>
      <c r="G166" s="163"/>
      <c r="H166" s="144"/>
      <c r="I166" s="132" t="e">
        <f>VLOOKUP(H166,Presupuesto!$B$11:$C$565,2,0)</f>
        <v>#N/A</v>
      </c>
      <c r="J166" s="100" t="str">
        <f t="shared" si="9"/>
        <v>Posgrado</v>
      </c>
      <c r="K166" s="100" t="s">
        <v>422</v>
      </c>
    </row>
    <row r="167" spans="3:11">
      <c r="C167" s="143"/>
      <c r="D167" s="160"/>
      <c r="E167" s="125"/>
      <c r="F167" s="99">
        <f t="shared" si="8"/>
        <v>0</v>
      </c>
      <c r="G167" s="163"/>
      <c r="H167" s="144"/>
      <c r="I167" s="132" t="e">
        <f>VLOOKUP(H167,Presupuesto!$B$11:$C$565,2,0)</f>
        <v>#N/A</v>
      </c>
      <c r="J167" s="100" t="str">
        <f t="shared" si="9"/>
        <v>Posgrado</v>
      </c>
      <c r="K167" s="100" t="s">
        <v>422</v>
      </c>
    </row>
    <row r="168" spans="3:11">
      <c r="C168" s="143"/>
      <c r="D168" s="160"/>
      <c r="E168" s="125"/>
      <c r="F168" s="99">
        <f t="shared" si="8"/>
        <v>0</v>
      </c>
      <c r="G168" s="163"/>
      <c r="H168" s="144"/>
      <c r="I168" s="132" t="e">
        <f>VLOOKUP(H168,Presupuesto!$B$11:$C$565,2,0)</f>
        <v>#N/A</v>
      </c>
      <c r="J168" s="100" t="str">
        <f t="shared" si="9"/>
        <v>Posgrado</v>
      </c>
      <c r="K168" s="100" t="s">
        <v>422</v>
      </c>
    </row>
    <row r="169" spans="3:11">
      <c r="C169" s="143"/>
      <c r="D169" s="160"/>
      <c r="E169" s="125"/>
      <c r="F169" s="99">
        <f t="shared" si="8"/>
        <v>0</v>
      </c>
      <c r="G169" s="163"/>
      <c r="H169" s="144"/>
      <c r="I169" s="132" t="e">
        <f>VLOOKUP(H169,Presupuesto!$B$11:$C$565,2,0)</f>
        <v>#N/A</v>
      </c>
      <c r="J169" s="100" t="str">
        <f t="shared" si="9"/>
        <v>Posgrado</v>
      </c>
      <c r="K169" s="100" t="s">
        <v>422</v>
      </c>
    </row>
    <row r="170" spans="3:11">
      <c r="C170" s="143"/>
      <c r="D170" s="160"/>
      <c r="E170" s="125"/>
      <c r="F170" s="99">
        <f t="shared" si="8"/>
        <v>0</v>
      </c>
      <c r="G170" s="163"/>
      <c r="H170" s="144"/>
      <c r="I170" s="132" t="e">
        <f>VLOOKUP(H170,Presupuesto!$B$11:$C$565,2,0)</f>
        <v>#N/A</v>
      </c>
      <c r="J170" s="100" t="str">
        <f t="shared" si="9"/>
        <v>Posgrado</v>
      </c>
      <c r="K170" s="100" t="s">
        <v>422</v>
      </c>
    </row>
    <row r="171" spans="3:11">
      <c r="C171" s="145"/>
      <c r="D171" s="153"/>
      <c r="E171" s="120"/>
      <c r="F171" s="99">
        <f t="shared" si="8"/>
        <v>0</v>
      </c>
      <c r="G171" s="163"/>
      <c r="H171" s="146"/>
      <c r="I171" s="132" t="e">
        <f>VLOOKUP(H171,Presupuesto!$B$11:$C$565,2,0)</f>
        <v>#N/A</v>
      </c>
      <c r="J171" s="100" t="str">
        <f t="shared" si="9"/>
        <v>Posgrado</v>
      </c>
      <c r="K171" s="100" t="s">
        <v>422</v>
      </c>
    </row>
    <row r="172" spans="3:11">
      <c r="C172" s="145"/>
      <c r="D172" s="153"/>
      <c r="E172" s="120"/>
      <c r="F172" s="99">
        <f t="shared" si="8"/>
        <v>0</v>
      </c>
      <c r="G172" s="163"/>
      <c r="H172" s="146"/>
      <c r="I172" s="132" t="e">
        <f>VLOOKUP(H172,Presupuesto!$B$11:$C$565,2,0)</f>
        <v>#N/A</v>
      </c>
      <c r="J172" s="100" t="str">
        <f t="shared" si="9"/>
        <v>Posgrado</v>
      </c>
      <c r="K172" s="100" t="s">
        <v>422</v>
      </c>
    </row>
    <row r="173" spans="3:11">
      <c r="C173" s="145"/>
      <c r="D173" s="153"/>
      <c r="E173" s="120"/>
      <c r="F173" s="99">
        <f t="shared" si="8"/>
        <v>0</v>
      </c>
      <c r="G173" s="163"/>
      <c r="H173" s="146"/>
      <c r="I173" s="132" t="e">
        <f>VLOOKUP(H173,Presupuesto!$B$11:$C$565,2,0)</f>
        <v>#N/A</v>
      </c>
      <c r="J173" s="100" t="str">
        <f t="shared" si="9"/>
        <v>Posgrado</v>
      </c>
      <c r="K173" s="100" t="s">
        <v>422</v>
      </c>
    </row>
    <row r="174" spans="3:11">
      <c r="C174" s="145"/>
      <c r="D174" s="153"/>
      <c r="E174" s="120"/>
      <c r="F174" s="99">
        <f t="shared" si="8"/>
        <v>0</v>
      </c>
      <c r="G174" s="163"/>
      <c r="H174" s="146"/>
      <c r="I174" s="132" t="e">
        <f>VLOOKUP(H174,Presupuesto!$B$11:$C$565,2,0)</f>
        <v>#N/A</v>
      </c>
      <c r="J174" s="100" t="str">
        <f t="shared" si="9"/>
        <v>Posgrado</v>
      </c>
      <c r="K174" s="100" t="s">
        <v>422</v>
      </c>
    </row>
    <row r="175" spans="3:11">
      <c r="C175" s="145"/>
      <c r="D175" s="153"/>
      <c r="E175" s="120"/>
      <c r="F175" s="99">
        <f t="shared" si="8"/>
        <v>0</v>
      </c>
      <c r="G175" s="163"/>
      <c r="H175" s="146"/>
      <c r="I175" s="132" t="e">
        <f>VLOOKUP(H175,Presupuesto!$B$11:$C$565,2,0)</f>
        <v>#N/A</v>
      </c>
      <c r="J175" s="100" t="str">
        <f t="shared" si="9"/>
        <v>Posgrado</v>
      </c>
      <c r="K175" s="100" t="s">
        <v>422</v>
      </c>
    </row>
    <row r="176" spans="3:11">
      <c r="C176" s="145"/>
      <c r="D176" s="153"/>
      <c r="E176" s="120"/>
      <c r="F176" s="99">
        <f t="shared" si="8"/>
        <v>0</v>
      </c>
      <c r="G176" s="163"/>
      <c r="H176" s="146"/>
      <c r="I176" s="132" t="e">
        <f>VLOOKUP(H176,Presupuesto!$B$11:$C$565,2,0)</f>
        <v>#N/A</v>
      </c>
      <c r="J176" s="100" t="str">
        <f t="shared" si="9"/>
        <v>Posgrado</v>
      </c>
      <c r="K176" s="100" t="s">
        <v>422</v>
      </c>
    </row>
    <row r="177" spans="3:11">
      <c r="C177" s="145"/>
      <c r="D177" s="153"/>
      <c r="E177" s="120"/>
      <c r="F177" s="99">
        <f t="shared" si="8"/>
        <v>0</v>
      </c>
      <c r="G177" s="163"/>
      <c r="H177" s="146"/>
      <c r="I177" s="132" t="e">
        <f>VLOOKUP(H177,Presupuesto!$B$11:$C$565,2,0)</f>
        <v>#N/A</v>
      </c>
      <c r="J177" s="100" t="str">
        <f t="shared" si="9"/>
        <v>Posgrado</v>
      </c>
      <c r="K177" s="100" t="s">
        <v>422</v>
      </c>
    </row>
    <row r="178" spans="3:11">
      <c r="C178" s="145"/>
      <c r="D178" s="153"/>
      <c r="E178" s="120"/>
      <c r="F178" s="99">
        <f t="shared" si="8"/>
        <v>0</v>
      </c>
      <c r="G178" s="163"/>
      <c r="H178" s="146"/>
      <c r="I178" s="132" t="e">
        <f>VLOOKUP(H178,Presupuesto!$B$11:$C$565,2,0)</f>
        <v>#N/A</v>
      </c>
      <c r="J178" s="100" t="str">
        <f t="shared" si="9"/>
        <v>Posgrado</v>
      </c>
      <c r="K178" s="100" t="s">
        <v>422</v>
      </c>
    </row>
    <row r="179" spans="3:11">
      <c r="C179" s="147"/>
      <c r="D179" s="153"/>
      <c r="E179" s="120"/>
      <c r="F179" s="99">
        <f t="shared" si="8"/>
        <v>0</v>
      </c>
      <c r="G179" s="163"/>
      <c r="H179" s="148"/>
      <c r="I179" s="132" t="e">
        <f>VLOOKUP(H179,Presupuesto!$B$11:$C$565,2,0)</f>
        <v>#N/A</v>
      </c>
      <c r="J179" s="100" t="str">
        <f t="shared" si="9"/>
        <v>Posgrado</v>
      </c>
      <c r="K179" s="100" t="s">
        <v>413</v>
      </c>
    </row>
    <row r="180" spans="3:11">
      <c r="C180" s="147"/>
      <c r="D180" s="153"/>
      <c r="E180" s="120"/>
      <c r="F180" s="99">
        <f t="shared" si="8"/>
        <v>0</v>
      </c>
      <c r="G180" s="163"/>
      <c r="H180" s="148"/>
      <c r="I180" s="132" t="e">
        <f>VLOOKUP(H180,Presupuesto!$B$11:$C$565,2,0)</f>
        <v>#N/A</v>
      </c>
      <c r="J180" s="100" t="str">
        <f t="shared" si="9"/>
        <v>Posgrado</v>
      </c>
      <c r="K180" s="100" t="s">
        <v>422</v>
      </c>
    </row>
    <row r="181" spans="3:11">
      <c r="C181" s="147"/>
      <c r="D181" s="153"/>
      <c r="E181" s="120"/>
      <c r="F181" s="99">
        <f t="shared" si="8"/>
        <v>0</v>
      </c>
      <c r="G181" s="163"/>
      <c r="H181" s="148"/>
      <c r="I181" s="132" t="e">
        <f>VLOOKUP(H181,Presupuesto!$B$11:$C$565,2,0)</f>
        <v>#N/A</v>
      </c>
      <c r="J181" s="100" t="str">
        <f t="shared" si="9"/>
        <v>Posgrado</v>
      </c>
      <c r="K181" s="100" t="s">
        <v>422</v>
      </c>
    </row>
    <row r="182" spans="3:11">
      <c r="C182" s="147"/>
      <c r="D182" s="153"/>
      <c r="E182" s="120"/>
      <c r="F182" s="99">
        <f t="shared" si="8"/>
        <v>0</v>
      </c>
      <c r="G182" s="163"/>
      <c r="H182" s="148"/>
      <c r="I182" s="132" t="e">
        <f>VLOOKUP(H182,Presupuesto!$B$11:$C$565,2,0)</f>
        <v>#N/A</v>
      </c>
      <c r="J182" s="100" t="str">
        <f t="shared" si="9"/>
        <v>Posgrado</v>
      </c>
      <c r="K182" s="100" t="s">
        <v>422</v>
      </c>
    </row>
    <row r="183" spans="3:11" ht="15.75" thickBot="1">
      <c r="C183" s="149"/>
      <c r="D183" s="161"/>
      <c r="E183" s="105"/>
      <c r="F183" s="107">
        <f t="shared" si="8"/>
        <v>0</v>
      </c>
      <c r="G183" s="164"/>
      <c r="H183" s="150"/>
      <c r="I183" s="134" t="e">
        <f>VLOOKUP(H183,Presupuesto!$B$11:$C$565,2,0)</f>
        <v>#N/A</v>
      </c>
      <c r="J183" s="108" t="str">
        <f t="shared" si="9"/>
        <v>Posgrado</v>
      </c>
      <c r="K183" s="126" t="s">
        <v>404</v>
      </c>
    </row>
    <row r="185" spans="3:11" ht="15.75" thickBot="1"/>
    <row r="186" spans="3:11" ht="15.75" thickBot="1">
      <c r="C186" s="159" t="s">
        <v>53</v>
      </c>
      <c r="D186" s="434">
        <f>SUM(F193:F227)</f>
        <v>0</v>
      </c>
      <c r="F186" s="70"/>
      <c r="G186" s="79"/>
      <c r="H186" s="70"/>
      <c r="I186" s="70"/>
    </row>
    <row r="187" spans="3:11">
      <c r="C187" s="70"/>
      <c r="D187" s="31"/>
      <c r="E187" s="95"/>
      <c r="F187" s="95"/>
      <c r="G187" s="95"/>
      <c r="H187" s="76"/>
      <c r="I187" s="76"/>
      <c r="J187" s="76"/>
      <c r="K187" s="114"/>
    </row>
    <row r="188" spans="3:11">
      <c r="C188" s="70"/>
      <c r="D188" s="31"/>
      <c r="E188" s="95"/>
      <c r="F188" s="95"/>
      <c r="G188" s="95"/>
      <c r="H188" s="76"/>
      <c r="I188" s="76"/>
      <c r="J188" s="76"/>
      <c r="K188" s="114"/>
    </row>
    <row r="189" spans="3:11" ht="15.75">
      <c r="C189" s="207" t="s">
        <v>402</v>
      </c>
      <c r="D189" s="208"/>
      <c r="E189" s="95"/>
      <c r="F189" s="95"/>
      <c r="G189" s="95"/>
      <c r="H189" s="76"/>
      <c r="I189" s="76"/>
      <c r="J189" s="76"/>
      <c r="K189" s="114"/>
    </row>
    <row r="190" spans="3:11" ht="18.75">
      <c r="C190" s="217" t="e">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#N/A</v>
      </c>
      <c r="D190" s="31"/>
      <c r="E190" s="95"/>
      <c r="F190" s="95"/>
      <c r="G190" s="95"/>
      <c r="H190" s="76"/>
      <c r="I190" s="76"/>
      <c r="J190" s="76"/>
      <c r="K190" s="114"/>
    </row>
    <row r="191" spans="3:11" ht="15.75" thickBot="1">
      <c r="F191" s="95"/>
      <c r="G191" s="76"/>
      <c r="H191" s="76"/>
      <c r="I191" s="76"/>
    </row>
    <row r="192" spans="3:11" ht="30.75" thickBot="1">
      <c r="C192" s="131" t="s">
        <v>44</v>
      </c>
      <c r="D192" s="131" t="s">
        <v>55</v>
      </c>
      <c r="E192" s="138" t="s">
        <v>57</v>
      </c>
      <c r="F192" s="137" t="s">
        <v>27</v>
      </c>
      <c r="G192" s="135" t="s">
        <v>140</v>
      </c>
      <c r="H192" s="138" t="s">
        <v>46</v>
      </c>
      <c r="I192" s="135" t="s">
        <v>141</v>
      </c>
      <c r="J192" s="135" t="s">
        <v>420</v>
      </c>
      <c r="K192" s="135" t="s">
        <v>421</v>
      </c>
    </row>
    <row r="193" spans="3:11">
      <c r="C193" s="229" t="s">
        <v>451</v>
      </c>
      <c r="D193" s="230"/>
      <c r="E193" s="228">
        <f>HLOOKUP(C193,$AH$2:$BU$3,2,0)</f>
        <v>620</v>
      </c>
      <c r="F193" s="99">
        <f t="shared" ref="F193:F227" si="10">D193*E193</f>
        <v>0</v>
      </c>
      <c r="G193" s="163" t="s">
        <v>138</v>
      </c>
      <c r="H193" s="144"/>
      <c r="I193" s="132" t="e">
        <f>VLOOKUP(H193,Presupuesto!$B$11:$C$565,2,0)</f>
        <v>#N/A</v>
      </c>
      <c r="J193" s="227" t="s">
        <v>1472</v>
      </c>
      <c r="K193" s="100" t="s">
        <v>404</v>
      </c>
    </row>
    <row r="194" spans="3:11">
      <c r="C194" s="143"/>
      <c r="D194" s="160"/>
      <c r="E194" s="125"/>
      <c r="F194" s="99">
        <f t="shared" si="10"/>
        <v>0</v>
      </c>
      <c r="G194" s="163"/>
      <c r="H194" s="144"/>
      <c r="I194" s="132" t="e">
        <f>VLOOKUP(H194,Presupuesto!$B$11:$C$565,2,0)</f>
        <v>#N/A</v>
      </c>
      <c r="J194" s="100" t="str">
        <f>$J$193</f>
        <v>Posgrado</v>
      </c>
      <c r="K194" s="100" t="s">
        <v>422</v>
      </c>
    </row>
    <row r="195" spans="3:11">
      <c r="C195" s="143"/>
      <c r="D195" s="160"/>
      <c r="E195" s="125"/>
      <c r="F195" s="99">
        <f t="shared" si="10"/>
        <v>0</v>
      </c>
      <c r="G195" s="163"/>
      <c r="H195" s="144"/>
      <c r="I195" s="132" t="e">
        <f>VLOOKUP(H195,Presupuesto!$B$11:$C$565,2,0)</f>
        <v>#N/A</v>
      </c>
      <c r="J195" s="100" t="str">
        <f t="shared" ref="J195:J227" si="11">$J$193</f>
        <v>Posgrado</v>
      </c>
      <c r="K195" s="100" t="s">
        <v>422</v>
      </c>
    </row>
    <row r="196" spans="3:11">
      <c r="C196" s="143"/>
      <c r="D196" s="160"/>
      <c r="E196" s="125"/>
      <c r="F196" s="99">
        <f t="shared" si="10"/>
        <v>0</v>
      </c>
      <c r="G196" s="163"/>
      <c r="H196" s="144"/>
      <c r="I196" s="132" t="e">
        <f>VLOOKUP(H196,Presupuesto!$B$11:$C$565,2,0)</f>
        <v>#N/A</v>
      </c>
      <c r="J196" s="100" t="str">
        <f t="shared" si="11"/>
        <v>Posgrado</v>
      </c>
      <c r="K196" s="100" t="s">
        <v>422</v>
      </c>
    </row>
    <row r="197" spans="3:11">
      <c r="C197" s="143"/>
      <c r="D197" s="160"/>
      <c r="E197" s="125"/>
      <c r="F197" s="99">
        <f t="shared" si="10"/>
        <v>0</v>
      </c>
      <c r="G197" s="163"/>
      <c r="H197" s="144"/>
      <c r="I197" s="132" t="e">
        <f>VLOOKUP(H197,Presupuesto!$B$11:$C$565,2,0)</f>
        <v>#N/A</v>
      </c>
      <c r="J197" s="100" t="str">
        <f t="shared" si="11"/>
        <v>Posgrado</v>
      </c>
      <c r="K197" s="100" t="s">
        <v>422</v>
      </c>
    </row>
    <row r="198" spans="3:11">
      <c r="C198" s="143"/>
      <c r="D198" s="160"/>
      <c r="E198" s="125"/>
      <c r="F198" s="99">
        <f t="shared" si="10"/>
        <v>0</v>
      </c>
      <c r="G198" s="163"/>
      <c r="H198" s="144"/>
      <c r="I198" s="132" t="e">
        <f>VLOOKUP(H198,Presupuesto!$B$11:$C$565,2,0)</f>
        <v>#N/A</v>
      </c>
      <c r="J198" s="100" t="str">
        <f t="shared" si="11"/>
        <v>Posgrado</v>
      </c>
      <c r="K198" s="100" t="s">
        <v>411</v>
      </c>
    </row>
    <row r="199" spans="3:11">
      <c r="C199" s="143"/>
      <c r="D199" s="160"/>
      <c r="E199" s="125"/>
      <c r="F199" s="99">
        <f t="shared" si="10"/>
        <v>0</v>
      </c>
      <c r="G199" s="163"/>
      <c r="H199" s="144"/>
      <c r="I199" s="132" t="e">
        <f>VLOOKUP(H199,Presupuesto!$B$11:$C$565,2,0)</f>
        <v>#N/A</v>
      </c>
      <c r="J199" s="100" t="str">
        <f t="shared" si="11"/>
        <v>Posgrado</v>
      </c>
      <c r="K199" s="100" t="s">
        <v>422</v>
      </c>
    </row>
    <row r="200" spans="3:11">
      <c r="C200" s="143"/>
      <c r="D200" s="160"/>
      <c r="E200" s="125"/>
      <c r="F200" s="99">
        <f t="shared" si="10"/>
        <v>0</v>
      </c>
      <c r="G200" s="163"/>
      <c r="H200" s="144"/>
      <c r="I200" s="132" t="e">
        <f>VLOOKUP(H200,Presupuesto!$B$11:$C$565,2,0)</f>
        <v>#N/A</v>
      </c>
      <c r="J200" s="100" t="str">
        <f t="shared" si="11"/>
        <v>Posgrado</v>
      </c>
      <c r="K200" s="100" t="s">
        <v>422</v>
      </c>
    </row>
    <row r="201" spans="3:11">
      <c r="C201" s="143"/>
      <c r="D201" s="160"/>
      <c r="E201" s="125"/>
      <c r="F201" s="99">
        <f t="shared" si="10"/>
        <v>0</v>
      </c>
      <c r="G201" s="163"/>
      <c r="H201" s="144"/>
      <c r="I201" s="132" t="e">
        <f>VLOOKUP(H201,Presupuesto!$B$11:$C$565,2,0)</f>
        <v>#N/A</v>
      </c>
      <c r="J201" s="100" t="str">
        <f t="shared" si="11"/>
        <v>Posgrado</v>
      </c>
      <c r="K201" s="100" t="s">
        <v>422</v>
      </c>
    </row>
    <row r="202" spans="3:11">
      <c r="C202" s="143"/>
      <c r="D202" s="160"/>
      <c r="E202" s="125"/>
      <c r="F202" s="99">
        <f t="shared" si="10"/>
        <v>0</v>
      </c>
      <c r="G202" s="163"/>
      <c r="H202" s="144"/>
      <c r="I202" s="132" t="e">
        <f>VLOOKUP(H202,Presupuesto!$B$11:$C$565,2,0)</f>
        <v>#N/A</v>
      </c>
      <c r="J202" s="100" t="str">
        <f t="shared" si="11"/>
        <v>Posgrado</v>
      </c>
      <c r="K202" s="100" t="s">
        <v>422</v>
      </c>
    </row>
    <row r="203" spans="3:11">
      <c r="C203" s="143"/>
      <c r="D203" s="160"/>
      <c r="E203" s="125"/>
      <c r="F203" s="99">
        <f t="shared" si="10"/>
        <v>0</v>
      </c>
      <c r="G203" s="163"/>
      <c r="H203" s="144"/>
      <c r="I203" s="132" t="e">
        <f>VLOOKUP(H203,Presupuesto!$B$11:$C$565,2,0)</f>
        <v>#N/A</v>
      </c>
      <c r="J203" s="100" t="str">
        <f t="shared" si="11"/>
        <v>Posgrado</v>
      </c>
      <c r="K203" s="100" t="s">
        <v>422</v>
      </c>
    </row>
    <row r="204" spans="3:11">
      <c r="C204" s="143"/>
      <c r="D204" s="160"/>
      <c r="E204" s="125"/>
      <c r="F204" s="99">
        <f t="shared" si="10"/>
        <v>0</v>
      </c>
      <c r="G204" s="163"/>
      <c r="H204" s="144"/>
      <c r="I204" s="132" t="e">
        <f>VLOOKUP(H204,Presupuesto!$B$11:$C$565,2,0)</f>
        <v>#N/A</v>
      </c>
      <c r="J204" s="100" t="str">
        <f t="shared" si="11"/>
        <v>Posgrado</v>
      </c>
      <c r="K204" s="100" t="s">
        <v>422</v>
      </c>
    </row>
    <row r="205" spans="3:11">
      <c r="C205" s="143"/>
      <c r="D205" s="160"/>
      <c r="E205" s="125"/>
      <c r="F205" s="99">
        <f t="shared" si="10"/>
        <v>0</v>
      </c>
      <c r="G205" s="163"/>
      <c r="H205" s="144"/>
      <c r="I205" s="132" t="e">
        <f>VLOOKUP(H205,Presupuesto!$B$11:$C$565,2,0)</f>
        <v>#N/A</v>
      </c>
      <c r="J205" s="100" t="str">
        <f t="shared" si="11"/>
        <v>Posgrado</v>
      </c>
      <c r="K205" s="100" t="s">
        <v>422</v>
      </c>
    </row>
    <row r="206" spans="3:11">
      <c r="C206" s="143"/>
      <c r="D206" s="160"/>
      <c r="E206" s="125"/>
      <c r="F206" s="99">
        <f t="shared" si="10"/>
        <v>0</v>
      </c>
      <c r="G206" s="163"/>
      <c r="H206" s="144"/>
      <c r="I206" s="132" t="e">
        <f>VLOOKUP(H206,Presupuesto!$B$11:$C$565,2,0)</f>
        <v>#N/A</v>
      </c>
      <c r="J206" s="100" t="str">
        <f t="shared" si="11"/>
        <v>Posgrado</v>
      </c>
      <c r="K206" s="100" t="s">
        <v>422</v>
      </c>
    </row>
    <row r="207" spans="3:11">
      <c r="C207" s="143"/>
      <c r="D207" s="160"/>
      <c r="E207" s="125"/>
      <c r="F207" s="99">
        <f t="shared" si="10"/>
        <v>0</v>
      </c>
      <c r="G207" s="163"/>
      <c r="H207" s="144"/>
      <c r="I207" s="132" t="e">
        <f>VLOOKUP(H207,Presupuesto!$B$11:$C$565,2,0)</f>
        <v>#N/A</v>
      </c>
      <c r="J207" s="100" t="str">
        <f t="shared" si="11"/>
        <v>Posgrado</v>
      </c>
      <c r="K207" s="100" t="s">
        <v>422</v>
      </c>
    </row>
    <row r="208" spans="3:11">
      <c r="C208" s="143"/>
      <c r="D208" s="160"/>
      <c r="E208" s="125"/>
      <c r="F208" s="99">
        <f t="shared" si="10"/>
        <v>0</v>
      </c>
      <c r="G208" s="163"/>
      <c r="H208" s="144"/>
      <c r="I208" s="132" t="e">
        <f>VLOOKUP(H208,Presupuesto!$B$11:$C$565,2,0)</f>
        <v>#N/A</v>
      </c>
      <c r="J208" s="100" t="str">
        <f t="shared" si="11"/>
        <v>Posgrado</v>
      </c>
      <c r="K208" s="100" t="s">
        <v>422</v>
      </c>
    </row>
    <row r="209" spans="3:11">
      <c r="C209" s="143"/>
      <c r="D209" s="160"/>
      <c r="E209" s="125"/>
      <c r="F209" s="99">
        <f t="shared" si="10"/>
        <v>0</v>
      </c>
      <c r="G209" s="163"/>
      <c r="H209" s="144"/>
      <c r="I209" s="132" t="e">
        <f>VLOOKUP(H209,Presupuesto!$B$11:$C$565,2,0)</f>
        <v>#N/A</v>
      </c>
      <c r="J209" s="100" t="str">
        <f t="shared" si="11"/>
        <v>Posgrado</v>
      </c>
      <c r="K209" s="100" t="s">
        <v>422</v>
      </c>
    </row>
    <row r="210" spans="3:11">
      <c r="C210" s="143"/>
      <c r="D210" s="160"/>
      <c r="E210" s="125"/>
      <c r="F210" s="99">
        <f t="shared" si="10"/>
        <v>0</v>
      </c>
      <c r="G210" s="163"/>
      <c r="H210" s="144"/>
      <c r="I210" s="132" t="e">
        <f>VLOOKUP(H210,Presupuesto!$B$11:$C$565,2,0)</f>
        <v>#N/A</v>
      </c>
      <c r="J210" s="100" t="str">
        <f t="shared" si="11"/>
        <v>Posgrado</v>
      </c>
      <c r="K210" s="100" t="s">
        <v>422</v>
      </c>
    </row>
    <row r="211" spans="3:11">
      <c r="C211" s="143"/>
      <c r="D211" s="160"/>
      <c r="E211" s="125"/>
      <c r="F211" s="99">
        <f t="shared" si="10"/>
        <v>0</v>
      </c>
      <c r="G211" s="163"/>
      <c r="H211" s="144"/>
      <c r="I211" s="132" t="e">
        <f>VLOOKUP(H211,Presupuesto!$B$11:$C$565,2,0)</f>
        <v>#N/A</v>
      </c>
      <c r="J211" s="100" t="str">
        <f t="shared" si="11"/>
        <v>Posgrado</v>
      </c>
      <c r="K211" s="100" t="s">
        <v>422</v>
      </c>
    </row>
    <row r="212" spans="3:11">
      <c r="C212" s="143"/>
      <c r="D212" s="160"/>
      <c r="E212" s="125"/>
      <c r="F212" s="99">
        <f t="shared" si="10"/>
        <v>0</v>
      </c>
      <c r="G212" s="163"/>
      <c r="H212" s="144"/>
      <c r="I212" s="132" t="e">
        <f>VLOOKUP(H212,Presupuesto!$B$11:$C$565,2,0)</f>
        <v>#N/A</v>
      </c>
      <c r="J212" s="100" t="str">
        <f t="shared" si="11"/>
        <v>Posgrado</v>
      </c>
      <c r="K212" s="100" t="s">
        <v>422</v>
      </c>
    </row>
    <row r="213" spans="3:11">
      <c r="C213" s="143"/>
      <c r="D213" s="160"/>
      <c r="E213" s="125"/>
      <c r="F213" s="99">
        <f t="shared" si="10"/>
        <v>0</v>
      </c>
      <c r="G213" s="163"/>
      <c r="H213" s="144"/>
      <c r="I213" s="132" t="e">
        <f>VLOOKUP(H213,Presupuesto!$B$11:$C$565,2,0)</f>
        <v>#N/A</v>
      </c>
      <c r="J213" s="100" t="str">
        <f t="shared" si="11"/>
        <v>Posgrado</v>
      </c>
      <c r="K213" s="100" t="s">
        <v>422</v>
      </c>
    </row>
    <row r="214" spans="3:11">
      <c r="C214" s="143"/>
      <c r="D214" s="160"/>
      <c r="E214" s="125"/>
      <c r="F214" s="99">
        <f t="shared" si="10"/>
        <v>0</v>
      </c>
      <c r="G214" s="163"/>
      <c r="H214" s="144"/>
      <c r="I214" s="132" t="e">
        <f>VLOOKUP(H214,Presupuesto!$B$11:$C$565,2,0)</f>
        <v>#N/A</v>
      </c>
      <c r="J214" s="100" t="str">
        <f t="shared" si="11"/>
        <v>Posgrado</v>
      </c>
      <c r="K214" s="100" t="s">
        <v>422</v>
      </c>
    </row>
    <row r="215" spans="3:11">
      <c r="C215" s="145"/>
      <c r="D215" s="153"/>
      <c r="E215" s="120"/>
      <c r="F215" s="99">
        <f t="shared" si="10"/>
        <v>0</v>
      </c>
      <c r="G215" s="163"/>
      <c r="H215" s="146"/>
      <c r="I215" s="132" t="e">
        <f>VLOOKUP(H215,Presupuesto!$B$11:$C$565,2,0)</f>
        <v>#N/A</v>
      </c>
      <c r="J215" s="100" t="str">
        <f t="shared" si="11"/>
        <v>Posgrado</v>
      </c>
      <c r="K215" s="100" t="s">
        <v>422</v>
      </c>
    </row>
    <row r="216" spans="3:11">
      <c r="C216" s="145"/>
      <c r="D216" s="153"/>
      <c r="E216" s="120"/>
      <c r="F216" s="99">
        <f t="shared" si="10"/>
        <v>0</v>
      </c>
      <c r="G216" s="163"/>
      <c r="H216" s="146"/>
      <c r="I216" s="132" t="e">
        <f>VLOOKUP(H216,Presupuesto!$B$11:$C$565,2,0)</f>
        <v>#N/A</v>
      </c>
      <c r="J216" s="100" t="str">
        <f t="shared" si="11"/>
        <v>Posgrado</v>
      </c>
      <c r="K216" s="100" t="s">
        <v>422</v>
      </c>
    </row>
    <row r="217" spans="3:11">
      <c r="C217" s="145"/>
      <c r="D217" s="153"/>
      <c r="E217" s="120"/>
      <c r="F217" s="99">
        <f t="shared" si="10"/>
        <v>0</v>
      </c>
      <c r="G217" s="163"/>
      <c r="H217" s="146"/>
      <c r="I217" s="132" t="e">
        <f>VLOOKUP(H217,Presupuesto!$B$11:$C$565,2,0)</f>
        <v>#N/A</v>
      </c>
      <c r="J217" s="100" t="str">
        <f t="shared" si="11"/>
        <v>Posgrado</v>
      </c>
      <c r="K217" s="100" t="s">
        <v>422</v>
      </c>
    </row>
    <row r="218" spans="3:11">
      <c r="C218" s="145"/>
      <c r="D218" s="153"/>
      <c r="E218" s="120"/>
      <c r="F218" s="99">
        <f t="shared" si="10"/>
        <v>0</v>
      </c>
      <c r="G218" s="163"/>
      <c r="H218" s="146"/>
      <c r="I218" s="132" t="e">
        <f>VLOOKUP(H218,Presupuesto!$B$11:$C$565,2,0)</f>
        <v>#N/A</v>
      </c>
      <c r="J218" s="100" t="str">
        <f t="shared" si="11"/>
        <v>Posgrado</v>
      </c>
      <c r="K218" s="100" t="s">
        <v>422</v>
      </c>
    </row>
    <row r="219" spans="3:11">
      <c r="C219" s="145"/>
      <c r="D219" s="153"/>
      <c r="E219" s="120"/>
      <c r="F219" s="99">
        <f t="shared" si="10"/>
        <v>0</v>
      </c>
      <c r="G219" s="163"/>
      <c r="H219" s="146"/>
      <c r="I219" s="132" t="e">
        <f>VLOOKUP(H219,Presupuesto!$B$11:$C$565,2,0)</f>
        <v>#N/A</v>
      </c>
      <c r="J219" s="100" t="str">
        <f t="shared" si="11"/>
        <v>Posgrado</v>
      </c>
      <c r="K219" s="100" t="s">
        <v>422</v>
      </c>
    </row>
    <row r="220" spans="3:11">
      <c r="C220" s="145"/>
      <c r="D220" s="153"/>
      <c r="E220" s="120"/>
      <c r="F220" s="99">
        <f t="shared" si="10"/>
        <v>0</v>
      </c>
      <c r="G220" s="163"/>
      <c r="H220" s="146"/>
      <c r="I220" s="132" t="e">
        <f>VLOOKUP(H220,Presupuesto!$B$11:$C$565,2,0)</f>
        <v>#N/A</v>
      </c>
      <c r="J220" s="100" t="str">
        <f t="shared" si="11"/>
        <v>Posgrado</v>
      </c>
      <c r="K220" s="100" t="s">
        <v>422</v>
      </c>
    </row>
    <row r="221" spans="3:11">
      <c r="C221" s="145"/>
      <c r="D221" s="153"/>
      <c r="E221" s="120"/>
      <c r="F221" s="99">
        <f t="shared" si="10"/>
        <v>0</v>
      </c>
      <c r="G221" s="163"/>
      <c r="H221" s="146"/>
      <c r="I221" s="132" t="e">
        <f>VLOOKUP(H221,Presupuesto!$B$11:$C$565,2,0)</f>
        <v>#N/A</v>
      </c>
      <c r="J221" s="100" t="str">
        <f t="shared" si="11"/>
        <v>Posgrado</v>
      </c>
      <c r="K221" s="100" t="s">
        <v>422</v>
      </c>
    </row>
    <row r="222" spans="3:11">
      <c r="C222" s="145"/>
      <c r="D222" s="153"/>
      <c r="E222" s="120"/>
      <c r="F222" s="99">
        <f t="shared" si="10"/>
        <v>0</v>
      </c>
      <c r="G222" s="163"/>
      <c r="H222" s="146"/>
      <c r="I222" s="132" t="e">
        <f>VLOOKUP(H222,Presupuesto!$B$11:$C$565,2,0)</f>
        <v>#N/A</v>
      </c>
      <c r="J222" s="100" t="str">
        <f t="shared" si="11"/>
        <v>Posgrado</v>
      </c>
      <c r="K222" s="100" t="s">
        <v>422</v>
      </c>
    </row>
    <row r="223" spans="3:11">
      <c r="C223" s="147"/>
      <c r="D223" s="153"/>
      <c r="E223" s="120"/>
      <c r="F223" s="99">
        <f t="shared" si="10"/>
        <v>0</v>
      </c>
      <c r="G223" s="163"/>
      <c r="H223" s="148"/>
      <c r="I223" s="132" t="e">
        <f>VLOOKUP(H223,Presupuesto!$B$11:$C$565,2,0)</f>
        <v>#N/A</v>
      </c>
      <c r="J223" s="100" t="str">
        <f t="shared" si="11"/>
        <v>Posgrado</v>
      </c>
      <c r="K223" s="100" t="s">
        <v>413</v>
      </c>
    </row>
    <row r="224" spans="3:11">
      <c r="C224" s="147"/>
      <c r="D224" s="153"/>
      <c r="E224" s="120"/>
      <c r="F224" s="99">
        <f t="shared" si="10"/>
        <v>0</v>
      </c>
      <c r="G224" s="163"/>
      <c r="H224" s="148"/>
      <c r="I224" s="132" t="e">
        <f>VLOOKUP(H224,Presupuesto!$B$11:$C$565,2,0)</f>
        <v>#N/A</v>
      </c>
      <c r="J224" s="100" t="str">
        <f t="shared" si="11"/>
        <v>Posgrado</v>
      </c>
      <c r="K224" s="100" t="s">
        <v>422</v>
      </c>
    </row>
    <row r="225" spans="3:11">
      <c r="C225" s="147"/>
      <c r="D225" s="153"/>
      <c r="E225" s="120"/>
      <c r="F225" s="99">
        <f t="shared" si="10"/>
        <v>0</v>
      </c>
      <c r="G225" s="163"/>
      <c r="H225" s="148"/>
      <c r="I225" s="132" t="e">
        <f>VLOOKUP(H225,Presupuesto!$B$11:$C$565,2,0)</f>
        <v>#N/A</v>
      </c>
      <c r="J225" s="100" t="str">
        <f t="shared" si="11"/>
        <v>Posgrado</v>
      </c>
      <c r="K225" s="100" t="s">
        <v>422</v>
      </c>
    </row>
    <row r="226" spans="3:11">
      <c r="C226" s="147"/>
      <c r="D226" s="153"/>
      <c r="E226" s="120"/>
      <c r="F226" s="99">
        <f t="shared" si="10"/>
        <v>0</v>
      </c>
      <c r="G226" s="163"/>
      <c r="H226" s="148"/>
      <c r="I226" s="132" t="e">
        <f>VLOOKUP(H226,Presupuesto!$B$11:$C$565,2,0)</f>
        <v>#N/A</v>
      </c>
      <c r="J226" s="100" t="str">
        <f t="shared" si="11"/>
        <v>Posgrado</v>
      </c>
      <c r="K226" s="100" t="s">
        <v>422</v>
      </c>
    </row>
    <row r="227" spans="3:11" ht="15.75" thickBot="1">
      <c r="C227" s="149"/>
      <c r="D227" s="161"/>
      <c r="E227" s="105"/>
      <c r="F227" s="107">
        <f t="shared" si="10"/>
        <v>0</v>
      </c>
      <c r="G227" s="164"/>
      <c r="H227" s="150"/>
      <c r="I227" s="134" t="e">
        <f>VLOOKUP(H227,Presupuesto!$B$11:$C$565,2,0)</f>
        <v>#N/A</v>
      </c>
      <c r="J227" s="108" t="str">
        <f t="shared" si="11"/>
        <v>Posgrado</v>
      </c>
      <c r="K227" s="126" t="s">
        <v>404</v>
      </c>
    </row>
    <row r="229" spans="3:11" ht="15.75" thickBot="1">
      <c r="F229" s="92"/>
      <c r="G229" s="91"/>
      <c r="H229" s="92"/>
      <c r="I229" s="92"/>
    </row>
    <row r="230" spans="3:11" ht="15.75" thickBot="1">
      <c r="C230" s="159" t="s">
        <v>53</v>
      </c>
      <c r="D230" s="434">
        <f>SUM(F237:F271)</f>
        <v>0</v>
      </c>
      <c r="F230" s="70"/>
      <c r="G230" s="79"/>
      <c r="H230" s="70"/>
      <c r="I230" s="70"/>
    </row>
    <row r="231" spans="3:11">
      <c r="C231" s="70"/>
      <c r="D231" s="31"/>
      <c r="E231" s="95"/>
      <c r="F231" s="95"/>
      <c r="G231" s="95"/>
      <c r="H231" s="76"/>
      <c r="I231" s="76"/>
      <c r="J231" s="76"/>
      <c r="K231" s="114"/>
    </row>
    <row r="232" spans="3:11">
      <c r="C232" s="70"/>
      <c r="D232" s="31"/>
      <c r="E232" s="95"/>
      <c r="F232" s="95"/>
      <c r="G232" s="95"/>
      <c r="H232" s="76"/>
      <c r="I232" s="76"/>
      <c r="J232" s="76"/>
      <c r="K232" s="114"/>
    </row>
    <row r="233" spans="3:11" ht="15.75">
      <c r="C233" s="207" t="s">
        <v>402</v>
      </c>
      <c r="D233" s="208"/>
      <c r="E233" s="95"/>
      <c r="F233" s="95"/>
      <c r="G233" s="95"/>
      <c r="H233" s="76"/>
      <c r="I233" s="76"/>
      <c r="J233" s="76"/>
      <c r="K233" s="114"/>
    </row>
    <row r="234" spans="3:11" ht="18.75">
      <c r="C234" s="217" t="e">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#N/A</v>
      </c>
      <c r="D234" s="31"/>
      <c r="E234" s="95"/>
      <c r="F234" s="95"/>
      <c r="G234" s="95"/>
      <c r="H234" s="76"/>
      <c r="I234" s="76"/>
      <c r="J234" s="76"/>
      <c r="K234" s="114"/>
    </row>
    <row r="235" spans="3:11" ht="15.75" thickBot="1">
      <c r="F235" s="95"/>
      <c r="G235" s="76"/>
      <c r="H235" s="76"/>
      <c r="I235" s="76"/>
    </row>
    <row r="236" spans="3:11" ht="30.75" thickBot="1">
      <c r="C236" s="131" t="s">
        <v>44</v>
      </c>
      <c r="D236" s="131" t="s">
        <v>55</v>
      </c>
      <c r="E236" s="138" t="s">
        <v>57</v>
      </c>
      <c r="F236" s="137" t="s">
        <v>27</v>
      </c>
      <c r="G236" s="135" t="s">
        <v>140</v>
      </c>
      <c r="H236" s="138" t="s">
        <v>46</v>
      </c>
      <c r="I236" s="135" t="s">
        <v>141</v>
      </c>
      <c r="J236" s="135" t="s">
        <v>420</v>
      </c>
      <c r="K236" s="135" t="s">
        <v>421</v>
      </c>
    </row>
    <row r="237" spans="3:11">
      <c r="C237" s="229" t="s">
        <v>451</v>
      </c>
      <c r="D237" s="230"/>
      <c r="E237" s="228">
        <f>HLOOKUP(C237,$AH$2:$BU$3,2,0)</f>
        <v>620</v>
      </c>
      <c r="F237" s="99">
        <f t="shared" ref="F237:F271" si="12">D237*E237</f>
        <v>0</v>
      </c>
      <c r="G237" s="163" t="s">
        <v>138</v>
      </c>
      <c r="H237" s="144"/>
      <c r="I237" s="132" t="e">
        <f>VLOOKUP(H237,Presupuesto!$B$11:$C$565,2,0)</f>
        <v>#N/A</v>
      </c>
      <c r="J237" s="227" t="s">
        <v>1472</v>
      </c>
      <c r="K237" s="100" t="s">
        <v>404</v>
      </c>
    </row>
    <row r="238" spans="3:11">
      <c r="C238" s="143"/>
      <c r="D238" s="160"/>
      <c r="E238" s="125"/>
      <c r="F238" s="99">
        <f t="shared" si="12"/>
        <v>0</v>
      </c>
      <c r="G238" s="163"/>
      <c r="H238" s="144"/>
      <c r="I238" s="132" t="e">
        <f>VLOOKUP(H238,Presupuesto!$B$11:$C$565,2,0)</f>
        <v>#N/A</v>
      </c>
      <c r="J238" s="100" t="str">
        <f>$J$237</f>
        <v>Posgrado</v>
      </c>
      <c r="K238" s="100" t="s">
        <v>422</v>
      </c>
    </row>
    <row r="239" spans="3:11">
      <c r="C239" s="143"/>
      <c r="D239" s="160"/>
      <c r="E239" s="125"/>
      <c r="F239" s="99">
        <f t="shared" si="12"/>
        <v>0</v>
      </c>
      <c r="G239" s="163"/>
      <c r="H239" s="144"/>
      <c r="I239" s="132" t="e">
        <f>VLOOKUP(H239,Presupuesto!$B$11:$C$565,2,0)</f>
        <v>#N/A</v>
      </c>
      <c r="J239" s="100" t="str">
        <f t="shared" ref="J239:J271" si="13">$J$237</f>
        <v>Posgrado</v>
      </c>
      <c r="K239" s="100" t="s">
        <v>422</v>
      </c>
    </row>
    <row r="240" spans="3:11">
      <c r="C240" s="143"/>
      <c r="D240" s="160"/>
      <c r="E240" s="125"/>
      <c r="F240" s="99">
        <f t="shared" si="12"/>
        <v>0</v>
      </c>
      <c r="G240" s="163"/>
      <c r="H240" s="144"/>
      <c r="I240" s="132" t="e">
        <f>VLOOKUP(H240,Presupuesto!$B$11:$C$565,2,0)</f>
        <v>#N/A</v>
      </c>
      <c r="J240" s="100" t="str">
        <f t="shared" si="13"/>
        <v>Posgrado</v>
      </c>
      <c r="K240" s="100" t="s">
        <v>422</v>
      </c>
    </row>
    <row r="241" spans="3:11">
      <c r="C241" s="143"/>
      <c r="D241" s="160"/>
      <c r="E241" s="125"/>
      <c r="F241" s="99">
        <f t="shared" si="12"/>
        <v>0</v>
      </c>
      <c r="G241" s="163"/>
      <c r="H241" s="144"/>
      <c r="I241" s="132" t="e">
        <f>VLOOKUP(H241,Presupuesto!$B$11:$C$565,2,0)</f>
        <v>#N/A</v>
      </c>
      <c r="J241" s="100" t="str">
        <f t="shared" si="13"/>
        <v>Posgrado</v>
      </c>
      <c r="K241" s="100" t="s">
        <v>422</v>
      </c>
    </row>
    <row r="242" spans="3:11">
      <c r="C242" s="143"/>
      <c r="D242" s="160"/>
      <c r="E242" s="125"/>
      <c r="F242" s="99">
        <f t="shared" si="12"/>
        <v>0</v>
      </c>
      <c r="G242" s="163"/>
      <c r="H242" s="144"/>
      <c r="I242" s="132" t="e">
        <f>VLOOKUP(H242,Presupuesto!$B$11:$C$565,2,0)</f>
        <v>#N/A</v>
      </c>
      <c r="J242" s="100" t="str">
        <f t="shared" si="13"/>
        <v>Posgrado</v>
      </c>
      <c r="K242" s="100" t="s">
        <v>411</v>
      </c>
    </row>
    <row r="243" spans="3:11">
      <c r="C243" s="143"/>
      <c r="D243" s="160"/>
      <c r="E243" s="125"/>
      <c r="F243" s="99">
        <f t="shared" si="12"/>
        <v>0</v>
      </c>
      <c r="G243" s="163"/>
      <c r="H243" s="144"/>
      <c r="I243" s="132" t="e">
        <f>VLOOKUP(H243,Presupuesto!$B$11:$C$565,2,0)</f>
        <v>#N/A</v>
      </c>
      <c r="J243" s="100" t="str">
        <f t="shared" si="13"/>
        <v>Posgrado</v>
      </c>
      <c r="K243" s="100" t="s">
        <v>422</v>
      </c>
    </row>
    <row r="244" spans="3:11">
      <c r="C244" s="143"/>
      <c r="D244" s="160"/>
      <c r="E244" s="125"/>
      <c r="F244" s="99">
        <f t="shared" si="12"/>
        <v>0</v>
      </c>
      <c r="G244" s="163"/>
      <c r="H244" s="144"/>
      <c r="I244" s="132" t="e">
        <f>VLOOKUP(H244,Presupuesto!$B$11:$C$565,2,0)</f>
        <v>#N/A</v>
      </c>
      <c r="J244" s="100" t="str">
        <f t="shared" si="13"/>
        <v>Posgrado</v>
      </c>
      <c r="K244" s="100" t="s">
        <v>422</v>
      </c>
    </row>
    <row r="245" spans="3:11">
      <c r="C245" s="143"/>
      <c r="D245" s="160"/>
      <c r="E245" s="125"/>
      <c r="F245" s="99">
        <f t="shared" si="12"/>
        <v>0</v>
      </c>
      <c r="G245" s="163"/>
      <c r="H245" s="144"/>
      <c r="I245" s="132" t="e">
        <f>VLOOKUP(H245,Presupuesto!$B$11:$C$565,2,0)</f>
        <v>#N/A</v>
      </c>
      <c r="J245" s="100" t="str">
        <f t="shared" si="13"/>
        <v>Posgrado</v>
      </c>
      <c r="K245" s="100" t="s">
        <v>422</v>
      </c>
    </row>
    <row r="246" spans="3:11">
      <c r="C246" s="143"/>
      <c r="D246" s="160"/>
      <c r="E246" s="125"/>
      <c r="F246" s="99">
        <f t="shared" si="12"/>
        <v>0</v>
      </c>
      <c r="G246" s="163"/>
      <c r="H246" s="144"/>
      <c r="I246" s="132" t="e">
        <f>VLOOKUP(H246,Presupuesto!$B$11:$C$565,2,0)</f>
        <v>#N/A</v>
      </c>
      <c r="J246" s="100" t="str">
        <f t="shared" si="13"/>
        <v>Posgrado</v>
      </c>
      <c r="K246" s="100" t="s">
        <v>422</v>
      </c>
    </row>
    <row r="247" spans="3:11">
      <c r="C247" s="143"/>
      <c r="D247" s="160"/>
      <c r="E247" s="125"/>
      <c r="F247" s="99">
        <f t="shared" si="12"/>
        <v>0</v>
      </c>
      <c r="G247" s="163"/>
      <c r="H247" s="144"/>
      <c r="I247" s="132" t="e">
        <f>VLOOKUP(H247,Presupuesto!$B$11:$C$565,2,0)</f>
        <v>#N/A</v>
      </c>
      <c r="J247" s="100" t="str">
        <f t="shared" si="13"/>
        <v>Posgrado</v>
      </c>
      <c r="K247" s="100" t="s">
        <v>422</v>
      </c>
    </row>
    <row r="248" spans="3:11">
      <c r="C248" s="143"/>
      <c r="D248" s="160"/>
      <c r="E248" s="125"/>
      <c r="F248" s="99">
        <f t="shared" si="12"/>
        <v>0</v>
      </c>
      <c r="G248" s="163"/>
      <c r="H248" s="144"/>
      <c r="I248" s="132" t="e">
        <f>VLOOKUP(H248,Presupuesto!$B$11:$C$565,2,0)</f>
        <v>#N/A</v>
      </c>
      <c r="J248" s="100" t="str">
        <f t="shared" si="13"/>
        <v>Posgrado</v>
      </c>
      <c r="K248" s="100" t="s">
        <v>422</v>
      </c>
    </row>
    <row r="249" spans="3:11">
      <c r="C249" s="143"/>
      <c r="D249" s="160"/>
      <c r="E249" s="125"/>
      <c r="F249" s="99">
        <f t="shared" si="12"/>
        <v>0</v>
      </c>
      <c r="G249" s="163"/>
      <c r="H249" s="144"/>
      <c r="I249" s="132" t="e">
        <f>VLOOKUP(H249,Presupuesto!$B$11:$C$565,2,0)</f>
        <v>#N/A</v>
      </c>
      <c r="J249" s="100" t="str">
        <f t="shared" si="13"/>
        <v>Posgrado</v>
      </c>
      <c r="K249" s="100" t="s">
        <v>422</v>
      </c>
    </row>
    <row r="250" spans="3:11">
      <c r="C250" s="143"/>
      <c r="D250" s="160"/>
      <c r="E250" s="125"/>
      <c r="F250" s="99">
        <f t="shared" si="12"/>
        <v>0</v>
      </c>
      <c r="G250" s="163"/>
      <c r="H250" s="144"/>
      <c r="I250" s="132" t="e">
        <f>VLOOKUP(H250,Presupuesto!$B$11:$C$565,2,0)</f>
        <v>#N/A</v>
      </c>
      <c r="J250" s="100" t="str">
        <f t="shared" si="13"/>
        <v>Posgrado</v>
      </c>
      <c r="K250" s="100" t="s">
        <v>422</v>
      </c>
    </row>
    <row r="251" spans="3:11">
      <c r="C251" s="143"/>
      <c r="D251" s="160"/>
      <c r="E251" s="125"/>
      <c r="F251" s="99">
        <f t="shared" si="12"/>
        <v>0</v>
      </c>
      <c r="G251" s="163"/>
      <c r="H251" s="144"/>
      <c r="I251" s="132" t="e">
        <f>VLOOKUP(H251,Presupuesto!$B$11:$C$565,2,0)</f>
        <v>#N/A</v>
      </c>
      <c r="J251" s="100" t="str">
        <f t="shared" si="13"/>
        <v>Posgrado</v>
      </c>
      <c r="K251" s="100" t="s">
        <v>422</v>
      </c>
    </row>
    <row r="252" spans="3:11">
      <c r="C252" s="143"/>
      <c r="D252" s="160"/>
      <c r="E252" s="125"/>
      <c r="F252" s="99">
        <f t="shared" si="12"/>
        <v>0</v>
      </c>
      <c r="G252" s="163"/>
      <c r="H252" s="144"/>
      <c r="I252" s="132" t="e">
        <f>VLOOKUP(H252,Presupuesto!$B$11:$C$565,2,0)</f>
        <v>#N/A</v>
      </c>
      <c r="J252" s="100" t="str">
        <f t="shared" si="13"/>
        <v>Posgrado</v>
      </c>
      <c r="K252" s="100" t="s">
        <v>422</v>
      </c>
    </row>
    <row r="253" spans="3:11">
      <c r="C253" s="143"/>
      <c r="D253" s="160"/>
      <c r="E253" s="125"/>
      <c r="F253" s="99">
        <f t="shared" si="12"/>
        <v>0</v>
      </c>
      <c r="G253" s="163"/>
      <c r="H253" s="144"/>
      <c r="I253" s="132" t="e">
        <f>VLOOKUP(H253,Presupuesto!$B$11:$C$565,2,0)</f>
        <v>#N/A</v>
      </c>
      <c r="J253" s="100" t="str">
        <f t="shared" si="13"/>
        <v>Posgrado</v>
      </c>
      <c r="K253" s="100" t="s">
        <v>422</v>
      </c>
    </row>
    <row r="254" spans="3:11">
      <c r="C254" s="143"/>
      <c r="D254" s="160"/>
      <c r="E254" s="125"/>
      <c r="F254" s="99">
        <f t="shared" si="12"/>
        <v>0</v>
      </c>
      <c r="G254" s="163"/>
      <c r="H254" s="144"/>
      <c r="I254" s="132" t="e">
        <f>VLOOKUP(H254,Presupuesto!$B$11:$C$565,2,0)</f>
        <v>#N/A</v>
      </c>
      <c r="J254" s="100" t="str">
        <f t="shared" si="13"/>
        <v>Posgrado</v>
      </c>
      <c r="K254" s="100" t="s">
        <v>422</v>
      </c>
    </row>
    <row r="255" spans="3:11">
      <c r="C255" s="143"/>
      <c r="D255" s="160"/>
      <c r="E255" s="125"/>
      <c r="F255" s="99">
        <f t="shared" si="12"/>
        <v>0</v>
      </c>
      <c r="G255" s="163"/>
      <c r="H255" s="144"/>
      <c r="I255" s="132" t="e">
        <f>VLOOKUP(H255,Presupuesto!$B$11:$C$565,2,0)</f>
        <v>#N/A</v>
      </c>
      <c r="J255" s="100" t="str">
        <f t="shared" si="13"/>
        <v>Posgrado</v>
      </c>
      <c r="K255" s="100" t="s">
        <v>422</v>
      </c>
    </row>
    <row r="256" spans="3:11">
      <c r="C256" s="143"/>
      <c r="D256" s="160"/>
      <c r="E256" s="125"/>
      <c r="F256" s="99">
        <f t="shared" si="12"/>
        <v>0</v>
      </c>
      <c r="G256" s="163"/>
      <c r="H256" s="144"/>
      <c r="I256" s="132" t="e">
        <f>VLOOKUP(H256,Presupuesto!$B$11:$C$565,2,0)</f>
        <v>#N/A</v>
      </c>
      <c r="J256" s="100" t="str">
        <f t="shared" si="13"/>
        <v>Posgrado</v>
      </c>
      <c r="K256" s="100" t="s">
        <v>422</v>
      </c>
    </row>
    <row r="257" spans="3:11">
      <c r="C257" s="143"/>
      <c r="D257" s="160"/>
      <c r="E257" s="125"/>
      <c r="F257" s="99">
        <f t="shared" si="12"/>
        <v>0</v>
      </c>
      <c r="G257" s="163"/>
      <c r="H257" s="144"/>
      <c r="I257" s="132" t="e">
        <f>VLOOKUP(H257,Presupuesto!$B$11:$C$565,2,0)</f>
        <v>#N/A</v>
      </c>
      <c r="J257" s="100" t="str">
        <f t="shared" si="13"/>
        <v>Posgrado</v>
      </c>
      <c r="K257" s="100" t="s">
        <v>422</v>
      </c>
    </row>
    <row r="258" spans="3:11">
      <c r="C258" s="143"/>
      <c r="D258" s="160"/>
      <c r="E258" s="125"/>
      <c r="F258" s="99">
        <f t="shared" si="12"/>
        <v>0</v>
      </c>
      <c r="G258" s="163"/>
      <c r="H258" s="144"/>
      <c r="I258" s="132" t="e">
        <f>VLOOKUP(H258,Presupuesto!$B$11:$C$565,2,0)</f>
        <v>#N/A</v>
      </c>
      <c r="J258" s="100" t="str">
        <f t="shared" si="13"/>
        <v>Posgrado</v>
      </c>
      <c r="K258" s="100" t="s">
        <v>422</v>
      </c>
    </row>
    <row r="259" spans="3:11">
      <c r="C259" s="145"/>
      <c r="D259" s="153"/>
      <c r="E259" s="120"/>
      <c r="F259" s="99">
        <f t="shared" si="12"/>
        <v>0</v>
      </c>
      <c r="G259" s="163"/>
      <c r="H259" s="146"/>
      <c r="I259" s="132" t="e">
        <f>VLOOKUP(H259,Presupuesto!$B$11:$C$565,2,0)</f>
        <v>#N/A</v>
      </c>
      <c r="J259" s="100" t="str">
        <f t="shared" si="13"/>
        <v>Posgrado</v>
      </c>
      <c r="K259" s="100" t="s">
        <v>422</v>
      </c>
    </row>
    <row r="260" spans="3:11">
      <c r="C260" s="145"/>
      <c r="D260" s="153"/>
      <c r="E260" s="120"/>
      <c r="F260" s="99">
        <f t="shared" si="12"/>
        <v>0</v>
      </c>
      <c r="G260" s="163"/>
      <c r="H260" s="146"/>
      <c r="I260" s="132" t="e">
        <f>VLOOKUP(H260,Presupuesto!$B$11:$C$565,2,0)</f>
        <v>#N/A</v>
      </c>
      <c r="J260" s="100" t="str">
        <f t="shared" si="13"/>
        <v>Posgrado</v>
      </c>
      <c r="K260" s="100" t="s">
        <v>422</v>
      </c>
    </row>
    <row r="261" spans="3:11">
      <c r="C261" s="145"/>
      <c r="D261" s="153"/>
      <c r="E261" s="120"/>
      <c r="F261" s="99">
        <f t="shared" si="12"/>
        <v>0</v>
      </c>
      <c r="G261" s="163"/>
      <c r="H261" s="146"/>
      <c r="I261" s="132" t="e">
        <f>VLOOKUP(H261,Presupuesto!$B$11:$C$565,2,0)</f>
        <v>#N/A</v>
      </c>
      <c r="J261" s="100" t="str">
        <f t="shared" si="13"/>
        <v>Posgrado</v>
      </c>
      <c r="K261" s="100" t="s">
        <v>422</v>
      </c>
    </row>
    <row r="262" spans="3:11">
      <c r="C262" s="145"/>
      <c r="D262" s="153"/>
      <c r="E262" s="120"/>
      <c r="F262" s="99">
        <f t="shared" si="12"/>
        <v>0</v>
      </c>
      <c r="G262" s="163"/>
      <c r="H262" s="146"/>
      <c r="I262" s="132" t="e">
        <f>VLOOKUP(H262,Presupuesto!$B$11:$C$565,2,0)</f>
        <v>#N/A</v>
      </c>
      <c r="J262" s="100" t="str">
        <f t="shared" si="13"/>
        <v>Posgrado</v>
      </c>
      <c r="K262" s="100" t="s">
        <v>422</v>
      </c>
    </row>
    <row r="263" spans="3:11">
      <c r="C263" s="145"/>
      <c r="D263" s="153"/>
      <c r="E263" s="120"/>
      <c r="F263" s="99">
        <f t="shared" si="12"/>
        <v>0</v>
      </c>
      <c r="G263" s="163"/>
      <c r="H263" s="146"/>
      <c r="I263" s="132" t="e">
        <f>VLOOKUP(H263,Presupuesto!$B$11:$C$565,2,0)</f>
        <v>#N/A</v>
      </c>
      <c r="J263" s="100" t="str">
        <f t="shared" si="13"/>
        <v>Posgrado</v>
      </c>
      <c r="K263" s="100" t="s">
        <v>422</v>
      </c>
    </row>
    <row r="264" spans="3:11">
      <c r="C264" s="145"/>
      <c r="D264" s="153"/>
      <c r="E264" s="120"/>
      <c r="F264" s="99">
        <f t="shared" si="12"/>
        <v>0</v>
      </c>
      <c r="G264" s="163"/>
      <c r="H264" s="146"/>
      <c r="I264" s="132" t="e">
        <f>VLOOKUP(H264,Presupuesto!$B$11:$C$565,2,0)</f>
        <v>#N/A</v>
      </c>
      <c r="J264" s="100" t="str">
        <f t="shared" si="13"/>
        <v>Posgrado</v>
      </c>
      <c r="K264" s="100" t="s">
        <v>422</v>
      </c>
    </row>
    <row r="265" spans="3:11">
      <c r="C265" s="145"/>
      <c r="D265" s="153"/>
      <c r="E265" s="120"/>
      <c r="F265" s="99">
        <f t="shared" si="12"/>
        <v>0</v>
      </c>
      <c r="G265" s="163"/>
      <c r="H265" s="146"/>
      <c r="I265" s="132" t="e">
        <f>VLOOKUP(H265,Presupuesto!$B$11:$C$565,2,0)</f>
        <v>#N/A</v>
      </c>
      <c r="J265" s="100" t="str">
        <f t="shared" si="13"/>
        <v>Posgrado</v>
      </c>
      <c r="K265" s="100" t="s">
        <v>422</v>
      </c>
    </row>
    <row r="266" spans="3:11">
      <c r="C266" s="145"/>
      <c r="D266" s="153"/>
      <c r="E266" s="120"/>
      <c r="F266" s="99">
        <f t="shared" si="12"/>
        <v>0</v>
      </c>
      <c r="G266" s="163"/>
      <c r="H266" s="146"/>
      <c r="I266" s="132" t="e">
        <f>VLOOKUP(H266,Presupuesto!$B$11:$C$565,2,0)</f>
        <v>#N/A</v>
      </c>
      <c r="J266" s="100" t="str">
        <f t="shared" si="13"/>
        <v>Posgrado</v>
      </c>
      <c r="K266" s="100" t="s">
        <v>422</v>
      </c>
    </row>
    <row r="267" spans="3:11">
      <c r="C267" s="147"/>
      <c r="D267" s="153"/>
      <c r="E267" s="120"/>
      <c r="F267" s="99">
        <f t="shared" si="12"/>
        <v>0</v>
      </c>
      <c r="G267" s="163"/>
      <c r="H267" s="148"/>
      <c r="I267" s="132" t="e">
        <f>VLOOKUP(H267,Presupuesto!$B$11:$C$565,2,0)</f>
        <v>#N/A</v>
      </c>
      <c r="J267" s="100" t="str">
        <f t="shared" si="13"/>
        <v>Posgrado</v>
      </c>
      <c r="K267" s="100" t="s">
        <v>413</v>
      </c>
    </row>
    <row r="268" spans="3:11">
      <c r="C268" s="147"/>
      <c r="D268" s="153"/>
      <c r="E268" s="120"/>
      <c r="F268" s="99">
        <f t="shared" si="12"/>
        <v>0</v>
      </c>
      <c r="G268" s="163"/>
      <c r="H268" s="148"/>
      <c r="I268" s="132" t="e">
        <f>VLOOKUP(H268,Presupuesto!$B$11:$C$565,2,0)</f>
        <v>#N/A</v>
      </c>
      <c r="J268" s="100" t="str">
        <f t="shared" si="13"/>
        <v>Posgrado</v>
      </c>
      <c r="K268" s="100" t="s">
        <v>422</v>
      </c>
    </row>
    <row r="269" spans="3:11">
      <c r="C269" s="147"/>
      <c r="D269" s="153"/>
      <c r="E269" s="120"/>
      <c r="F269" s="99">
        <f t="shared" si="12"/>
        <v>0</v>
      </c>
      <c r="G269" s="163"/>
      <c r="H269" s="148"/>
      <c r="I269" s="132" t="e">
        <f>VLOOKUP(H269,Presupuesto!$B$11:$C$565,2,0)</f>
        <v>#N/A</v>
      </c>
      <c r="J269" s="100" t="str">
        <f t="shared" si="13"/>
        <v>Posgrado</v>
      </c>
      <c r="K269" s="100" t="s">
        <v>422</v>
      </c>
    </row>
    <row r="270" spans="3:11">
      <c r="C270" s="147"/>
      <c r="D270" s="153"/>
      <c r="E270" s="120"/>
      <c r="F270" s="99">
        <f t="shared" si="12"/>
        <v>0</v>
      </c>
      <c r="G270" s="163"/>
      <c r="H270" s="148"/>
      <c r="I270" s="132" t="e">
        <f>VLOOKUP(H270,Presupuesto!$B$11:$C$565,2,0)</f>
        <v>#N/A</v>
      </c>
      <c r="J270" s="100" t="str">
        <f t="shared" si="13"/>
        <v>Posgrado</v>
      </c>
      <c r="K270" s="100" t="s">
        <v>422</v>
      </c>
    </row>
    <row r="271" spans="3:11" ht="15.75" thickBot="1">
      <c r="C271" s="149"/>
      <c r="D271" s="161"/>
      <c r="E271" s="105"/>
      <c r="F271" s="107">
        <f t="shared" si="12"/>
        <v>0</v>
      </c>
      <c r="G271" s="164"/>
      <c r="H271" s="150"/>
      <c r="I271" s="134" t="e">
        <f>VLOOKUP(H271,Presupuesto!$B$11:$C$565,2,0)</f>
        <v>#N/A</v>
      </c>
      <c r="J271" s="108" t="str">
        <f t="shared" si="13"/>
        <v>Posgrado</v>
      </c>
      <c r="K271" s="126" t="s">
        <v>404</v>
      </c>
    </row>
    <row r="273" spans="3:11" ht="15.75" thickBot="1"/>
    <row r="274" spans="3:11" ht="15.75" thickBot="1">
      <c r="C274" s="159" t="s">
        <v>53</v>
      </c>
      <c r="D274" s="434">
        <f>SUM(F281:F315)</f>
        <v>0</v>
      </c>
      <c r="F274" s="70"/>
      <c r="G274" s="79"/>
      <c r="H274" s="70"/>
      <c r="I274" s="70"/>
    </row>
    <row r="275" spans="3:11">
      <c r="C275" s="70"/>
      <c r="D275" s="31"/>
      <c r="E275" s="95"/>
      <c r="F275" s="95"/>
      <c r="G275" s="95"/>
      <c r="H275" s="76"/>
      <c r="I275" s="76"/>
      <c r="J275" s="76"/>
      <c r="K275" s="114"/>
    </row>
    <row r="276" spans="3:11">
      <c r="C276" s="70"/>
      <c r="D276" s="31"/>
      <c r="E276" s="95"/>
      <c r="F276" s="95"/>
      <c r="G276" s="95"/>
      <c r="H276" s="76"/>
      <c r="I276" s="76"/>
      <c r="J276" s="76"/>
      <c r="K276" s="114"/>
    </row>
    <row r="277" spans="3:11" ht="15.75">
      <c r="C277" s="207" t="s">
        <v>402</v>
      </c>
      <c r="D277" s="208"/>
      <c r="E277" s="95"/>
      <c r="F277" s="95"/>
      <c r="G277" s="95"/>
      <c r="H277" s="76"/>
      <c r="I277" s="76"/>
      <c r="J277" s="76"/>
      <c r="K277" s="114"/>
    </row>
    <row r="278" spans="3:11" ht="18.75">
      <c r="C278" s="217" t="e">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#N/A</v>
      </c>
      <c r="D278" s="31"/>
      <c r="E278" s="95"/>
      <c r="F278" s="95"/>
      <c r="G278" s="95"/>
      <c r="H278" s="76"/>
      <c r="I278" s="76"/>
      <c r="J278" s="76"/>
      <c r="K278" s="114"/>
    </row>
    <row r="279" spans="3:11" ht="15.75" thickBot="1">
      <c r="F279" s="95"/>
      <c r="G279" s="76"/>
      <c r="H279" s="76"/>
      <c r="I279" s="76"/>
    </row>
    <row r="280" spans="3:11" ht="30.75" thickBot="1">
      <c r="C280" s="131" t="s">
        <v>44</v>
      </c>
      <c r="D280" s="131" t="s">
        <v>55</v>
      </c>
      <c r="E280" s="138" t="s">
        <v>57</v>
      </c>
      <c r="F280" s="137" t="s">
        <v>27</v>
      </c>
      <c r="G280" s="135" t="s">
        <v>140</v>
      </c>
      <c r="H280" s="138" t="s">
        <v>46</v>
      </c>
      <c r="I280" s="135" t="s">
        <v>141</v>
      </c>
      <c r="J280" s="135" t="s">
        <v>420</v>
      </c>
      <c r="K280" s="135" t="s">
        <v>421</v>
      </c>
    </row>
    <row r="281" spans="3:11">
      <c r="C281" s="229" t="s">
        <v>451</v>
      </c>
      <c r="D281" s="230"/>
      <c r="E281" s="228">
        <f>HLOOKUP(C281,$AH$2:$BU$3,2,0)</f>
        <v>620</v>
      </c>
      <c r="F281" s="99">
        <f t="shared" ref="F281:F315" si="14">D281*E281</f>
        <v>0</v>
      </c>
      <c r="G281" s="163" t="s">
        <v>138</v>
      </c>
      <c r="H281" s="144"/>
      <c r="I281" s="132" t="e">
        <f>VLOOKUP(H281,Presupuesto!$B$11:$C$565,2,0)</f>
        <v>#N/A</v>
      </c>
      <c r="J281" s="227" t="s">
        <v>1472</v>
      </c>
      <c r="K281" s="100" t="s">
        <v>404</v>
      </c>
    </row>
    <row r="282" spans="3:11">
      <c r="C282" s="143"/>
      <c r="D282" s="160"/>
      <c r="E282" s="125"/>
      <c r="F282" s="99">
        <f t="shared" si="14"/>
        <v>0</v>
      </c>
      <c r="G282" s="163"/>
      <c r="H282" s="144"/>
      <c r="I282" s="132" t="e">
        <f>VLOOKUP(H282,Presupuesto!$B$11:$C$565,2,0)</f>
        <v>#N/A</v>
      </c>
      <c r="J282" s="100" t="str">
        <f>$J$281</f>
        <v>Posgrado</v>
      </c>
      <c r="K282" s="100" t="s">
        <v>422</v>
      </c>
    </row>
    <row r="283" spans="3:11">
      <c r="C283" s="143"/>
      <c r="D283" s="160"/>
      <c r="E283" s="125"/>
      <c r="F283" s="99">
        <f t="shared" si="14"/>
        <v>0</v>
      </c>
      <c r="G283" s="163"/>
      <c r="H283" s="144"/>
      <c r="I283" s="132" t="e">
        <f>VLOOKUP(H283,Presupuesto!$B$11:$C$565,2,0)</f>
        <v>#N/A</v>
      </c>
      <c r="J283" s="100" t="str">
        <f t="shared" ref="J283:J315" si="15">$J$281</f>
        <v>Posgrado</v>
      </c>
      <c r="K283" s="100" t="s">
        <v>422</v>
      </c>
    </row>
    <row r="284" spans="3:11">
      <c r="C284" s="143"/>
      <c r="D284" s="160"/>
      <c r="E284" s="125"/>
      <c r="F284" s="99">
        <f t="shared" si="14"/>
        <v>0</v>
      </c>
      <c r="G284" s="163"/>
      <c r="H284" s="144"/>
      <c r="I284" s="132" t="e">
        <f>VLOOKUP(H284,Presupuesto!$B$11:$C$565,2,0)</f>
        <v>#N/A</v>
      </c>
      <c r="J284" s="100" t="str">
        <f t="shared" si="15"/>
        <v>Posgrado</v>
      </c>
      <c r="K284" s="100" t="s">
        <v>422</v>
      </c>
    </row>
    <row r="285" spans="3:11">
      <c r="C285" s="143"/>
      <c r="D285" s="160"/>
      <c r="E285" s="125"/>
      <c r="F285" s="99">
        <f t="shared" si="14"/>
        <v>0</v>
      </c>
      <c r="G285" s="163"/>
      <c r="H285" s="144"/>
      <c r="I285" s="132" t="e">
        <f>VLOOKUP(H285,Presupuesto!$B$11:$C$565,2,0)</f>
        <v>#N/A</v>
      </c>
      <c r="J285" s="100" t="str">
        <f t="shared" si="15"/>
        <v>Posgrado</v>
      </c>
      <c r="K285" s="100" t="s">
        <v>422</v>
      </c>
    </row>
    <row r="286" spans="3:11">
      <c r="C286" s="143"/>
      <c r="D286" s="160"/>
      <c r="E286" s="125"/>
      <c r="F286" s="99">
        <f t="shared" si="14"/>
        <v>0</v>
      </c>
      <c r="G286" s="163"/>
      <c r="H286" s="144"/>
      <c r="I286" s="132" t="e">
        <f>VLOOKUP(H286,Presupuesto!$B$11:$C$565,2,0)</f>
        <v>#N/A</v>
      </c>
      <c r="J286" s="100" t="str">
        <f t="shared" si="15"/>
        <v>Posgrado</v>
      </c>
      <c r="K286" s="100" t="s">
        <v>411</v>
      </c>
    </row>
    <row r="287" spans="3:11">
      <c r="C287" s="143"/>
      <c r="D287" s="160"/>
      <c r="E287" s="125"/>
      <c r="F287" s="99">
        <f t="shared" si="14"/>
        <v>0</v>
      </c>
      <c r="G287" s="163"/>
      <c r="H287" s="144"/>
      <c r="I287" s="132" t="e">
        <f>VLOOKUP(H287,Presupuesto!$B$11:$C$565,2,0)</f>
        <v>#N/A</v>
      </c>
      <c r="J287" s="100" t="str">
        <f t="shared" si="15"/>
        <v>Posgrado</v>
      </c>
      <c r="K287" s="100" t="s">
        <v>422</v>
      </c>
    </row>
    <row r="288" spans="3:11">
      <c r="C288" s="143"/>
      <c r="D288" s="160"/>
      <c r="E288" s="125"/>
      <c r="F288" s="99">
        <f t="shared" si="14"/>
        <v>0</v>
      </c>
      <c r="G288" s="163"/>
      <c r="H288" s="144"/>
      <c r="I288" s="132" t="e">
        <f>VLOOKUP(H288,Presupuesto!$B$11:$C$565,2,0)</f>
        <v>#N/A</v>
      </c>
      <c r="J288" s="100" t="str">
        <f t="shared" si="15"/>
        <v>Posgrado</v>
      </c>
      <c r="K288" s="100" t="s">
        <v>422</v>
      </c>
    </row>
    <row r="289" spans="3:11">
      <c r="C289" s="143"/>
      <c r="D289" s="160"/>
      <c r="E289" s="125"/>
      <c r="F289" s="99">
        <f t="shared" si="14"/>
        <v>0</v>
      </c>
      <c r="G289" s="163"/>
      <c r="H289" s="144"/>
      <c r="I289" s="132" t="e">
        <f>VLOOKUP(H289,Presupuesto!$B$11:$C$565,2,0)</f>
        <v>#N/A</v>
      </c>
      <c r="J289" s="100" t="str">
        <f t="shared" si="15"/>
        <v>Posgrado</v>
      </c>
      <c r="K289" s="100" t="s">
        <v>422</v>
      </c>
    </row>
    <row r="290" spans="3:11">
      <c r="C290" s="143"/>
      <c r="D290" s="160"/>
      <c r="E290" s="125"/>
      <c r="F290" s="99">
        <f t="shared" si="14"/>
        <v>0</v>
      </c>
      <c r="G290" s="163"/>
      <c r="H290" s="144"/>
      <c r="I290" s="132" t="e">
        <f>VLOOKUP(H290,Presupuesto!$B$11:$C$565,2,0)</f>
        <v>#N/A</v>
      </c>
      <c r="J290" s="100" t="str">
        <f t="shared" si="15"/>
        <v>Posgrado</v>
      </c>
      <c r="K290" s="100" t="s">
        <v>422</v>
      </c>
    </row>
    <row r="291" spans="3:11">
      <c r="C291" s="143"/>
      <c r="D291" s="160"/>
      <c r="E291" s="125"/>
      <c r="F291" s="99">
        <f t="shared" si="14"/>
        <v>0</v>
      </c>
      <c r="G291" s="163"/>
      <c r="H291" s="144"/>
      <c r="I291" s="132" t="e">
        <f>VLOOKUP(H291,Presupuesto!$B$11:$C$565,2,0)</f>
        <v>#N/A</v>
      </c>
      <c r="J291" s="100" t="str">
        <f t="shared" si="15"/>
        <v>Posgrado</v>
      </c>
      <c r="K291" s="100" t="s">
        <v>422</v>
      </c>
    </row>
    <row r="292" spans="3:11">
      <c r="C292" s="143"/>
      <c r="D292" s="160"/>
      <c r="E292" s="125"/>
      <c r="F292" s="99">
        <f t="shared" si="14"/>
        <v>0</v>
      </c>
      <c r="G292" s="163"/>
      <c r="H292" s="144"/>
      <c r="I292" s="132" t="e">
        <f>VLOOKUP(H292,Presupuesto!$B$11:$C$565,2,0)</f>
        <v>#N/A</v>
      </c>
      <c r="J292" s="100" t="str">
        <f t="shared" si="15"/>
        <v>Posgrado</v>
      </c>
      <c r="K292" s="100" t="s">
        <v>422</v>
      </c>
    </row>
    <row r="293" spans="3:11">
      <c r="C293" s="143"/>
      <c r="D293" s="160"/>
      <c r="E293" s="125"/>
      <c r="F293" s="99">
        <f t="shared" si="14"/>
        <v>0</v>
      </c>
      <c r="G293" s="163"/>
      <c r="H293" s="144"/>
      <c r="I293" s="132" t="e">
        <f>VLOOKUP(H293,Presupuesto!$B$11:$C$565,2,0)</f>
        <v>#N/A</v>
      </c>
      <c r="J293" s="100" t="str">
        <f t="shared" si="15"/>
        <v>Posgrado</v>
      </c>
      <c r="K293" s="100" t="s">
        <v>422</v>
      </c>
    </row>
    <row r="294" spans="3:11">
      <c r="C294" s="143"/>
      <c r="D294" s="160"/>
      <c r="E294" s="125"/>
      <c r="F294" s="99">
        <f t="shared" si="14"/>
        <v>0</v>
      </c>
      <c r="G294" s="163"/>
      <c r="H294" s="144"/>
      <c r="I294" s="132" t="e">
        <f>VLOOKUP(H294,Presupuesto!$B$11:$C$565,2,0)</f>
        <v>#N/A</v>
      </c>
      <c r="J294" s="100" t="str">
        <f t="shared" si="15"/>
        <v>Posgrado</v>
      </c>
      <c r="K294" s="100" t="s">
        <v>422</v>
      </c>
    </row>
    <row r="295" spans="3:11">
      <c r="C295" s="143"/>
      <c r="D295" s="160"/>
      <c r="E295" s="125"/>
      <c r="F295" s="99">
        <f t="shared" si="14"/>
        <v>0</v>
      </c>
      <c r="G295" s="163"/>
      <c r="H295" s="144"/>
      <c r="I295" s="132" t="e">
        <f>VLOOKUP(H295,Presupuesto!$B$11:$C$565,2,0)</f>
        <v>#N/A</v>
      </c>
      <c r="J295" s="100" t="str">
        <f t="shared" si="15"/>
        <v>Posgrado</v>
      </c>
      <c r="K295" s="100" t="s">
        <v>422</v>
      </c>
    </row>
    <row r="296" spans="3:11">
      <c r="C296" s="143"/>
      <c r="D296" s="160"/>
      <c r="E296" s="125"/>
      <c r="F296" s="99">
        <f t="shared" si="14"/>
        <v>0</v>
      </c>
      <c r="G296" s="163"/>
      <c r="H296" s="144"/>
      <c r="I296" s="132" t="e">
        <f>VLOOKUP(H296,Presupuesto!$B$11:$C$565,2,0)</f>
        <v>#N/A</v>
      </c>
      <c r="J296" s="100" t="str">
        <f t="shared" si="15"/>
        <v>Posgrado</v>
      </c>
      <c r="K296" s="100" t="s">
        <v>422</v>
      </c>
    </row>
    <row r="297" spans="3:11">
      <c r="C297" s="143"/>
      <c r="D297" s="160"/>
      <c r="E297" s="125"/>
      <c r="F297" s="99">
        <f t="shared" si="14"/>
        <v>0</v>
      </c>
      <c r="G297" s="163"/>
      <c r="H297" s="144"/>
      <c r="I297" s="132" t="e">
        <f>VLOOKUP(H297,Presupuesto!$B$11:$C$565,2,0)</f>
        <v>#N/A</v>
      </c>
      <c r="J297" s="100" t="str">
        <f t="shared" si="15"/>
        <v>Posgrado</v>
      </c>
      <c r="K297" s="100" t="s">
        <v>422</v>
      </c>
    </row>
    <row r="298" spans="3:11">
      <c r="C298" s="143"/>
      <c r="D298" s="160"/>
      <c r="E298" s="125"/>
      <c r="F298" s="99">
        <f t="shared" si="14"/>
        <v>0</v>
      </c>
      <c r="G298" s="163"/>
      <c r="H298" s="144"/>
      <c r="I298" s="132" t="e">
        <f>VLOOKUP(H298,Presupuesto!$B$11:$C$565,2,0)</f>
        <v>#N/A</v>
      </c>
      <c r="J298" s="100" t="str">
        <f t="shared" si="15"/>
        <v>Posgrado</v>
      </c>
      <c r="K298" s="100" t="s">
        <v>422</v>
      </c>
    </row>
    <row r="299" spans="3:11">
      <c r="C299" s="143"/>
      <c r="D299" s="160"/>
      <c r="E299" s="125"/>
      <c r="F299" s="99">
        <f t="shared" si="14"/>
        <v>0</v>
      </c>
      <c r="G299" s="163"/>
      <c r="H299" s="144"/>
      <c r="I299" s="132" t="e">
        <f>VLOOKUP(H299,Presupuesto!$B$11:$C$565,2,0)</f>
        <v>#N/A</v>
      </c>
      <c r="J299" s="100" t="str">
        <f t="shared" si="15"/>
        <v>Posgrado</v>
      </c>
      <c r="K299" s="100" t="s">
        <v>422</v>
      </c>
    </row>
    <row r="300" spans="3:11">
      <c r="C300" s="143"/>
      <c r="D300" s="160"/>
      <c r="E300" s="125"/>
      <c r="F300" s="99">
        <f t="shared" si="14"/>
        <v>0</v>
      </c>
      <c r="G300" s="163"/>
      <c r="H300" s="144"/>
      <c r="I300" s="132" t="e">
        <f>VLOOKUP(H300,Presupuesto!$B$11:$C$565,2,0)</f>
        <v>#N/A</v>
      </c>
      <c r="J300" s="100" t="str">
        <f t="shared" si="15"/>
        <v>Posgrado</v>
      </c>
      <c r="K300" s="100" t="s">
        <v>422</v>
      </c>
    </row>
    <row r="301" spans="3:11">
      <c r="C301" s="143"/>
      <c r="D301" s="160"/>
      <c r="E301" s="125"/>
      <c r="F301" s="99">
        <f t="shared" si="14"/>
        <v>0</v>
      </c>
      <c r="G301" s="163"/>
      <c r="H301" s="144"/>
      <c r="I301" s="132" t="e">
        <f>VLOOKUP(H301,Presupuesto!$B$11:$C$565,2,0)</f>
        <v>#N/A</v>
      </c>
      <c r="J301" s="100" t="str">
        <f t="shared" si="15"/>
        <v>Posgrado</v>
      </c>
      <c r="K301" s="100" t="s">
        <v>422</v>
      </c>
    </row>
    <row r="302" spans="3:11">
      <c r="C302" s="143"/>
      <c r="D302" s="160"/>
      <c r="E302" s="125"/>
      <c r="F302" s="99">
        <f t="shared" si="14"/>
        <v>0</v>
      </c>
      <c r="G302" s="163"/>
      <c r="H302" s="144"/>
      <c r="I302" s="132" t="e">
        <f>VLOOKUP(H302,Presupuesto!$B$11:$C$565,2,0)</f>
        <v>#N/A</v>
      </c>
      <c r="J302" s="100" t="str">
        <f t="shared" si="15"/>
        <v>Posgrado</v>
      </c>
      <c r="K302" s="100" t="s">
        <v>422</v>
      </c>
    </row>
    <row r="303" spans="3:11">
      <c r="C303" s="145"/>
      <c r="D303" s="153"/>
      <c r="E303" s="120"/>
      <c r="F303" s="99">
        <f t="shared" si="14"/>
        <v>0</v>
      </c>
      <c r="G303" s="163"/>
      <c r="H303" s="146"/>
      <c r="I303" s="132" t="e">
        <f>VLOOKUP(H303,Presupuesto!$B$11:$C$565,2,0)</f>
        <v>#N/A</v>
      </c>
      <c r="J303" s="100" t="str">
        <f t="shared" si="15"/>
        <v>Posgrado</v>
      </c>
      <c r="K303" s="100" t="s">
        <v>422</v>
      </c>
    </row>
    <row r="304" spans="3:11">
      <c r="C304" s="145"/>
      <c r="D304" s="153"/>
      <c r="E304" s="120"/>
      <c r="F304" s="99">
        <f t="shared" si="14"/>
        <v>0</v>
      </c>
      <c r="G304" s="163"/>
      <c r="H304" s="146"/>
      <c r="I304" s="132" t="e">
        <f>VLOOKUP(H304,Presupuesto!$B$11:$C$565,2,0)</f>
        <v>#N/A</v>
      </c>
      <c r="J304" s="100" t="str">
        <f t="shared" si="15"/>
        <v>Posgrado</v>
      </c>
      <c r="K304" s="100" t="s">
        <v>422</v>
      </c>
    </row>
    <row r="305" spans="3:11">
      <c r="C305" s="145"/>
      <c r="D305" s="153"/>
      <c r="E305" s="120"/>
      <c r="F305" s="99">
        <f t="shared" si="14"/>
        <v>0</v>
      </c>
      <c r="G305" s="163"/>
      <c r="H305" s="146"/>
      <c r="I305" s="132" t="e">
        <f>VLOOKUP(H305,Presupuesto!$B$11:$C$565,2,0)</f>
        <v>#N/A</v>
      </c>
      <c r="J305" s="100" t="str">
        <f t="shared" si="15"/>
        <v>Posgrado</v>
      </c>
      <c r="K305" s="100" t="s">
        <v>422</v>
      </c>
    </row>
    <row r="306" spans="3:11">
      <c r="C306" s="145"/>
      <c r="D306" s="153"/>
      <c r="E306" s="120"/>
      <c r="F306" s="99">
        <f t="shared" si="14"/>
        <v>0</v>
      </c>
      <c r="G306" s="163"/>
      <c r="H306" s="146"/>
      <c r="I306" s="132" t="e">
        <f>VLOOKUP(H306,Presupuesto!$B$11:$C$565,2,0)</f>
        <v>#N/A</v>
      </c>
      <c r="J306" s="100" t="str">
        <f t="shared" si="15"/>
        <v>Posgrado</v>
      </c>
      <c r="K306" s="100" t="s">
        <v>422</v>
      </c>
    </row>
    <row r="307" spans="3:11">
      <c r="C307" s="145"/>
      <c r="D307" s="153"/>
      <c r="E307" s="120"/>
      <c r="F307" s="99">
        <f t="shared" si="14"/>
        <v>0</v>
      </c>
      <c r="G307" s="163"/>
      <c r="H307" s="146"/>
      <c r="I307" s="132" t="e">
        <f>VLOOKUP(H307,Presupuesto!$B$11:$C$565,2,0)</f>
        <v>#N/A</v>
      </c>
      <c r="J307" s="100" t="str">
        <f t="shared" si="15"/>
        <v>Posgrado</v>
      </c>
      <c r="K307" s="100" t="s">
        <v>422</v>
      </c>
    </row>
    <row r="308" spans="3:11">
      <c r="C308" s="145"/>
      <c r="D308" s="153"/>
      <c r="E308" s="120"/>
      <c r="F308" s="99">
        <f t="shared" si="14"/>
        <v>0</v>
      </c>
      <c r="G308" s="163"/>
      <c r="H308" s="146"/>
      <c r="I308" s="132" t="e">
        <f>VLOOKUP(H308,Presupuesto!$B$11:$C$565,2,0)</f>
        <v>#N/A</v>
      </c>
      <c r="J308" s="100" t="str">
        <f t="shared" si="15"/>
        <v>Posgrado</v>
      </c>
      <c r="K308" s="100" t="s">
        <v>422</v>
      </c>
    </row>
    <row r="309" spans="3:11">
      <c r="C309" s="145"/>
      <c r="D309" s="153"/>
      <c r="E309" s="120"/>
      <c r="F309" s="99">
        <f t="shared" si="14"/>
        <v>0</v>
      </c>
      <c r="G309" s="163"/>
      <c r="H309" s="146"/>
      <c r="I309" s="132" t="e">
        <f>VLOOKUP(H309,Presupuesto!$B$11:$C$565,2,0)</f>
        <v>#N/A</v>
      </c>
      <c r="J309" s="100" t="str">
        <f t="shared" si="15"/>
        <v>Posgrado</v>
      </c>
      <c r="K309" s="100" t="s">
        <v>422</v>
      </c>
    </row>
    <row r="310" spans="3:11">
      <c r="C310" s="145"/>
      <c r="D310" s="153"/>
      <c r="E310" s="120"/>
      <c r="F310" s="99">
        <f t="shared" si="14"/>
        <v>0</v>
      </c>
      <c r="G310" s="163"/>
      <c r="H310" s="146"/>
      <c r="I310" s="132" t="e">
        <f>VLOOKUP(H310,Presupuesto!$B$11:$C$565,2,0)</f>
        <v>#N/A</v>
      </c>
      <c r="J310" s="100" t="str">
        <f t="shared" si="15"/>
        <v>Posgrado</v>
      </c>
      <c r="K310" s="100" t="s">
        <v>422</v>
      </c>
    </row>
    <row r="311" spans="3:11">
      <c r="C311" s="147"/>
      <c r="D311" s="153"/>
      <c r="E311" s="120"/>
      <c r="F311" s="99">
        <f t="shared" si="14"/>
        <v>0</v>
      </c>
      <c r="G311" s="163"/>
      <c r="H311" s="148"/>
      <c r="I311" s="132" t="e">
        <f>VLOOKUP(H311,Presupuesto!$B$11:$C$565,2,0)</f>
        <v>#N/A</v>
      </c>
      <c r="J311" s="100" t="str">
        <f t="shared" si="15"/>
        <v>Posgrado</v>
      </c>
      <c r="K311" s="100" t="s">
        <v>413</v>
      </c>
    </row>
    <row r="312" spans="3:11">
      <c r="C312" s="147"/>
      <c r="D312" s="153"/>
      <c r="E312" s="120"/>
      <c r="F312" s="99">
        <f t="shared" si="14"/>
        <v>0</v>
      </c>
      <c r="G312" s="163"/>
      <c r="H312" s="148"/>
      <c r="I312" s="132" t="e">
        <f>VLOOKUP(H312,Presupuesto!$B$11:$C$565,2,0)</f>
        <v>#N/A</v>
      </c>
      <c r="J312" s="100" t="str">
        <f t="shared" si="15"/>
        <v>Posgrado</v>
      </c>
      <c r="K312" s="100" t="s">
        <v>422</v>
      </c>
    </row>
    <row r="313" spans="3:11">
      <c r="C313" s="147"/>
      <c r="D313" s="153"/>
      <c r="E313" s="120"/>
      <c r="F313" s="99">
        <f t="shared" si="14"/>
        <v>0</v>
      </c>
      <c r="G313" s="163"/>
      <c r="H313" s="148"/>
      <c r="I313" s="132" t="e">
        <f>VLOOKUP(H313,Presupuesto!$B$11:$C$565,2,0)</f>
        <v>#N/A</v>
      </c>
      <c r="J313" s="100" t="str">
        <f t="shared" si="15"/>
        <v>Posgrado</v>
      </c>
      <c r="K313" s="100" t="s">
        <v>422</v>
      </c>
    </row>
    <row r="314" spans="3:11">
      <c r="C314" s="147"/>
      <c r="D314" s="153"/>
      <c r="E314" s="120"/>
      <c r="F314" s="99">
        <f t="shared" si="14"/>
        <v>0</v>
      </c>
      <c r="G314" s="163"/>
      <c r="H314" s="148"/>
      <c r="I314" s="132" t="e">
        <f>VLOOKUP(H314,Presupuesto!$B$11:$C$565,2,0)</f>
        <v>#N/A</v>
      </c>
      <c r="J314" s="100" t="str">
        <f t="shared" si="15"/>
        <v>Posgrado</v>
      </c>
      <c r="K314" s="100" t="s">
        <v>422</v>
      </c>
    </row>
    <row r="315" spans="3:11" ht="15.75" thickBot="1">
      <c r="C315" s="149"/>
      <c r="D315" s="161"/>
      <c r="E315" s="105"/>
      <c r="F315" s="107">
        <f t="shared" si="14"/>
        <v>0</v>
      </c>
      <c r="G315" s="164"/>
      <c r="H315" s="150"/>
      <c r="I315" s="134" t="e">
        <f>VLOOKUP(H315,Presupuesto!$B$11:$C$565,2,0)</f>
        <v>#N/A</v>
      </c>
      <c r="J315" s="108" t="str">
        <f t="shared" si="15"/>
        <v>Posgrado</v>
      </c>
      <c r="K315" s="126" t="s">
        <v>404</v>
      </c>
    </row>
    <row r="317" spans="3:11" ht="15.75" thickBot="1">
      <c r="F317" s="92"/>
      <c r="G317" s="91"/>
      <c r="H317" s="92"/>
      <c r="I317" s="92"/>
    </row>
    <row r="318" spans="3:11" ht="15.75" thickBot="1">
      <c r="C318" s="159" t="s">
        <v>53</v>
      </c>
      <c r="D318" s="434">
        <f>SUM(F325:F359)</f>
        <v>0</v>
      </c>
      <c r="F318" s="70"/>
      <c r="G318" s="79"/>
      <c r="H318" s="70"/>
      <c r="I318" s="70"/>
    </row>
    <row r="319" spans="3:11">
      <c r="C319" s="70"/>
      <c r="D319" s="31"/>
      <c r="E319" s="95"/>
      <c r="F319" s="95"/>
      <c r="G319" s="95"/>
      <c r="H319" s="76"/>
      <c r="I319" s="76"/>
      <c r="J319" s="76"/>
      <c r="K319" s="114"/>
    </row>
    <row r="320" spans="3:11">
      <c r="C320" s="70"/>
      <c r="D320" s="31"/>
      <c r="E320" s="95"/>
      <c r="F320" s="95"/>
      <c r="G320" s="95"/>
      <c r="H320" s="76"/>
      <c r="I320" s="76"/>
      <c r="J320" s="76"/>
      <c r="K320" s="114"/>
    </row>
    <row r="321" spans="3:11" ht="15.75">
      <c r="C321" s="207" t="s">
        <v>402</v>
      </c>
      <c r="D321" s="208"/>
      <c r="E321" s="95"/>
      <c r="F321" s="95"/>
      <c r="G321" s="95"/>
      <c r="H321" s="76"/>
      <c r="I321" s="76"/>
      <c r="J321" s="76"/>
      <c r="K321" s="114"/>
    </row>
    <row r="322" spans="3:11" ht="18.75">
      <c r="C322" s="217" t="e">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#N/A</v>
      </c>
      <c r="D322" s="31"/>
      <c r="E322" s="95"/>
      <c r="F322" s="95"/>
      <c r="G322" s="95"/>
      <c r="H322" s="76"/>
      <c r="I322" s="76"/>
      <c r="J322" s="76"/>
      <c r="K322" s="114"/>
    </row>
    <row r="323" spans="3:11" ht="15.75" thickBot="1">
      <c r="F323" s="95"/>
      <c r="G323" s="76"/>
      <c r="H323" s="76"/>
      <c r="I323" s="76"/>
    </row>
    <row r="324" spans="3:11" ht="30.75" thickBot="1">
      <c r="C324" s="131" t="s">
        <v>44</v>
      </c>
      <c r="D324" s="131" t="s">
        <v>55</v>
      </c>
      <c r="E324" s="138" t="s">
        <v>57</v>
      </c>
      <c r="F324" s="137" t="s">
        <v>27</v>
      </c>
      <c r="G324" s="135" t="s">
        <v>140</v>
      </c>
      <c r="H324" s="138" t="s">
        <v>46</v>
      </c>
      <c r="I324" s="135" t="s">
        <v>141</v>
      </c>
      <c r="J324" s="135" t="s">
        <v>420</v>
      </c>
      <c r="K324" s="135" t="s">
        <v>421</v>
      </c>
    </row>
    <row r="325" spans="3:11">
      <c r="C325" s="229" t="s">
        <v>451</v>
      </c>
      <c r="D325" s="230"/>
      <c r="E325" s="228">
        <f>HLOOKUP(C325,$AH$2:$BU$3,2,0)</f>
        <v>620</v>
      </c>
      <c r="F325" s="99">
        <f t="shared" ref="F325:F359" si="16">D325*E325</f>
        <v>0</v>
      </c>
      <c r="G325" s="163" t="s">
        <v>138</v>
      </c>
      <c r="H325" s="144"/>
      <c r="I325" s="132" t="e">
        <f>VLOOKUP(H325,Presupuesto!$B$11:$C$565,2,0)</f>
        <v>#N/A</v>
      </c>
      <c r="J325" s="227" t="s">
        <v>1472</v>
      </c>
      <c r="K325" s="100" t="s">
        <v>404</v>
      </c>
    </row>
    <row r="326" spans="3:11">
      <c r="C326" s="143"/>
      <c r="D326" s="160"/>
      <c r="E326" s="125"/>
      <c r="F326" s="99">
        <f t="shared" si="16"/>
        <v>0</v>
      </c>
      <c r="G326" s="163"/>
      <c r="H326" s="144"/>
      <c r="I326" s="132" t="e">
        <f>VLOOKUP(H326,Presupuesto!$B$11:$C$565,2,0)</f>
        <v>#N/A</v>
      </c>
      <c r="J326" s="100" t="str">
        <f>$J$325</f>
        <v>Posgrado</v>
      </c>
      <c r="K326" s="100" t="s">
        <v>422</v>
      </c>
    </row>
    <row r="327" spans="3:11">
      <c r="C327" s="143"/>
      <c r="D327" s="160"/>
      <c r="E327" s="125"/>
      <c r="F327" s="99">
        <f t="shared" si="16"/>
        <v>0</v>
      </c>
      <c r="G327" s="163"/>
      <c r="H327" s="144"/>
      <c r="I327" s="132" t="e">
        <f>VLOOKUP(H327,Presupuesto!$B$11:$C$565,2,0)</f>
        <v>#N/A</v>
      </c>
      <c r="J327" s="100" t="str">
        <f t="shared" ref="J327:J359" si="17">$J$325</f>
        <v>Posgrado</v>
      </c>
      <c r="K327" s="100" t="s">
        <v>422</v>
      </c>
    </row>
    <row r="328" spans="3:11">
      <c r="C328" s="143"/>
      <c r="D328" s="160"/>
      <c r="E328" s="125"/>
      <c r="F328" s="99">
        <f t="shared" si="16"/>
        <v>0</v>
      </c>
      <c r="G328" s="163"/>
      <c r="H328" s="144"/>
      <c r="I328" s="132" t="e">
        <f>VLOOKUP(H328,Presupuesto!$B$11:$C$565,2,0)</f>
        <v>#N/A</v>
      </c>
      <c r="J328" s="100" t="str">
        <f t="shared" si="17"/>
        <v>Posgrado</v>
      </c>
      <c r="K328" s="100" t="s">
        <v>422</v>
      </c>
    </row>
    <row r="329" spans="3:11">
      <c r="C329" s="143"/>
      <c r="D329" s="160"/>
      <c r="E329" s="125"/>
      <c r="F329" s="99">
        <f t="shared" si="16"/>
        <v>0</v>
      </c>
      <c r="G329" s="163"/>
      <c r="H329" s="144"/>
      <c r="I329" s="132" t="e">
        <f>VLOOKUP(H329,Presupuesto!$B$11:$C$565,2,0)</f>
        <v>#N/A</v>
      </c>
      <c r="J329" s="100" t="str">
        <f t="shared" si="17"/>
        <v>Posgrado</v>
      </c>
      <c r="K329" s="100" t="s">
        <v>422</v>
      </c>
    </row>
    <row r="330" spans="3:11">
      <c r="C330" s="143"/>
      <c r="D330" s="160"/>
      <c r="E330" s="125"/>
      <c r="F330" s="99">
        <f t="shared" si="16"/>
        <v>0</v>
      </c>
      <c r="G330" s="163"/>
      <c r="H330" s="144"/>
      <c r="I330" s="132" t="e">
        <f>VLOOKUP(H330,Presupuesto!$B$11:$C$565,2,0)</f>
        <v>#N/A</v>
      </c>
      <c r="J330" s="100" t="str">
        <f t="shared" si="17"/>
        <v>Posgrado</v>
      </c>
      <c r="K330" s="100" t="s">
        <v>411</v>
      </c>
    </row>
    <row r="331" spans="3:11">
      <c r="C331" s="143"/>
      <c r="D331" s="160"/>
      <c r="E331" s="125"/>
      <c r="F331" s="99">
        <f t="shared" si="16"/>
        <v>0</v>
      </c>
      <c r="G331" s="163"/>
      <c r="H331" s="144"/>
      <c r="I331" s="132" t="e">
        <f>VLOOKUP(H331,Presupuesto!$B$11:$C$565,2,0)</f>
        <v>#N/A</v>
      </c>
      <c r="J331" s="100" t="str">
        <f t="shared" si="17"/>
        <v>Posgrado</v>
      </c>
      <c r="K331" s="100" t="s">
        <v>422</v>
      </c>
    </row>
    <row r="332" spans="3:11">
      <c r="C332" s="143"/>
      <c r="D332" s="160"/>
      <c r="E332" s="125"/>
      <c r="F332" s="99">
        <f t="shared" si="16"/>
        <v>0</v>
      </c>
      <c r="G332" s="163"/>
      <c r="H332" s="144"/>
      <c r="I332" s="132" t="e">
        <f>VLOOKUP(H332,Presupuesto!$B$11:$C$565,2,0)</f>
        <v>#N/A</v>
      </c>
      <c r="J332" s="100" t="str">
        <f t="shared" si="17"/>
        <v>Posgrado</v>
      </c>
      <c r="K332" s="100" t="s">
        <v>422</v>
      </c>
    </row>
    <row r="333" spans="3:11">
      <c r="C333" s="143"/>
      <c r="D333" s="160"/>
      <c r="E333" s="125"/>
      <c r="F333" s="99">
        <f t="shared" si="16"/>
        <v>0</v>
      </c>
      <c r="G333" s="163"/>
      <c r="H333" s="144"/>
      <c r="I333" s="132" t="e">
        <f>VLOOKUP(H333,Presupuesto!$B$11:$C$565,2,0)</f>
        <v>#N/A</v>
      </c>
      <c r="J333" s="100" t="str">
        <f t="shared" si="17"/>
        <v>Posgrado</v>
      </c>
      <c r="K333" s="100" t="s">
        <v>422</v>
      </c>
    </row>
    <row r="334" spans="3:11">
      <c r="C334" s="143"/>
      <c r="D334" s="160"/>
      <c r="E334" s="125"/>
      <c r="F334" s="99">
        <f t="shared" si="16"/>
        <v>0</v>
      </c>
      <c r="G334" s="163"/>
      <c r="H334" s="144"/>
      <c r="I334" s="132" t="e">
        <f>VLOOKUP(H334,Presupuesto!$B$11:$C$565,2,0)</f>
        <v>#N/A</v>
      </c>
      <c r="J334" s="100" t="str">
        <f t="shared" si="17"/>
        <v>Posgrado</v>
      </c>
      <c r="K334" s="100" t="s">
        <v>422</v>
      </c>
    </row>
    <row r="335" spans="3:11">
      <c r="C335" s="143"/>
      <c r="D335" s="160"/>
      <c r="E335" s="125"/>
      <c r="F335" s="99">
        <f t="shared" si="16"/>
        <v>0</v>
      </c>
      <c r="G335" s="163"/>
      <c r="H335" s="144"/>
      <c r="I335" s="132" t="e">
        <f>VLOOKUP(H335,Presupuesto!$B$11:$C$565,2,0)</f>
        <v>#N/A</v>
      </c>
      <c r="J335" s="100" t="str">
        <f t="shared" si="17"/>
        <v>Posgrado</v>
      </c>
      <c r="K335" s="100" t="s">
        <v>422</v>
      </c>
    </row>
    <row r="336" spans="3:11">
      <c r="C336" s="143"/>
      <c r="D336" s="160"/>
      <c r="E336" s="125"/>
      <c r="F336" s="99">
        <f t="shared" si="16"/>
        <v>0</v>
      </c>
      <c r="G336" s="163"/>
      <c r="H336" s="144"/>
      <c r="I336" s="132" t="e">
        <f>VLOOKUP(H336,Presupuesto!$B$11:$C$565,2,0)</f>
        <v>#N/A</v>
      </c>
      <c r="J336" s="100" t="str">
        <f t="shared" si="17"/>
        <v>Posgrado</v>
      </c>
      <c r="K336" s="100" t="s">
        <v>422</v>
      </c>
    </row>
    <row r="337" spans="3:11">
      <c r="C337" s="143"/>
      <c r="D337" s="160"/>
      <c r="E337" s="125"/>
      <c r="F337" s="99">
        <f t="shared" si="16"/>
        <v>0</v>
      </c>
      <c r="G337" s="163"/>
      <c r="H337" s="144"/>
      <c r="I337" s="132" t="e">
        <f>VLOOKUP(H337,Presupuesto!$B$11:$C$565,2,0)</f>
        <v>#N/A</v>
      </c>
      <c r="J337" s="100" t="str">
        <f t="shared" si="17"/>
        <v>Posgrado</v>
      </c>
      <c r="K337" s="100" t="s">
        <v>422</v>
      </c>
    </row>
    <row r="338" spans="3:11">
      <c r="C338" s="143"/>
      <c r="D338" s="160"/>
      <c r="E338" s="125"/>
      <c r="F338" s="99">
        <f t="shared" si="16"/>
        <v>0</v>
      </c>
      <c r="G338" s="163"/>
      <c r="H338" s="144"/>
      <c r="I338" s="132" t="e">
        <f>VLOOKUP(H338,Presupuesto!$B$11:$C$565,2,0)</f>
        <v>#N/A</v>
      </c>
      <c r="J338" s="100" t="str">
        <f t="shared" si="17"/>
        <v>Posgrado</v>
      </c>
      <c r="K338" s="100" t="s">
        <v>422</v>
      </c>
    </row>
    <row r="339" spans="3:11">
      <c r="C339" s="143"/>
      <c r="D339" s="160"/>
      <c r="E339" s="125"/>
      <c r="F339" s="99">
        <f t="shared" si="16"/>
        <v>0</v>
      </c>
      <c r="G339" s="163"/>
      <c r="H339" s="144"/>
      <c r="I339" s="132" t="e">
        <f>VLOOKUP(H339,Presupuesto!$B$11:$C$565,2,0)</f>
        <v>#N/A</v>
      </c>
      <c r="J339" s="100" t="str">
        <f t="shared" si="17"/>
        <v>Posgrado</v>
      </c>
      <c r="K339" s="100" t="s">
        <v>422</v>
      </c>
    </row>
    <row r="340" spans="3:11">
      <c r="C340" s="143"/>
      <c r="D340" s="160"/>
      <c r="E340" s="125"/>
      <c r="F340" s="99">
        <f t="shared" si="16"/>
        <v>0</v>
      </c>
      <c r="G340" s="163"/>
      <c r="H340" s="144"/>
      <c r="I340" s="132" t="e">
        <f>VLOOKUP(H340,Presupuesto!$B$11:$C$565,2,0)</f>
        <v>#N/A</v>
      </c>
      <c r="J340" s="100" t="str">
        <f t="shared" si="17"/>
        <v>Posgrado</v>
      </c>
      <c r="K340" s="100" t="s">
        <v>422</v>
      </c>
    </row>
    <row r="341" spans="3:11">
      <c r="C341" s="143"/>
      <c r="D341" s="160"/>
      <c r="E341" s="125"/>
      <c r="F341" s="99">
        <f t="shared" si="16"/>
        <v>0</v>
      </c>
      <c r="G341" s="163"/>
      <c r="H341" s="144"/>
      <c r="I341" s="132" t="e">
        <f>VLOOKUP(H341,Presupuesto!$B$11:$C$565,2,0)</f>
        <v>#N/A</v>
      </c>
      <c r="J341" s="100" t="str">
        <f t="shared" si="17"/>
        <v>Posgrado</v>
      </c>
      <c r="K341" s="100" t="s">
        <v>422</v>
      </c>
    </row>
    <row r="342" spans="3:11">
      <c r="C342" s="143"/>
      <c r="D342" s="160"/>
      <c r="E342" s="125"/>
      <c r="F342" s="99">
        <f t="shared" si="16"/>
        <v>0</v>
      </c>
      <c r="G342" s="163"/>
      <c r="H342" s="144"/>
      <c r="I342" s="132" t="e">
        <f>VLOOKUP(H342,Presupuesto!$B$11:$C$565,2,0)</f>
        <v>#N/A</v>
      </c>
      <c r="J342" s="100" t="str">
        <f t="shared" si="17"/>
        <v>Posgrado</v>
      </c>
      <c r="K342" s="100" t="s">
        <v>422</v>
      </c>
    </row>
    <row r="343" spans="3:11">
      <c r="C343" s="143"/>
      <c r="D343" s="160"/>
      <c r="E343" s="125"/>
      <c r="F343" s="99">
        <f t="shared" si="16"/>
        <v>0</v>
      </c>
      <c r="G343" s="163"/>
      <c r="H343" s="144"/>
      <c r="I343" s="132" t="e">
        <f>VLOOKUP(H343,Presupuesto!$B$11:$C$565,2,0)</f>
        <v>#N/A</v>
      </c>
      <c r="J343" s="100" t="str">
        <f t="shared" si="17"/>
        <v>Posgrado</v>
      </c>
      <c r="K343" s="100" t="s">
        <v>422</v>
      </c>
    </row>
    <row r="344" spans="3:11">
      <c r="C344" s="143"/>
      <c r="D344" s="160"/>
      <c r="E344" s="125"/>
      <c r="F344" s="99">
        <f t="shared" si="16"/>
        <v>0</v>
      </c>
      <c r="G344" s="163"/>
      <c r="H344" s="144"/>
      <c r="I344" s="132" t="e">
        <f>VLOOKUP(H344,Presupuesto!$B$11:$C$565,2,0)</f>
        <v>#N/A</v>
      </c>
      <c r="J344" s="100" t="str">
        <f t="shared" si="17"/>
        <v>Posgrado</v>
      </c>
      <c r="K344" s="100" t="s">
        <v>422</v>
      </c>
    </row>
    <row r="345" spans="3:11">
      <c r="C345" s="143"/>
      <c r="D345" s="160"/>
      <c r="E345" s="125"/>
      <c r="F345" s="99">
        <f t="shared" si="16"/>
        <v>0</v>
      </c>
      <c r="G345" s="163"/>
      <c r="H345" s="144"/>
      <c r="I345" s="132" t="e">
        <f>VLOOKUP(H345,Presupuesto!$B$11:$C$565,2,0)</f>
        <v>#N/A</v>
      </c>
      <c r="J345" s="100" t="str">
        <f t="shared" si="17"/>
        <v>Posgrado</v>
      </c>
      <c r="K345" s="100" t="s">
        <v>422</v>
      </c>
    </row>
    <row r="346" spans="3:11">
      <c r="C346" s="143"/>
      <c r="D346" s="160"/>
      <c r="E346" s="125"/>
      <c r="F346" s="99">
        <f t="shared" si="16"/>
        <v>0</v>
      </c>
      <c r="G346" s="163"/>
      <c r="H346" s="144"/>
      <c r="I346" s="132" t="e">
        <f>VLOOKUP(H346,Presupuesto!$B$11:$C$565,2,0)</f>
        <v>#N/A</v>
      </c>
      <c r="J346" s="100" t="str">
        <f t="shared" si="17"/>
        <v>Posgrado</v>
      </c>
      <c r="K346" s="100" t="s">
        <v>422</v>
      </c>
    </row>
    <row r="347" spans="3:11">
      <c r="C347" s="145"/>
      <c r="D347" s="153"/>
      <c r="E347" s="120"/>
      <c r="F347" s="99">
        <f t="shared" si="16"/>
        <v>0</v>
      </c>
      <c r="G347" s="163"/>
      <c r="H347" s="146"/>
      <c r="I347" s="132" t="e">
        <f>VLOOKUP(H347,Presupuesto!$B$11:$C$565,2,0)</f>
        <v>#N/A</v>
      </c>
      <c r="J347" s="100" t="str">
        <f t="shared" si="17"/>
        <v>Posgrado</v>
      </c>
      <c r="K347" s="100" t="s">
        <v>422</v>
      </c>
    </row>
    <row r="348" spans="3:11">
      <c r="C348" s="145"/>
      <c r="D348" s="153"/>
      <c r="E348" s="120"/>
      <c r="F348" s="99">
        <f t="shared" si="16"/>
        <v>0</v>
      </c>
      <c r="G348" s="163"/>
      <c r="H348" s="146"/>
      <c r="I348" s="132" t="e">
        <f>VLOOKUP(H348,Presupuesto!$B$11:$C$565,2,0)</f>
        <v>#N/A</v>
      </c>
      <c r="J348" s="100" t="str">
        <f t="shared" si="17"/>
        <v>Posgrado</v>
      </c>
      <c r="K348" s="100" t="s">
        <v>422</v>
      </c>
    </row>
    <row r="349" spans="3:11">
      <c r="C349" s="145"/>
      <c r="D349" s="153"/>
      <c r="E349" s="120"/>
      <c r="F349" s="99">
        <f t="shared" si="16"/>
        <v>0</v>
      </c>
      <c r="G349" s="163"/>
      <c r="H349" s="146"/>
      <c r="I349" s="132" t="e">
        <f>VLOOKUP(H349,Presupuesto!$B$11:$C$565,2,0)</f>
        <v>#N/A</v>
      </c>
      <c r="J349" s="100" t="str">
        <f t="shared" si="17"/>
        <v>Posgrado</v>
      </c>
      <c r="K349" s="100" t="s">
        <v>422</v>
      </c>
    </row>
    <row r="350" spans="3:11">
      <c r="C350" s="145"/>
      <c r="D350" s="153"/>
      <c r="E350" s="120"/>
      <c r="F350" s="99">
        <f t="shared" si="16"/>
        <v>0</v>
      </c>
      <c r="G350" s="163"/>
      <c r="H350" s="146"/>
      <c r="I350" s="132" t="e">
        <f>VLOOKUP(H350,Presupuesto!$B$11:$C$565,2,0)</f>
        <v>#N/A</v>
      </c>
      <c r="J350" s="100" t="str">
        <f t="shared" si="17"/>
        <v>Posgrado</v>
      </c>
      <c r="K350" s="100" t="s">
        <v>422</v>
      </c>
    </row>
    <row r="351" spans="3:11">
      <c r="C351" s="145"/>
      <c r="D351" s="153"/>
      <c r="E351" s="120"/>
      <c r="F351" s="99">
        <f t="shared" si="16"/>
        <v>0</v>
      </c>
      <c r="G351" s="163"/>
      <c r="H351" s="146"/>
      <c r="I351" s="132" t="e">
        <f>VLOOKUP(H351,Presupuesto!$B$11:$C$565,2,0)</f>
        <v>#N/A</v>
      </c>
      <c r="J351" s="100" t="str">
        <f t="shared" si="17"/>
        <v>Posgrado</v>
      </c>
      <c r="K351" s="100" t="s">
        <v>422</v>
      </c>
    </row>
    <row r="352" spans="3:11">
      <c r="C352" s="145"/>
      <c r="D352" s="153"/>
      <c r="E352" s="120"/>
      <c r="F352" s="99">
        <f t="shared" si="16"/>
        <v>0</v>
      </c>
      <c r="G352" s="163"/>
      <c r="H352" s="146"/>
      <c r="I352" s="132" t="e">
        <f>VLOOKUP(H352,Presupuesto!$B$11:$C$565,2,0)</f>
        <v>#N/A</v>
      </c>
      <c r="J352" s="100" t="str">
        <f t="shared" si="17"/>
        <v>Posgrado</v>
      </c>
      <c r="K352" s="100" t="s">
        <v>422</v>
      </c>
    </row>
    <row r="353" spans="3:11">
      <c r="C353" s="145"/>
      <c r="D353" s="153"/>
      <c r="E353" s="120"/>
      <c r="F353" s="99">
        <f t="shared" si="16"/>
        <v>0</v>
      </c>
      <c r="G353" s="163"/>
      <c r="H353" s="146"/>
      <c r="I353" s="132" t="e">
        <f>VLOOKUP(H353,Presupuesto!$B$11:$C$565,2,0)</f>
        <v>#N/A</v>
      </c>
      <c r="J353" s="100" t="str">
        <f t="shared" si="17"/>
        <v>Posgrado</v>
      </c>
      <c r="K353" s="100" t="s">
        <v>422</v>
      </c>
    </row>
    <row r="354" spans="3:11">
      <c r="C354" s="145"/>
      <c r="D354" s="153"/>
      <c r="E354" s="120"/>
      <c r="F354" s="99">
        <f t="shared" si="16"/>
        <v>0</v>
      </c>
      <c r="G354" s="163"/>
      <c r="H354" s="146"/>
      <c r="I354" s="132" t="e">
        <f>VLOOKUP(H354,Presupuesto!$B$11:$C$565,2,0)</f>
        <v>#N/A</v>
      </c>
      <c r="J354" s="100" t="str">
        <f t="shared" si="17"/>
        <v>Posgrado</v>
      </c>
      <c r="K354" s="100" t="s">
        <v>422</v>
      </c>
    </row>
    <row r="355" spans="3:11">
      <c r="C355" s="147"/>
      <c r="D355" s="153"/>
      <c r="E355" s="120"/>
      <c r="F355" s="99">
        <f t="shared" si="16"/>
        <v>0</v>
      </c>
      <c r="G355" s="163"/>
      <c r="H355" s="148"/>
      <c r="I355" s="132" t="e">
        <f>VLOOKUP(H355,Presupuesto!$B$11:$C$565,2,0)</f>
        <v>#N/A</v>
      </c>
      <c r="J355" s="100" t="str">
        <f t="shared" si="17"/>
        <v>Posgrado</v>
      </c>
      <c r="K355" s="100" t="s">
        <v>413</v>
      </c>
    </row>
    <row r="356" spans="3:11">
      <c r="C356" s="147"/>
      <c r="D356" s="153"/>
      <c r="E356" s="120"/>
      <c r="F356" s="99">
        <f t="shared" si="16"/>
        <v>0</v>
      </c>
      <c r="G356" s="163"/>
      <c r="H356" s="148"/>
      <c r="I356" s="132" t="e">
        <f>VLOOKUP(H356,Presupuesto!$B$11:$C$565,2,0)</f>
        <v>#N/A</v>
      </c>
      <c r="J356" s="100" t="str">
        <f t="shared" si="17"/>
        <v>Posgrado</v>
      </c>
      <c r="K356" s="100" t="s">
        <v>422</v>
      </c>
    </row>
    <row r="357" spans="3:11">
      <c r="C357" s="147"/>
      <c r="D357" s="153"/>
      <c r="E357" s="120"/>
      <c r="F357" s="99">
        <f t="shared" si="16"/>
        <v>0</v>
      </c>
      <c r="G357" s="163"/>
      <c r="H357" s="148"/>
      <c r="I357" s="132" t="e">
        <f>VLOOKUP(H357,Presupuesto!$B$11:$C$565,2,0)</f>
        <v>#N/A</v>
      </c>
      <c r="J357" s="100" t="str">
        <f t="shared" si="17"/>
        <v>Posgrado</v>
      </c>
      <c r="K357" s="100" t="s">
        <v>422</v>
      </c>
    </row>
    <row r="358" spans="3:11">
      <c r="C358" s="147"/>
      <c r="D358" s="153"/>
      <c r="E358" s="120"/>
      <c r="F358" s="99">
        <f t="shared" si="16"/>
        <v>0</v>
      </c>
      <c r="G358" s="163"/>
      <c r="H358" s="148"/>
      <c r="I358" s="132" t="e">
        <f>VLOOKUP(H358,Presupuesto!$B$11:$C$565,2,0)</f>
        <v>#N/A</v>
      </c>
      <c r="J358" s="100" t="str">
        <f t="shared" si="17"/>
        <v>Posgrado</v>
      </c>
      <c r="K358" s="100" t="s">
        <v>422</v>
      </c>
    </row>
    <row r="359" spans="3:11" ht="15.75" thickBot="1">
      <c r="C359" s="149"/>
      <c r="D359" s="161"/>
      <c r="E359" s="105"/>
      <c r="F359" s="107">
        <f t="shared" si="16"/>
        <v>0</v>
      </c>
      <c r="G359" s="164"/>
      <c r="H359" s="150"/>
      <c r="I359" s="134" t="e">
        <f>VLOOKUP(H359,Presupuesto!$B$11:$C$565,2,0)</f>
        <v>#N/A</v>
      </c>
      <c r="J359" s="108" t="str">
        <f t="shared" si="17"/>
        <v>Posgrado</v>
      </c>
      <c r="K359" s="126" t="s">
        <v>404</v>
      </c>
    </row>
    <row r="362" spans="3:11" ht="15.75" thickBot="1"/>
    <row r="363" spans="3:11" ht="15.75" thickBot="1">
      <c r="C363" s="159" t="s">
        <v>53</v>
      </c>
      <c r="D363" s="434">
        <f>SUM(F370:F404)</f>
        <v>0</v>
      </c>
      <c r="F363" s="70"/>
      <c r="G363" s="79"/>
      <c r="H363" s="70"/>
      <c r="I363" s="70"/>
    </row>
    <row r="364" spans="3:11">
      <c r="C364" s="70"/>
      <c r="D364" s="31"/>
      <c r="E364" s="95"/>
      <c r="F364" s="95"/>
      <c r="G364" s="95"/>
      <c r="H364" s="76"/>
      <c r="I364" s="76"/>
      <c r="J364" s="76"/>
      <c r="K364" s="114"/>
    </row>
    <row r="365" spans="3:11">
      <c r="C365" s="70"/>
      <c r="D365" s="31"/>
      <c r="E365" s="95"/>
      <c r="F365" s="95"/>
      <c r="G365" s="95"/>
      <c r="H365" s="76"/>
      <c r="I365" s="76"/>
      <c r="J365" s="76"/>
      <c r="K365" s="114"/>
    </row>
    <row r="366" spans="3:11" ht="15.75">
      <c r="C366" s="207" t="s">
        <v>402</v>
      </c>
      <c r="D366" s="208"/>
      <c r="E366" s="95"/>
      <c r="F366" s="95"/>
      <c r="G366" s="95"/>
      <c r="H366" s="76"/>
      <c r="I366" s="76"/>
      <c r="J366" s="76"/>
      <c r="K366" s="114"/>
    </row>
    <row r="367" spans="3:11" ht="18.75">
      <c r="C367" s="217" t="e">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#N/A</v>
      </c>
      <c r="D367" s="31"/>
      <c r="E367" s="95"/>
      <c r="F367" s="95"/>
      <c r="G367" s="95"/>
      <c r="H367" s="76"/>
      <c r="I367" s="76"/>
      <c r="J367" s="76"/>
      <c r="K367" s="114"/>
    </row>
    <row r="368" spans="3:11" ht="15.75" thickBot="1">
      <c r="F368" s="95"/>
      <c r="G368" s="76"/>
      <c r="H368" s="76"/>
      <c r="I368" s="76"/>
    </row>
    <row r="369" spans="3:11" ht="30.75" thickBot="1">
      <c r="C369" s="131" t="s">
        <v>44</v>
      </c>
      <c r="D369" s="131" t="s">
        <v>55</v>
      </c>
      <c r="E369" s="138" t="s">
        <v>57</v>
      </c>
      <c r="F369" s="137" t="s">
        <v>27</v>
      </c>
      <c r="G369" s="135" t="s">
        <v>140</v>
      </c>
      <c r="H369" s="138" t="s">
        <v>46</v>
      </c>
      <c r="I369" s="135" t="s">
        <v>141</v>
      </c>
      <c r="J369" s="135" t="s">
        <v>420</v>
      </c>
      <c r="K369" s="135" t="s">
        <v>421</v>
      </c>
    </row>
    <row r="370" spans="3:11">
      <c r="C370" s="229" t="s">
        <v>451</v>
      </c>
      <c r="D370" s="230"/>
      <c r="E370" s="228">
        <f>HLOOKUP(C370,$AH$2:$BU$3,2,0)</f>
        <v>620</v>
      </c>
      <c r="F370" s="99">
        <f t="shared" ref="F370:F404" si="18">D370*E370</f>
        <v>0</v>
      </c>
      <c r="G370" s="163" t="s">
        <v>138</v>
      </c>
      <c r="H370" s="144"/>
      <c r="I370" s="132" t="e">
        <f>VLOOKUP(H370,Presupuesto!$B$11:$C$565,2,0)</f>
        <v>#N/A</v>
      </c>
      <c r="J370" s="227" t="s">
        <v>1472</v>
      </c>
      <c r="K370" s="100" t="s">
        <v>404</v>
      </c>
    </row>
    <row r="371" spans="3:11">
      <c r="C371" s="143"/>
      <c r="D371" s="160"/>
      <c r="E371" s="125"/>
      <c r="F371" s="99">
        <f t="shared" si="18"/>
        <v>0</v>
      </c>
      <c r="G371" s="163"/>
      <c r="H371" s="144"/>
      <c r="I371" s="132" t="e">
        <f>VLOOKUP(H371,Presupuesto!$B$11:$C$565,2,0)</f>
        <v>#N/A</v>
      </c>
      <c r="J371" s="100" t="str">
        <f>$J$370</f>
        <v>Posgrado</v>
      </c>
      <c r="K371" s="100" t="s">
        <v>422</v>
      </c>
    </row>
    <row r="372" spans="3:11">
      <c r="C372" s="143"/>
      <c r="D372" s="160"/>
      <c r="E372" s="125"/>
      <c r="F372" s="99">
        <f t="shared" si="18"/>
        <v>0</v>
      </c>
      <c r="G372" s="163"/>
      <c r="H372" s="144"/>
      <c r="I372" s="132" t="e">
        <f>VLOOKUP(H372,Presupuesto!$B$11:$C$565,2,0)</f>
        <v>#N/A</v>
      </c>
      <c r="J372" s="100" t="str">
        <f t="shared" ref="J372:J404" si="19">$J$370</f>
        <v>Posgrado</v>
      </c>
      <c r="K372" s="100" t="s">
        <v>422</v>
      </c>
    </row>
    <row r="373" spans="3:11">
      <c r="C373" s="143"/>
      <c r="D373" s="160"/>
      <c r="E373" s="125"/>
      <c r="F373" s="99">
        <f t="shared" si="18"/>
        <v>0</v>
      </c>
      <c r="G373" s="163"/>
      <c r="H373" s="144"/>
      <c r="I373" s="132" t="e">
        <f>VLOOKUP(H373,Presupuesto!$B$11:$C$565,2,0)</f>
        <v>#N/A</v>
      </c>
      <c r="J373" s="100" t="str">
        <f t="shared" si="19"/>
        <v>Posgrado</v>
      </c>
      <c r="K373" s="100" t="s">
        <v>422</v>
      </c>
    </row>
    <row r="374" spans="3:11">
      <c r="C374" s="143"/>
      <c r="D374" s="160"/>
      <c r="E374" s="125"/>
      <c r="F374" s="99">
        <f t="shared" si="18"/>
        <v>0</v>
      </c>
      <c r="G374" s="163"/>
      <c r="H374" s="144"/>
      <c r="I374" s="132" t="e">
        <f>VLOOKUP(H374,Presupuesto!$B$11:$C$565,2,0)</f>
        <v>#N/A</v>
      </c>
      <c r="J374" s="100" t="str">
        <f t="shared" si="19"/>
        <v>Posgrado</v>
      </c>
      <c r="K374" s="100" t="s">
        <v>422</v>
      </c>
    </row>
    <row r="375" spans="3:11">
      <c r="C375" s="143"/>
      <c r="D375" s="160"/>
      <c r="E375" s="125"/>
      <c r="F375" s="99">
        <f t="shared" si="18"/>
        <v>0</v>
      </c>
      <c r="G375" s="163"/>
      <c r="H375" s="144"/>
      <c r="I375" s="132" t="e">
        <f>VLOOKUP(H375,Presupuesto!$B$11:$C$565,2,0)</f>
        <v>#N/A</v>
      </c>
      <c r="J375" s="100" t="str">
        <f t="shared" si="19"/>
        <v>Posgrado</v>
      </c>
      <c r="K375" s="100" t="s">
        <v>411</v>
      </c>
    </row>
    <row r="376" spans="3:11">
      <c r="C376" s="143"/>
      <c r="D376" s="160"/>
      <c r="E376" s="125"/>
      <c r="F376" s="99">
        <f t="shared" si="18"/>
        <v>0</v>
      </c>
      <c r="G376" s="163"/>
      <c r="H376" s="144"/>
      <c r="I376" s="132" t="e">
        <f>VLOOKUP(H376,Presupuesto!$B$11:$C$565,2,0)</f>
        <v>#N/A</v>
      </c>
      <c r="J376" s="100" t="str">
        <f t="shared" si="19"/>
        <v>Posgrado</v>
      </c>
      <c r="K376" s="100" t="s">
        <v>422</v>
      </c>
    </row>
    <row r="377" spans="3:11">
      <c r="C377" s="143"/>
      <c r="D377" s="160"/>
      <c r="E377" s="125"/>
      <c r="F377" s="99">
        <f t="shared" si="18"/>
        <v>0</v>
      </c>
      <c r="G377" s="163"/>
      <c r="H377" s="144"/>
      <c r="I377" s="132" t="e">
        <f>VLOOKUP(H377,Presupuesto!$B$11:$C$565,2,0)</f>
        <v>#N/A</v>
      </c>
      <c r="J377" s="100" t="str">
        <f t="shared" si="19"/>
        <v>Posgrado</v>
      </c>
      <c r="K377" s="100" t="s">
        <v>422</v>
      </c>
    </row>
    <row r="378" spans="3:11">
      <c r="C378" s="143"/>
      <c r="D378" s="160"/>
      <c r="E378" s="125"/>
      <c r="F378" s="99">
        <f t="shared" si="18"/>
        <v>0</v>
      </c>
      <c r="G378" s="163"/>
      <c r="H378" s="144"/>
      <c r="I378" s="132" t="e">
        <f>VLOOKUP(H378,Presupuesto!$B$11:$C$565,2,0)</f>
        <v>#N/A</v>
      </c>
      <c r="J378" s="100" t="str">
        <f t="shared" si="19"/>
        <v>Posgrado</v>
      </c>
      <c r="K378" s="100" t="s">
        <v>422</v>
      </c>
    </row>
    <row r="379" spans="3:11">
      <c r="C379" s="143"/>
      <c r="D379" s="160"/>
      <c r="E379" s="125"/>
      <c r="F379" s="99">
        <f t="shared" si="18"/>
        <v>0</v>
      </c>
      <c r="G379" s="163"/>
      <c r="H379" s="144"/>
      <c r="I379" s="132" t="e">
        <f>VLOOKUP(H379,Presupuesto!$B$11:$C$565,2,0)</f>
        <v>#N/A</v>
      </c>
      <c r="J379" s="100" t="str">
        <f t="shared" si="19"/>
        <v>Posgrado</v>
      </c>
      <c r="K379" s="100" t="s">
        <v>422</v>
      </c>
    </row>
    <row r="380" spans="3:11">
      <c r="C380" s="143"/>
      <c r="D380" s="160"/>
      <c r="E380" s="125"/>
      <c r="F380" s="99">
        <f t="shared" si="18"/>
        <v>0</v>
      </c>
      <c r="G380" s="163"/>
      <c r="H380" s="144"/>
      <c r="I380" s="132" t="e">
        <f>VLOOKUP(H380,Presupuesto!$B$11:$C$565,2,0)</f>
        <v>#N/A</v>
      </c>
      <c r="J380" s="100" t="str">
        <f t="shared" si="19"/>
        <v>Posgrado</v>
      </c>
      <c r="K380" s="100" t="s">
        <v>422</v>
      </c>
    </row>
    <row r="381" spans="3:11">
      <c r="C381" s="143"/>
      <c r="D381" s="160"/>
      <c r="E381" s="125"/>
      <c r="F381" s="99">
        <f t="shared" si="18"/>
        <v>0</v>
      </c>
      <c r="G381" s="163"/>
      <c r="H381" s="144"/>
      <c r="I381" s="132" t="e">
        <f>VLOOKUP(H381,Presupuesto!$B$11:$C$565,2,0)</f>
        <v>#N/A</v>
      </c>
      <c r="J381" s="100" t="str">
        <f t="shared" si="19"/>
        <v>Posgrado</v>
      </c>
      <c r="K381" s="100" t="s">
        <v>422</v>
      </c>
    </row>
    <row r="382" spans="3:11">
      <c r="C382" s="143"/>
      <c r="D382" s="160"/>
      <c r="E382" s="125"/>
      <c r="F382" s="99">
        <f t="shared" si="18"/>
        <v>0</v>
      </c>
      <c r="G382" s="163"/>
      <c r="H382" s="144"/>
      <c r="I382" s="132" t="e">
        <f>VLOOKUP(H382,Presupuesto!$B$11:$C$565,2,0)</f>
        <v>#N/A</v>
      </c>
      <c r="J382" s="100" t="str">
        <f t="shared" si="19"/>
        <v>Posgrado</v>
      </c>
      <c r="K382" s="100" t="s">
        <v>422</v>
      </c>
    </row>
    <row r="383" spans="3:11">
      <c r="C383" s="143"/>
      <c r="D383" s="160"/>
      <c r="E383" s="125"/>
      <c r="F383" s="99">
        <f t="shared" si="18"/>
        <v>0</v>
      </c>
      <c r="G383" s="163"/>
      <c r="H383" s="144"/>
      <c r="I383" s="132" t="e">
        <f>VLOOKUP(H383,Presupuesto!$B$11:$C$565,2,0)</f>
        <v>#N/A</v>
      </c>
      <c r="J383" s="100" t="str">
        <f t="shared" si="19"/>
        <v>Posgrado</v>
      </c>
      <c r="K383" s="100" t="s">
        <v>422</v>
      </c>
    </row>
    <row r="384" spans="3:11">
      <c r="C384" s="143"/>
      <c r="D384" s="160"/>
      <c r="E384" s="125"/>
      <c r="F384" s="99">
        <f t="shared" si="18"/>
        <v>0</v>
      </c>
      <c r="G384" s="163"/>
      <c r="H384" s="144"/>
      <c r="I384" s="132" t="e">
        <f>VLOOKUP(H384,Presupuesto!$B$11:$C$565,2,0)</f>
        <v>#N/A</v>
      </c>
      <c r="J384" s="100" t="str">
        <f t="shared" si="19"/>
        <v>Posgrado</v>
      </c>
      <c r="K384" s="100" t="s">
        <v>422</v>
      </c>
    </row>
    <row r="385" spans="3:11">
      <c r="C385" s="143"/>
      <c r="D385" s="160"/>
      <c r="E385" s="125"/>
      <c r="F385" s="99">
        <f t="shared" si="18"/>
        <v>0</v>
      </c>
      <c r="G385" s="163"/>
      <c r="H385" s="144"/>
      <c r="I385" s="132" t="e">
        <f>VLOOKUP(H385,Presupuesto!$B$11:$C$565,2,0)</f>
        <v>#N/A</v>
      </c>
      <c r="J385" s="100" t="str">
        <f t="shared" si="19"/>
        <v>Posgrado</v>
      </c>
      <c r="K385" s="100" t="s">
        <v>422</v>
      </c>
    </row>
    <row r="386" spans="3:11">
      <c r="C386" s="143"/>
      <c r="D386" s="160"/>
      <c r="E386" s="125"/>
      <c r="F386" s="99">
        <f t="shared" si="18"/>
        <v>0</v>
      </c>
      <c r="G386" s="163"/>
      <c r="H386" s="144"/>
      <c r="I386" s="132" t="e">
        <f>VLOOKUP(H386,Presupuesto!$B$11:$C$565,2,0)</f>
        <v>#N/A</v>
      </c>
      <c r="J386" s="100" t="str">
        <f t="shared" si="19"/>
        <v>Posgrado</v>
      </c>
      <c r="K386" s="100" t="s">
        <v>422</v>
      </c>
    </row>
    <row r="387" spans="3:11">
      <c r="C387" s="143"/>
      <c r="D387" s="160"/>
      <c r="E387" s="125"/>
      <c r="F387" s="99">
        <f t="shared" si="18"/>
        <v>0</v>
      </c>
      <c r="G387" s="163"/>
      <c r="H387" s="144"/>
      <c r="I387" s="132" t="e">
        <f>VLOOKUP(H387,Presupuesto!$B$11:$C$565,2,0)</f>
        <v>#N/A</v>
      </c>
      <c r="J387" s="100" t="str">
        <f t="shared" si="19"/>
        <v>Posgrado</v>
      </c>
      <c r="K387" s="100" t="s">
        <v>422</v>
      </c>
    </row>
    <row r="388" spans="3:11">
      <c r="C388" s="143"/>
      <c r="D388" s="160"/>
      <c r="E388" s="125"/>
      <c r="F388" s="99">
        <f t="shared" si="18"/>
        <v>0</v>
      </c>
      <c r="G388" s="163"/>
      <c r="H388" s="144"/>
      <c r="I388" s="132" t="e">
        <f>VLOOKUP(H388,Presupuesto!$B$11:$C$565,2,0)</f>
        <v>#N/A</v>
      </c>
      <c r="J388" s="100" t="str">
        <f t="shared" si="19"/>
        <v>Posgrado</v>
      </c>
      <c r="K388" s="100" t="s">
        <v>422</v>
      </c>
    </row>
    <row r="389" spans="3:11">
      <c r="C389" s="143"/>
      <c r="D389" s="160"/>
      <c r="E389" s="125"/>
      <c r="F389" s="99">
        <f t="shared" si="18"/>
        <v>0</v>
      </c>
      <c r="G389" s="163"/>
      <c r="H389" s="144"/>
      <c r="I389" s="132" t="e">
        <f>VLOOKUP(H389,Presupuesto!$B$11:$C$565,2,0)</f>
        <v>#N/A</v>
      </c>
      <c r="J389" s="100" t="str">
        <f t="shared" si="19"/>
        <v>Posgrado</v>
      </c>
      <c r="K389" s="100" t="s">
        <v>422</v>
      </c>
    </row>
    <row r="390" spans="3:11">
      <c r="C390" s="143"/>
      <c r="D390" s="160"/>
      <c r="E390" s="125"/>
      <c r="F390" s="99">
        <f t="shared" si="18"/>
        <v>0</v>
      </c>
      <c r="G390" s="163"/>
      <c r="H390" s="144"/>
      <c r="I390" s="132" t="e">
        <f>VLOOKUP(H390,Presupuesto!$B$11:$C$565,2,0)</f>
        <v>#N/A</v>
      </c>
      <c r="J390" s="100" t="str">
        <f t="shared" si="19"/>
        <v>Posgrado</v>
      </c>
      <c r="K390" s="100" t="s">
        <v>422</v>
      </c>
    </row>
    <row r="391" spans="3:11">
      <c r="C391" s="143"/>
      <c r="D391" s="160"/>
      <c r="E391" s="125"/>
      <c r="F391" s="99">
        <f t="shared" si="18"/>
        <v>0</v>
      </c>
      <c r="G391" s="163"/>
      <c r="H391" s="144"/>
      <c r="I391" s="132" t="e">
        <f>VLOOKUP(H391,Presupuesto!$B$11:$C$565,2,0)</f>
        <v>#N/A</v>
      </c>
      <c r="J391" s="100" t="str">
        <f t="shared" si="19"/>
        <v>Posgrado</v>
      </c>
      <c r="K391" s="100" t="s">
        <v>422</v>
      </c>
    </row>
    <row r="392" spans="3:11">
      <c r="C392" s="145"/>
      <c r="D392" s="153"/>
      <c r="E392" s="120"/>
      <c r="F392" s="99">
        <f t="shared" si="18"/>
        <v>0</v>
      </c>
      <c r="G392" s="163"/>
      <c r="H392" s="146"/>
      <c r="I392" s="132" t="e">
        <f>VLOOKUP(H392,Presupuesto!$B$11:$C$565,2,0)</f>
        <v>#N/A</v>
      </c>
      <c r="J392" s="100" t="str">
        <f t="shared" si="19"/>
        <v>Posgrado</v>
      </c>
      <c r="K392" s="100" t="s">
        <v>422</v>
      </c>
    </row>
    <row r="393" spans="3:11">
      <c r="C393" s="145"/>
      <c r="D393" s="153"/>
      <c r="E393" s="120"/>
      <c r="F393" s="99">
        <f t="shared" si="18"/>
        <v>0</v>
      </c>
      <c r="G393" s="163"/>
      <c r="H393" s="146"/>
      <c r="I393" s="132" t="e">
        <f>VLOOKUP(H393,Presupuesto!$B$11:$C$565,2,0)</f>
        <v>#N/A</v>
      </c>
      <c r="J393" s="100" t="str">
        <f t="shared" si="19"/>
        <v>Posgrado</v>
      </c>
      <c r="K393" s="100" t="s">
        <v>422</v>
      </c>
    </row>
    <row r="394" spans="3:11">
      <c r="C394" s="145"/>
      <c r="D394" s="153"/>
      <c r="E394" s="120"/>
      <c r="F394" s="99">
        <f t="shared" si="18"/>
        <v>0</v>
      </c>
      <c r="G394" s="163"/>
      <c r="H394" s="146"/>
      <c r="I394" s="132" t="e">
        <f>VLOOKUP(H394,Presupuesto!$B$11:$C$565,2,0)</f>
        <v>#N/A</v>
      </c>
      <c r="J394" s="100" t="str">
        <f t="shared" si="19"/>
        <v>Posgrado</v>
      </c>
      <c r="K394" s="100" t="s">
        <v>422</v>
      </c>
    </row>
    <row r="395" spans="3:11">
      <c r="C395" s="145"/>
      <c r="D395" s="153"/>
      <c r="E395" s="120"/>
      <c r="F395" s="99">
        <f t="shared" si="18"/>
        <v>0</v>
      </c>
      <c r="G395" s="163"/>
      <c r="H395" s="146"/>
      <c r="I395" s="132" t="e">
        <f>VLOOKUP(H395,Presupuesto!$B$11:$C$565,2,0)</f>
        <v>#N/A</v>
      </c>
      <c r="J395" s="100" t="str">
        <f t="shared" si="19"/>
        <v>Posgrado</v>
      </c>
      <c r="K395" s="100" t="s">
        <v>422</v>
      </c>
    </row>
    <row r="396" spans="3:11">
      <c r="C396" s="145"/>
      <c r="D396" s="153"/>
      <c r="E396" s="120"/>
      <c r="F396" s="99">
        <f t="shared" si="18"/>
        <v>0</v>
      </c>
      <c r="G396" s="163"/>
      <c r="H396" s="146"/>
      <c r="I396" s="132" t="e">
        <f>VLOOKUP(H396,Presupuesto!$B$11:$C$565,2,0)</f>
        <v>#N/A</v>
      </c>
      <c r="J396" s="100" t="str">
        <f t="shared" si="19"/>
        <v>Posgrado</v>
      </c>
      <c r="K396" s="100" t="s">
        <v>422</v>
      </c>
    </row>
    <row r="397" spans="3:11">
      <c r="C397" s="145"/>
      <c r="D397" s="153"/>
      <c r="E397" s="120"/>
      <c r="F397" s="99">
        <f t="shared" si="18"/>
        <v>0</v>
      </c>
      <c r="G397" s="163"/>
      <c r="H397" s="146"/>
      <c r="I397" s="132" t="e">
        <f>VLOOKUP(H397,Presupuesto!$B$11:$C$565,2,0)</f>
        <v>#N/A</v>
      </c>
      <c r="J397" s="100" t="str">
        <f t="shared" si="19"/>
        <v>Posgrado</v>
      </c>
      <c r="K397" s="100" t="s">
        <v>422</v>
      </c>
    </row>
    <row r="398" spans="3:11">
      <c r="C398" s="145"/>
      <c r="D398" s="153"/>
      <c r="E398" s="120"/>
      <c r="F398" s="99">
        <f t="shared" si="18"/>
        <v>0</v>
      </c>
      <c r="G398" s="163"/>
      <c r="H398" s="146"/>
      <c r="I398" s="132" t="e">
        <f>VLOOKUP(H398,Presupuesto!$B$11:$C$565,2,0)</f>
        <v>#N/A</v>
      </c>
      <c r="J398" s="100" t="str">
        <f t="shared" si="19"/>
        <v>Posgrado</v>
      </c>
      <c r="K398" s="100" t="s">
        <v>422</v>
      </c>
    </row>
    <row r="399" spans="3:11">
      <c r="C399" s="145"/>
      <c r="D399" s="153"/>
      <c r="E399" s="120"/>
      <c r="F399" s="99">
        <f t="shared" si="18"/>
        <v>0</v>
      </c>
      <c r="G399" s="163"/>
      <c r="H399" s="146"/>
      <c r="I399" s="132" t="e">
        <f>VLOOKUP(H399,Presupuesto!$B$11:$C$565,2,0)</f>
        <v>#N/A</v>
      </c>
      <c r="J399" s="100" t="str">
        <f t="shared" si="19"/>
        <v>Posgrado</v>
      </c>
      <c r="K399" s="100" t="s">
        <v>422</v>
      </c>
    </row>
    <row r="400" spans="3:11">
      <c r="C400" s="147"/>
      <c r="D400" s="153"/>
      <c r="E400" s="120"/>
      <c r="F400" s="99">
        <f t="shared" si="18"/>
        <v>0</v>
      </c>
      <c r="G400" s="163"/>
      <c r="H400" s="148"/>
      <c r="I400" s="132" t="e">
        <f>VLOOKUP(H400,Presupuesto!$B$11:$C$565,2,0)</f>
        <v>#N/A</v>
      </c>
      <c r="J400" s="100" t="str">
        <f t="shared" si="19"/>
        <v>Posgrado</v>
      </c>
      <c r="K400" s="100" t="s">
        <v>413</v>
      </c>
    </row>
    <row r="401" spans="3:11">
      <c r="C401" s="147"/>
      <c r="D401" s="153"/>
      <c r="E401" s="120"/>
      <c r="F401" s="99">
        <f t="shared" si="18"/>
        <v>0</v>
      </c>
      <c r="G401" s="163"/>
      <c r="H401" s="148"/>
      <c r="I401" s="132" t="e">
        <f>VLOOKUP(H401,Presupuesto!$B$11:$C$565,2,0)</f>
        <v>#N/A</v>
      </c>
      <c r="J401" s="100" t="str">
        <f t="shared" si="19"/>
        <v>Posgrado</v>
      </c>
      <c r="K401" s="100" t="s">
        <v>422</v>
      </c>
    </row>
    <row r="402" spans="3:11">
      <c r="C402" s="147"/>
      <c r="D402" s="153"/>
      <c r="E402" s="120"/>
      <c r="F402" s="99">
        <f t="shared" si="18"/>
        <v>0</v>
      </c>
      <c r="G402" s="163"/>
      <c r="H402" s="148"/>
      <c r="I402" s="132" t="e">
        <f>VLOOKUP(H402,Presupuesto!$B$11:$C$565,2,0)</f>
        <v>#N/A</v>
      </c>
      <c r="J402" s="100" t="str">
        <f t="shared" si="19"/>
        <v>Posgrado</v>
      </c>
      <c r="K402" s="100" t="s">
        <v>422</v>
      </c>
    </row>
    <row r="403" spans="3:11">
      <c r="C403" s="147"/>
      <c r="D403" s="153"/>
      <c r="E403" s="120"/>
      <c r="F403" s="99">
        <f t="shared" si="18"/>
        <v>0</v>
      </c>
      <c r="G403" s="163"/>
      <c r="H403" s="148"/>
      <c r="I403" s="132" t="e">
        <f>VLOOKUP(H403,Presupuesto!$B$11:$C$565,2,0)</f>
        <v>#N/A</v>
      </c>
      <c r="J403" s="100" t="str">
        <f t="shared" si="19"/>
        <v>Posgrado</v>
      </c>
      <c r="K403" s="100" t="s">
        <v>422</v>
      </c>
    </row>
    <row r="404" spans="3:11" ht="15.75" thickBot="1">
      <c r="C404" s="149"/>
      <c r="D404" s="161"/>
      <c r="E404" s="105"/>
      <c r="F404" s="107">
        <f t="shared" si="18"/>
        <v>0</v>
      </c>
      <c r="G404" s="164"/>
      <c r="H404" s="150"/>
      <c r="I404" s="134" t="e">
        <f>VLOOKUP(H404,Presupuesto!$B$11:$C$565,2,0)</f>
        <v>#N/A</v>
      </c>
      <c r="J404" s="108" t="str">
        <f t="shared" si="19"/>
        <v>Posgrado</v>
      </c>
      <c r="K404" s="126" t="s">
        <v>404</v>
      </c>
    </row>
    <row r="406" spans="3:11" ht="15.75" thickBot="1">
      <c r="F406" s="92"/>
      <c r="G406" s="91"/>
      <c r="H406" s="92"/>
      <c r="I406" s="92"/>
    </row>
    <row r="407" spans="3:11" ht="15.75" thickBot="1">
      <c r="C407" s="159" t="s">
        <v>53</v>
      </c>
      <c r="D407" s="434">
        <f>SUM(F414:F448)</f>
        <v>0</v>
      </c>
      <c r="F407" s="70"/>
      <c r="G407" s="79"/>
      <c r="H407" s="70"/>
      <c r="I407" s="70"/>
    </row>
    <row r="408" spans="3:11">
      <c r="C408" s="70"/>
      <c r="D408" s="31"/>
      <c r="E408" s="95"/>
      <c r="F408" s="95"/>
      <c r="G408" s="95"/>
      <c r="H408" s="76"/>
      <c r="I408" s="76"/>
      <c r="J408" s="76"/>
      <c r="K408" s="114"/>
    </row>
    <row r="409" spans="3:11">
      <c r="C409" s="70"/>
      <c r="D409" s="31"/>
      <c r="E409" s="95"/>
      <c r="F409" s="95"/>
      <c r="G409" s="95"/>
      <c r="H409" s="76"/>
      <c r="I409" s="76"/>
      <c r="J409" s="76"/>
      <c r="K409" s="114"/>
    </row>
    <row r="410" spans="3:11" ht="15.75">
      <c r="C410" s="207" t="s">
        <v>402</v>
      </c>
      <c r="D410" s="208"/>
      <c r="E410" s="95"/>
      <c r="F410" s="95"/>
      <c r="G410" s="95"/>
      <c r="H410" s="76"/>
      <c r="I410" s="76"/>
      <c r="J410" s="76"/>
      <c r="K410" s="114"/>
    </row>
    <row r="411" spans="3:11" ht="18.75">
      <c r="C411" s="217" t="e">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#N/A</v>
      </c>
      <c r="D411" s="31"/>
      <c r="E411" s="95"/>
      <c r="F411" s="95"/>
      <c r="G411" s="95"/>
      <c r="H411" s="76"/>
      <c r="I411" s="76"/>
      <c r="J411" s="76"/>
      <c r="K411" s="114"/>
    </row>
    <row r="412" spans="3:11" ht="15.75" thickBot="1">
      <c r="F412" s="95"/>
      <c r="G412" s="76"/>
      <c r="H412" s="76"/>
      <c r="I412" s="76"/>
    </row>
    <row r="413" spans="3:11" ht="30.75" thickBot="1">
      <c r="C413" s="131" t="s">
        <v>44</v>
      </c>
      <c r="D413" s="131" t="s">
        <v>55</v>
      </c>
      <c r="E413" s="138" t="s">
        <v>57</v>
      </c>
      <c r="F413" s="137" t="s">
        <v>27</v>
      </c>
      <c r="G413" s="135" t="s">
        <v>140</v>
      </c>
      <c r="H413" s="138" t="s">
        <v>46</v>
      </c>
      <c r="I413" s="135" t="s">
        <v>141</v>
      </c>
      <c r="J413" s="135" t="s">
        <v>420</v>
      </c>
      <c r="K413" s="135" t="s">
        <v>421</v>
      </c>
    </row>
    <row r="414" spans="3:11">
      <c r="C414" s="229" t="s">
        <v>451</v>
      </c>
      <c r="D414" s="230"/>
      <c r="E414" s="228">
        <f>HLOOKUP(C414,$AH$2:$BU$3,2,0)</f>
        <v>620</v>
      </c>
      <c r="F414" s="99">
        <f t="shared" ref="F414:F448" si="20">D414*E414</f>
        <v>0</v>
      </c>
      <c r="G414" s="163" t="s">
        <v>138</v>
      </c>
      <c r="H414" s="144"/>
      <c r="I414" s="132" t="e">
        <f>VLOOKUP(H414,Presupuesto!$B$11:$C$565,2,0)</f>
        <v>#N/A</v>
      </c>
      <c r="J414" s="227" t="s">
        <v>1472</v>
      </c>
      <c r="K414" s="100" t="s">
        <v>404</v>
      </c>
    </row>
    <row r="415" spans="3:11">
      <c r="C415" s="143"/>
      <c r="D415" s="160"/>
      <c r="E415" s="125"/>
      <c r="F415" s="99">
        <f t="shared" si="20"/>
        <v>0</v>
      </c>
      <c r="G415" s="163"/>
      <c r="H415" s="144"/>
      <c r="I415" s="132" t="e">
        <f>VLOOKUP(H415,Presupuesto!$B$11:$C$565,2,0)</f>
        <v>#N/A</v>
      </c>
      <c r="J415" s="100" t="str">
        <f>$J$414</f>
        <v>Posgrado</v>
      </c>
      <c r="K415" s="100" t="s">
        <v>422</v>
      </c>
    </row>
    <row r="416" spans="3:11">
      <c r="C416" s="143"/>
      <c r="D416" s="160"/>
      <c r="E416" s="125"/>
      <c r="F416" s="99">
        <f t="shared" si="20"/>
        <v>0</v>
      </c>
      <c r="G416" s="163"/>
      <c r="H416" s="144"/>
      <c r="I416" s="132" t="e">
        <f>VLOOKUP(H416,Presupuesto!$B$11:$C$565,2,0)</f>
        <v>#N/A</v>
      </c>
      <c r="J416" s="100" t="str">
        <f t="shared" ref="J416:J448" si="21">$J$414</f>
        <v>Posgrado</v>
      </c>
      <c r="K416" s="100" t="s">
        <v>422</v>
      </c>
    </row>
    <row r="417" spans="3:11">
      <c r="C417" s="143"/>
      <c r="D417" s="160"/>
      <c r="E417" s="125"/>
      <c r="F417" s="99">
        <f t="shared" si="20"/>
        <v>0</v>
      </c>
      <c r="G417" s="163"/>
      <c r="H417" s="144"/>
      <c r="I417" s="132" t="e">
        <f>VLOOKUP(H417,Presupuesto!$B$11:$C$565,2,0)</f>
        <v>#N/A</v>
      </c>
      <c r="J417" s="100" t="str">
        <f t="shared" si="21"/>
        <v>Posgrado</v>
      </c>
      <c r="K417" s="100" t="s">
        <v>422</v>
      </c>
    </row>
    <row r="418" spans="3:11">
      <c r="C418" s="143"/>
      <c r="D418" s="160"/>
      <c r="E418" s="125"/>
      <c r="F418" s="99">
        <f t="shared" si="20"/>
        <v>0</v>
      </c>
      <c r="G418" s="163"/>
      <c r="H418" s="144"/>
      <c r="I418" s="132" t="e">
        <f>VLOOKUP(H418,Presupuesto!$B$11:$C$565,2,0)</f>
        <v>#N/A</v>
      </c>
      <c r="J418" s="100" t="str">
        <f t="shared" si="21"/>
        <v>Posgrado</v>
      </c>
      <c r="K418" s="100" t="s">
        <v>422</v>
      </c>
    </row>
    <row r="419" spans="3:11">
      <c r="C419" s="143"/>
      <c r="D419" s="160"/>
      <c r="E419" s="125"/>
      <c r="F419" s="99">
        <f t="shared" si="20"/>
        <v>0</v>
      </c>
      <c r="G419" s="163"/>
      <c r="H419" s="144"/>
      <c r="I419" s="132" t="e">
        <f>VLOOKUP(H419,Presupuesto!$B$11:$C$565,2,0)</f>
        <v>#N/A</v>
      </c>
      <c r="J419" s="100" t="str">
        <f t="shared" si="21"/>
        <v>Posgrado</v>
      </c>
      <c r="K419" s="100" t="s">
        <v>411</v>
      </c>
    </row>
    <row r="420" spans="3:11">
      <c r="C420" s="143"/>
      <c r="D420" s="160"/>
      <c r="E420" s="125"/>
      <c r="F420" s="99">
        <f t="shared" si="20"/>
        <v>0</v>
      </c>
      <c r="G420" s="163"/>
      <c r="H420" s="144"/>
      <c r="I420" s="132" t="e">
        <f>VLOOKUP(H420,Presupuesto!$B$11:$C$565,2,0)</f>
        <v>#N/A</v>
      </c>
      <c r="J420" s="100" t="str">
        <f t="shared" si="21"/>
        <v>Posgrado</v>
      </c>
      <c r="K420" s="100" t="s">
        <v>422</v>
      </c>
    </row>
    <row r="421" spans="3:11">
      <c r="C421" s="143"/>
      <c r="D421" s="160"/>
      <c r="E421" s="125"/>
      <c r="F421" s="99">
        <f t="shared" si="20"/>
        <v>0</v>
      </c>
      <c r="G421" s="163"/>
      <c r="H421" s="144"/>
      <c r="I421" s="132" t="e">
        <f>VLOOKUP(H421,Presupuesto!$B$11:$C$565,2,0)</f>
        <v>#N/A</v>
      </c>
      <c r="J421" s="100" t="str">
        <f t="shared" si="21"/>
        <v>Posgrado</v>
      </c>
      <c r="K421" s="100" t="s">
        <v>422</v>
      </c>
    </row>
    <row r="422" spans="3:11">
      <c r="C422" s="143"/>
      <c r="D422" s="160"/>
      <c r="E422" s="125"/>
      <c r="F422" s="99">
        <f t="shared" si="20"/>
        <v>0</v>
      </c>
      <c r="G422" s="163"/>
      <c r="H422" s="144"/>
      <c r="I422" s="132" t="e">
        <f>VLOOKUP(H422,Presupuesto!$B$11:$C$565,2,0)</f>
        <v>#N/A</v>
      </c>
      <c r="J422" s="100" t="str">
        <f t="shared" si="21"/>
        <v>Posgrado</v>
      </c>
      <c r="K422" s="100" t="s">
        <v>422</v>
      </c>
    </row>
    <row r="423" spans="3:11">
      <c r="C423" s="143"/>
      <c r="D423" s="160"/>
      <c r="E423" s="125"/>
      <c r="F423" s="99">
        <f t="shared" si="20"/>
        <v>0</v>
      </c>
      <c r="G423" s="163"/>
      <c r="H423" s="144"/>
      <c r="I423" s="132" t="e">
        <f>VLOOKUP(H423,Presupuesto!$B$11:$C$565,2,0)</f>
        <v>#N/A</v>
      </c>
      <c r="J423" s="100" t="str">
        <f t="shared" si="21"/>
        <v>Posgrado</v>
      </c>
      <c r="K423" s="100" t="s">
        <v>422</v>
      </c>
    </row>
    <row r="424" spans="3:11">
      <c r="C424" s="143"/>
      <c r="D424" s="160"/>
      <c r="E424" s="125"/>
      <c r="F424" s="99">
        <f t="shared" si="20"/>
        <v>0</v>
      </c>
      <c r="G424" s="163"/>
      <c r="H424" s="144"/>
      <c r="I424" s="132" t="e">
        <f>VLOOKUP(H424,Presupuesto!$B$11:$C$565,2,0)</f>
        <v>#N/A</v>
      </c>
      <c r="J424" s="100" t="str">
        <f t="shared" si="21"/>
        <v>Posgrado</v>
      </c>
      <c r="K424" s="100" t="s">
        <v>422</v>
      </c>
    </row>
    <row r="425" spans="3:11">
      <c r="C425" s="143"/>
      <c r="D425" s="160"/>
      <c r="E425" s="125"/>
      <c r="F425" s="99">
        <f t="shared" si="20"/>
        <v>0</v>
      </c>
      <c r="G425" s="163"/>
      <c r="H425" s="144"/>
      <c r="I425" s="132" t="e">
        <f>VLOOKUP(H425,Presupuesto!$B$11:$C$565,2,0)</f>
        <v>#N/A</v>
      </c>
      <c r="J425" s="100" t="str">
        <f t="shared" si="21"/>
        <v>Posgrado</v>
      </c>
      <c r="K425" s="100" t="s">
        <v>422</v>
      </c>
    </row>
    <row r="426" spans="3:11">
      <c r="C426" s="143"/>
      <c r="D426" s="160"/>
      <c r="E426" s="125"/>
      <c r="F426" s="99">
        <f t="shared" si="20"/>
        <v>0</v>
      </c>
      <c r="G426" s="163"/>
      <c r="H426" s="144"/>
      <c r="I426" s="132" t="e">
        <f>VLOOKUP(H426,Presupuesto!$B$11:$C$565,2,0)</f>
        <v>#N/A</v>
      </c>
      <c r="J426" s="100" t="str">
        <f t="shared" si="21"/>
        <v>Posgrado</v>
      </c>
      <c r="K426" s="100" t="s">
        <v>422</v>
      </c>
    </row>
    <row r="427" spans="3:11">
      <c r="C427" s="143"/>
      <c r="D427" s="160"/>
      <c r="E427" s="125"/>
      <c r="F427" s="99">
        <f t="shared" si="20"/>
        <v>0</v>
      </c>
      <c r="G427" s="163"/>
      <c r="H427" s="144"/>
      <c r="I427" s="132" t="e">
        <f>VLOOKUP(H427,Presupuesto!$B$11:$C$565,2,0)</f>
        <v>#N/A</v>
      </c>
      <c r="J427" s="100" t="str">
        <f t="shared" si="21"/>
        <v>Posgrado</v>
      </c>
      <c r="K427" s="100" t="s">
        <v>422</v>
      </c>
    </row>
    <row r="428" spans="3:11">
      <c r="C428" s="143"/>
      <c r="D428" s="160"/>
      <c r="E428" s="125"/>
      <c r="F428" s="99">
        <f t="shared" si="20"/>
        <v>0</v>
      </c>
      <c r="G428" s="163"/>
      <c r="H428" s="144"/>
      <c r="I428" s="132" t="e">
        <f>VLOOKUP(H428,Presupuesto!$B$11:$C$565,2,0)</f>
        <v>#N/A</v>
      </c>
      <c r="J428" s="100" t="str">
        <f t="shared" si="21"/>
        <v>Posgrado</v>
      </c>
      <c r="K428" s="100" t="s">
        <v>422</v>
      </c>
    </row>
    <row r="429" spans="3:11">
      <c r="C429" s="143"/>
      <c r="D429" s="160"/>
      <c r="E429" s="125"/>
      <c r="F429" s="99">
        <f t="shared" si="20"/>
        <v>0</v>
      </c>
      <c r="G429" s="163"/>
      <c r="H429" s="144"/>
      <c r="I429" s="132" t="e">
        <f>VLOOKUP(H429,Presupuesto!$B$11:$C$565,2,0)</f>
        <v>#N/A</v>
      </c>
      <c r="J429" s="100" t="str">
        <f t="shared" si="21"/>
        <v>Posgrado</v>
      </c>
      <c r="K429" s="100" t="s">
        <v>422</v>
      </c>
    </row>
    <row r="430" spans="3:11">
      <c r="C430" s="143"/>
      <c r="D430" s="160"/>
      <c r="E430" s="125"/>
      <c r="F430" s="99">
        <f t="shared" si="20"/>
        <v>0</v>
      </c>
      <c r="G430" s="163"/>
      <c r="H430" s="144"/>
      <c r="I430" s="132" t="e">
        <f>VLOOKUP(H430,Presupuesto!$B$11:$C$565,2,0)</f>
        <v>#N/A</v>
      </c>
      <c r="J430" s="100" t="str">
        <f t="shared" si="21"/>
        <v>Posgrado</v>
      </c>
      <c r="K430" s="100" t="s">
        <v>422</v>
      </c>
    </row>
    <row r="431" spans="3:11">
      <c r="C431" s="143"/>
      <c r="D431" s="160"/>
      <c r="E431" s="125"/>
      <c r="F431" s="99">
        <f t="shared" si="20"/>
        <v>0</v>
      </c>
      <c r="G431" s="163"/>
      <c r="H431" s="144"/>
      <c r="I431" s="132" t="e">
        <f>VLOOKUP(H431,Presupuesto!$B$11:$C$565,2,0)</f>
        <v>#N/A</v>
      </c>
      <c r="J431" s="100" t="str">
        <f t="shared" si="21"/>
        <v>Posgrado</v>
      </c>
      <c r="K431" s="100" t="s">
        <v>422</v>
      </c>
    </row>
    <row r="432" spans="3:11">
      <c r="C432" s="143"/>
      <c r="D432" s="160"/>
      <c r="E432" s="125"/>
      <c r="F432" s="99">
        <f t="shared" si="20"/>
        <v>0</v>
      </c>
      <c r="G432" s="163"/>
      <c r="H432" s="144"/>
      <c r="I432" s="132" t="e">
        <f>VLOOKUP(H432,Presupuesto!$B$11:$C$565,2,0)</f>
        <v>#N/A</v>
      </c>
      <c r="J432" s="100" t="str">
        <f t="shared" si="21"/>
        <v>Posgrado</v>
      </c>
      <c r="K432" s="100" t="s">
        <v>422</v>
      </c>
    </row>
    <row r="433" spans="3:11">
      <c r="C433" s="143"/>
      <c r="D433" s="160"/>
      <c r="E433" s="125"/>
      <c r="F433" s="99">
        <f t="shared" si="20"/>
        <v>0</v>
      </c>
      <c r="G433" s="163"/>
      <c r="H433" s="144"/>
      <c r="I433" s="132" t="e">
        <f>VLOOKUP(H433,Presupuesto!$B$11:$C$565,2,0)</f>
        <v>#N/A</v>
      </c>
      <c r="J433" s="100" t="str">
        <f t="shared" si="21"/>
        <v>Posgrado</v>
      </c>
      <c r="K433" s="100" t="s">
        <v>422</v>
      </c>
    </row>
    <row r="434" spans="3:11">
      <c r="C434" s="143"/>
      <c r="D434" s="160"/>
      <c r="E434" s="125"/>
      <c r="F434" s="99">
        <f t="shared" si="20"/>
        <v>0</v>
      </c>
      <c r="G434" s="163"/>
      <c r="H434" s="144"/>
      <c r="I434" s="132" t="e">
        <f>VLOOKUP(H434,Presupuesto!$B$11:$C$565,2,0)</f>
        <v>#N/A</v>
      </c>
      <c r="J434" s="100" t="str">
        <f t="shared" si="21"/>
        <v>Posgrado</v>
      </c>
      <c r="K434" s="100" t="s">
        <v>422</v>
      </c>
    </row>
    <row r="435" spans="3:11">
      <c r="C435" s="143"/>
      <c r="D435" s="160"/>
      <c r="E435" s="125"/>
      <c r="F435" s="99">
        <f t="shared" si="20"/>
        <v>0</v>
      </c>
      <c r="G435" s="163"/>
      <c r="H435" s="144"/>
      <c r="I435" s="132" t="e">
        <f>VLOOKUP(H435,Presupuesto!$B$11:$C$565,2,0)</f>
        <v>#N/A</v>
      </c>
      <c r="J435" s="100" t="str">
        <f t="shared" si="21"/>
        <v>Posgrado</v>
      </c>
      <c r="K435" s="100" t="s">
        <v>422</v>
      </c>
    </row>
    <row r="436" spans="3:11">
      <c r="C436" s="145"/>
      <c r="D436" s="153"/>
      <c r="E436" s="120"/>
      <c r="F436" s="99">
        <f t="shared" si="20"/>
        <v>0</v>
      </c>
      <c r="G436" s="163"/>
      <c r="H436" s="146"/>
      <c r="I436" s="132" t="e">
        <f>VLOOKUP(H436,Presupuesto!$B$11:$C$565,2,0)</f>
        <v>#N/A</v>
      </c>
      <c r="J436" s="100" t="str">
        <f t="shared" si="21"/>
        <v>Posgrado</v>
      </c>
      <c r="K436" s="100" t="s">
        <v>422</v>
      </c>
    </row>
    <row r="437" spans="3:11">
      <c r="C437" s="145"/>
      <c r="D437" s="153"/>
      <c r="E437" s="120"/>
      <c r="F437" s="99">
        <f t="shared" si="20"/>
        <v>0</v>
      </c>
      <c r="G437" s="163"/>
      <c r="H437" s="146"/>
      <c r="I437" s="132" t="e">
        <f>VLOOKUP(H437,Presupuesto!$B$11:$C$565,2,0)</f>
        <v>#N/A</v>
      </c>
      <c r="J437" s="100" t="str">
        <f t="shared" si="21"/>
        <v>Posgrado</v>
      </c>
      <c r="K437" s="100" t="s">
        <v>422</v>
      </c>
    </row>
    <row r="438" spans="3:11">
      <c r="C438" s="145"/>
      <c r="D438" s="153"/>
      <c r="E438" s="120"/>
      <c r="F438" s="99">
        <f t="shared" si="20"/>
        <v>0</v>
      </c>
      <c r="G438" s="163"/>
      <c r="H438" s="146"/>
      <c r="I438" s="132" t="e">
        <f>VLOOKUP(H438,Presupuesto!$B$11:$C$565,2,0)</f>
        <v>#N/A</v>
      </c>
      <c r="J438" s="100" t="str">
        <f t="shared" si="21"/>
        <v>Posgrado</v>
      </c>
      <c r="K438" s="100" t="s">
        <v>422</v>
      </c>
    </row>
    <row r="439" spans="3:11">
      <c r="C439" s="145"/>
      <c r="D439" s="153"/>
      <c r="E439" s="120"/>
      <c r="F439" s="99">
        <f t="shared" si="20"/>
        <v>0</v>
      </c>
      <c r="G439" s="163"/>
      <c r="H439" s="146"/>
      <c r="I439" s="132" t="e">
        <f>VLOOKUP(H439,Presupuesto!$B$11:$C$565,2,0)</f>
        <v>#N/A</v>
      </c>
      <c r="J439" s="100" t="str">
        <f t="shared" si="21"/>
        <v>Posgrado</v>
      </c>
      <c r="K439" s="100" t="s">
        <v>422</v>
      </c>
    </row>
    <row r="440" spans="3:11">
      <c r="C440" s="145"/>
      <c r="D440" s="153"/>
      <c r="E440" s="120"/>
      <c r="F440" s="99">
        <f t="shared" si="20"/>
        <v>0</v>
      </c>
      <c r="G440" s="163"/>
      <c r="H440" s="146"/>
      <c r="I440" s="132" t="e">
        <f>VLOOKUP(H440,Presupuesto!$B$11:$C$565,2,0)</f>
        <v>#N/A</v>
      </c>
      <c r="J440" s="100" t="str">
        <f t="shared" si="21"/>
        <v>Posgrado</v>
      </c>
      <c r="K440" s="100" t="s">
        <v>422</v>
      </c>
    </row>
    <row r="441" spans="3:11">
      <c r="C441" s="145"/>
      <c r="D441" s="153"/>
      <c r="E441" s="120"/>
      <c r="F441" s="99">
        <f t="shared" si="20"/>
        <v>0</v>
      </c>
      <c r="G441" s="163"/>
      <c r="H441" s="146"/>
      <c r="I441" s="132" t="e">
        <f>VLOOKUP(H441,Presupuesto!$B$11:$C$565,2,0)</f>
        <v>#N/A</v>
      </c>
      <c r="J441" s="100" t="str">
        <f t="shared" si="21"/>
        <v>Posgrado</v>
      </c>
      <c r="K441" s="100" t="s">
        <v>422</v>
      </c>
    </row>
    <row r="442" spans="3:11">
      <c r="C442" s="145"/>
      <c r="D442" s="153"/>
      <c r="E442" s="120"/>
      <c r="F442" s="99">
        <f t="shared" si="20"/>
        <v>0</v>
      </c>
      <c r="G442" s="163"/>
      <c r="H442" s="146"/>
      <c r="I442" s="132" t="e">
        <f>VLOOKUP(H442,Presupuesto!$B$11:$C$565,2,0)</f>
        <v>#N/A</v>
      </c>
      <c r="J442" s="100" t="str">
        <f t="shared" si="21"/>
        <v>Posgrado</v>
      </c>
      <c r="K442" s="100" t="s">
        <v>422</v>
      </c>
    </row>
    <row r="443" spans="3:11">
      <c r="C443" s="145"/>
      <c r="D443" s="153"/>
      <c r="E443" s="120"/>
      <c r="F443" s="99">
        <f t="shared" si="20"/>
        <v>0</v>
      </c>
      <c r="G443" s="163"/>
      <c r="H443" s="146"/>
      <c r="I443" s="132" t="e">
        <f>VLOOKUP(H443,Presupuesto!$B$11:$C$565,2,0)</f>
        <v>#N/A</v>
      </c>
      <c r="J443" s="100" t="str">
        <f t="shared" si="21"/>
        <v>Posgrado</v>
      </c>
      <c r="K443" s="100" t="s">
        <v>422</v>
      </c>
    </row>
    <row r="444" spans="3:11">
      <c r="C444" s="147"/>
      <c r="D444" s="153"/>
      <c r="E444" s="120"/>
      <c r="F444" s="99">
        <f t="shared" si="20"/>
        <v>0</v>
      </c>
      <c r="G444" s="163"/>
      <c r="H444" s="148"/>
      <c r="I444" s="132" t="e">
        <f>VLOOKUP(H444,Presupuesto!$B$11:$C$565,2,0)</f>
        <v>#N/A</v>
      </c>
      <c r="J444" s="100" t="str">
        <f t="shared" si="21"/>
        <v>Posgrado</v>
      </c>
      <c r="K444" s="100" t="s">
        <v>413</v>
      </c>
    </row>
    <row r="445" spans="3:11">
      <c r="C445" s="147"/>
      <c r="D445" s="153"/>
      <c r="E445" s="120"/>
      <c r="F445" s="99">
        <f t="shared" si="20"/>
        <v>0</v>
      </c>
      <c r="G445" s="163"/>
      <c r="H445" s="148"/>
      <c r="I445" s="132" t="e">
        <f>VLOOKUP(H445,Presupuesto!$B$11:$C$565,2,0)</f>
        <v>#N/A</v>
      </c>
      <c r="J445" s="100" t="str">
        <f t="shared" si="21"/>
        <v>Posgrado</v>
      </c>
      <c r="K445" s="100" t="s">
        <v>422</v>
      </c>
    </row>
    <row r="446" spans="3:11">
      <c r="C446" s="147"/>
      <c r="D446" s="153"/>
      <c r="E446" s="120"/>
      <c r="F446" s="99">
        <f t="shared" si="20"/>
        <v>0</v>
      </c>
      <c r="G446" s="163"/>
      <c r="H446" s="148"/>
      <c r="I446" s="132" t="e">
        <f>VLOOKUP(H446,Presupuesto!$B$11:$C$565,2,0)</f>
        <v>#N/A</v>
      </c>
      <c r="J446" s="100" t="str">
        <f t="shared" si="21"/>
        <v>Posgrado</v>
      </c>
      <c r="K446" s="100" t="s">
        <v>422</v>
      </c>
    </row>
    <row r="447" spans="3:11">
      <c r="C447" s="147"/>
      <c r="D447" s="153"/>
      <c r="E447" s="120"/>
      <c r="F447" s="99">
        <f t="shared" si="20"/>
        <v>0</v>
      </c>
      <c r="G447" s="163"/>
      <c r="H447" s="148"/>
      <c r="I447" s="132" t="e">
        <f>VLOOKUP(H447,Presupuesto!$B$11:$C$565,2,0)</f>
        <v>#N/A</v>
      </c>
      <c r="J447" s="100" t="str">
        <f t="shared" si="21"/>
        <v>Posgrado</v>
      </c>
      <c r="K447" s="100" t="s">
        <v>422</v>
      </c>
    </row>
    <row r="448" spans="3:11" ht="15.75" thickBot="1">
      <c r="C448" s="149"/>
      <c r="D448" s="161"/>
      <c r="E448" s="105"/>
      <c r="F448" s="107">
        <f t="shared" si="20"/>
        <v>0</v>
      </c>
      <c r="G448" s="164"/>
      <c r="H448" s="150"/>
      <c r="I448" s="134" t="e">
        <f>VLOOKUP(H448,Presupuesto!$B$11:$C$565,2,0)</f>
        <v>#N/A</v>
      </c>
      <c r="J448" s="108" t="str">
        <f t="shared" si="21"/>
        <v>Posgrado</v>
      </c>
      <c r="K448" s="126" t="s">
        <v>404</v>
      </c>
    </row>
    <row r="450" spans="3:11" ht="15.75" thickBot="1"/>
    <row r="451" spans="3:11" ht="15.75" thickBot="1">
      <c r="C451" s="159" t="s">
        <v>53</v>
      </c>
      <c r="D451" s="434">
        <f>SUM(F458:F492)</f>
        <v>0</v>
      </c>
      <c r="F451" s="70"/>
      <c r="G451" s="79"/>
      <c r="H451" s="70"/>
      <c r="I451" s="70"/>
    </row>
    <row r="452" spans="3:11">
      <c r="C452" s="70"/>
      <c r="D452" s="31"/>
      <c r="E452" s="95"/>
      <c r="F452" s="95"/>
      <c r="G452" s="95"/>
      <c r="H452" s="76"/>
      <c r="I452" s="76"/>
      <c r="J452" s="76"/>
      <c r="K452" s="114"/>
    </row>
    <row r="453" spans="3:11">
      <c r="C453" s="70"/>
      <c r="D453" s="31"/>
      <c r="E453" s="95"/>
      <c r="F453" s="95"/>
      <c r="G453" s="95"/>
      <c r="H453" s="76"/>
      <c r="I453" s="76"/>
      <c r="J453" s="76"/>
      <c r="K453" s="114"/>
    </row>
    <row r="454" spans="3:11" ht="15.75">
      <c r="C454" s="207" t="s">
        <v>402</v>
      </c>
      <c r="D454" s="208"/>
      <c r="E454" s="95"/>
      <c r="F454" s="95"/>
      <c r="G454" s="95"/>
      <c r="H454" s="76"/>
      <c r="I454" s="76"/>
      <c r="J454" s="76"/>
      <c r="K454" s="114"/>
    </row>
    <row r="455" spans="3:11" ht="18.75">
      <c r="C455" s="217" t="e">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#N/A</v>
      </c>
      <c r="D455" s="31"/>
      <c r="E455" s="95"/>
      <c r="F455" s="95"/>
      <c r="G455" s="95"/>
      <c r="H455" s="76"/>
      <c r="I455" s="76"/>
      <c r="J455" s="76"/>
      <c r="K455" s="114"/>
    </row>
    <row r="456" spans="3:11" ht="15.75" thickBot="1">
      <c r="F456" s="95"/>
      <c r="G456" s="76"/>
      <c r="H456" s="76"/>
      <c r="I456" s="76"/>
    </row>
    <row r="457" spans="3:11" ht="30.75" thickBot="1">
      <c r="C457" s="131" t="s">
        <v>44</v>
      </c>
      <c r="D457" s="131" t="s">
        <v>55</v>
      </c>
      <c r="E457" s="138" t="s">
        <v>57</v>
      </c>
      <c r="F457" s="137" t="s">
        <v>27</v>
      </c>
      <c r="G457" s="135" t="s">
        <v>140</v>
      </c>
      <c r="H457" s="138" t="s">
        <v>46</v>
      </c>
      <c r="I457" s="135" t="s">
        <v>141</v>
      </c>
      <c r="J457" s="135" t="s">
        <v>420</v>
      </c>
      <c r="K457" s="135" t="s">
        <v>421</v>
      </c>
    </row>
    <row r="458" spans="3:11">
      <c r="C458" s="229" t="s">
        <v>451</v>
      </c>
      <c r="D458" s="230"/>
      <c r="E458" s="228">
        <f>HLOOKUP(C458,$AH$2:$BU$3,2,0)</f>
        <v>620</v>
      </c>
      <c r="F458" s="99">
        <f t="shared" ref="F458:F492" si="22">D458*E458</f>
        <v>0</v>
      </c>
      <c r="G458" s="163" t="s">
        <v>138</v>
      </c>
      <c r="H458" s="144"/>
      <c r="I458" s="132" t="e">
        <f>VLOOKUP(H458,Presupuesto!$B$11:$C$565,2,0)</f>
        <v>#N/A</v>
      </c>
      <c r="J458" s="227" t="s">
        <v>1472</v>
      </c>
      <c r="K458" s="100" t="s">
        <v>404</v>
      </c>
    </row>
    <row r="459" spans="3:11">
      <c r="C459" s="143"/>
      <c r="D459" s="160"/>
      <c r="E459" s="125"/>
      <c r="F459" s="99">
        <f t="shared" si="22"/>
        <v>0</v>
      </c>
      <c r="G459" s="163"/>
      <c r="H459" s="144"/>
      <c r="I459" s="132" t="e">
        <f>VLOOKUP(H459,Presupuesto!$B$11:$C$565,2,0)</f>
        <v>#N/A</v>
      </c>
      <c r="J459" s="100" t="str">
        <f>$J$458</f>
        <v>Posgrado</v>
      </c>
      <c r="K459" s="100" t="s">
        <v>422</v>
      </c>
    </row>
    <row r="460" spans="3:11">
      <c r="C460" s="143"/>
      <c r="D460" s="160"/>
      <c r="E460" s="125"/>
      <c r="F460" s="99">
        <f t="shared" si="22"/>
        <v>0</v>
      </c>
      <c r="G460" s="163"/>
      <c r="H460" s="144"/>
      <c r="I460" s="132" t="e">
        <f>VLOOKUP(H460,Presupuesto!$B$11:$C$565,2,0)</f>
        <v>#N/A</v>
      </c>
      <c r="J460" s="100" t="str">
        <f t="shared" ref="J460:J492" si="23">$J$458</f>
        <v>Posgrado</v>
      </c>
      <c r="K460" s="100" t="s">
        <v>422</v>
      </c>
    </row>
    <row r="461" spans="3:11">
      <c r="C461" s="143"/>
      <c r="D461" s="160"/>
      <c r="E461" s="125"/>
      <c r="F461" s="99">
        <f t="shared" si="22"/>
        <v>0</v>
      </c>
      <c r="G461" s="163"/>
      <c r="H461" s="144"/>
      <c r="I461" s="132" t="e">
        <f>VLOOKUP(H461,Presupuesto!$B$11:$C$565,2,0)</f>
        <v>#N/A</v>
      </c>
      <c r="J461" s="100" t="str">
        <f t="shared" si="23"/>
        <v>Posgrado</v>
      </c>
      <c r="K461" s="100" t="s">
        <v>422</v>
      </c>
    </row>
    <row r="462" spans="3:11">
      <c r="C462" s="143"/>
      <c r="D462" s="160"/>
      <c r="E462" s="125"/>
      <c r="F462" s="99">
        <f t="shared" si="22"/>
        <v>0</v>
      </c>
      <c r="G462" s="163"/>
      <c r="H462" s="144"/>
      <c r="I462" s="132" t="e">
        <f>VLOOKUP(H462,Presupuesto!$B$11:$C$565,2,0)</f>
        <v>#N/A</v>
      </c>
      <c r="J462" s="100" t="str">
        <f t="shared" si="23"/>
        <v>Posgrado</v>
      </c>
      <c r="K462" s="100" t="s">
        <v>422</v>
      </c>
    </row>
    <row r="463" spans="3:11">
      <c r="C463" s="143"/>
      <c r="D463" s="160"/>
      <c r="E463" s="125"/>
      <c r="F463" s="99">
        <f t="shared" si="22"/>
        <v>0</v>
      </c>
      <c r="G463" s="163"/>
      <c r="H463" s="144"/>
      <c r="I463" s="132" t="e">
        <f>VLOOKUP(H463,Presupuesto!$B$11:$C$565,2,0)</f>
        <v>#N/A</v>
      </c>
      <c r="J463" s="100" t="str">
        <f t="shared" si="23"/>
        <v>Posgrado</v>
      </c>
      <c r="K463" s="100" t="s">
        <v>411</v>
      </c>
    </row>
    <row r="464" spans="3:11">
      <c r="C464" s="143"/>
      <c r="D464" s="160"/>
      <c r="E464" s="125"/>
      <c r="F464" s="99">
        <f t="shared" si="22"/>
        <v>0</v>
      </c>
      <c r="G464" s="163"/>
      <c r="H464" s="144"/>
      <c r="I464" s="132" t="e">
        <f>VLOOKUP(H464,Presupuesto!$B$11:$C$565,2,0)</f>
        <v>#N/A</v>
      </c>
      <c r="J464" s="100" t="str">
        <f t="shared" si="23"/>
        <v>Posgrado</v>
      </c>
      <c r="K464" s="100" t="s">
        <v>422</v>
      </c>
    </row>
    <row r="465" spans="3:11">
      <c r="C465" s="143"/>
      <c r="D465" s="160"/>
      <c r="E465" s="125"/>
      <c r="F465" s="99">
        <f t="shared" si="22"/>
        <v>0</v>
      </c>
      <c r="G465" s="163"/>
      <c r="H465" s="144"/>
      <c r="I465" s="132" t="e">
        <f>VLOOKUP(H465,Presupuesto!$B$11:$C$565,2,0)</f>
        <v>#N/A</v>
      </c>
      <c r="J465" s="100" t="str">
        <f t="shared" si="23"/>
        <v>Posgrado</v>
      </c>
      <c r="K465" s="100" t="s">
        <v>422</v>
      </c>
    </row>
    <row r="466" spans="3:11">
      <c r="C466" s="143"/>
      <c r="D466" s="160"/>
      <c r="E466" s="125"/>
      <c r="F466" s="99">
        <f t="shared" si="22"/>
        <v>0</v>
      </c>
      <c r="G466" s="163"/>
      <c r="H466" s="144"/>
      <c r="I466" s="132" t="e">
        <f>VLOOKUP(H466,Presupuesto!$B$11:$C$565,2,0)</f>
        <v>#N/A</v>
      </c>
      <c r="J466" s="100" t="str">
        <f t="shared" si="23"/>
        <v>Posgrado</v>
      </c>
      <c r="K466" s="100" t="s">
        <v>422</v>
      </c>
    </row>
    <row r="467" spans="3:11">
      <c r="C467" s="143"/>
      <c r="D467" s="160"/>
      <c r="E467" s="125"/>
      <c r="F467" s="99">
        <f t="shared" si="22"/>
        <v>0</v>
      </c>
      <c r="G467" s="163"/>
      <c r="H467" s="144"/>
      <c r="I467" s="132" t="e">
        <f>VLOOKUP(H467,Presupuesto!$B$11:$C$565,2,0)</f>
        <v>#N/A</v>
      </c>
      <c r="J467" s="100" t="str">
        <f t="shared" si="23"/>
        <v>Posgrado</v>
      </c>
      <c r="K467" s="100" t="s">
        <v>422</v>
      </c>
    </row>
    <row r="468" spans="3:11">
      <c r="C468" s="143"/>
      <c r="D468" s="160"/>
      <c r="E468" s="125"/>
      <c r="F468" s="99">
        <f t="shared" si="22"/>
        <v>0</v>
      </c>
      <c r="G468" s="163"/>
      <c r="H468" s="144"/>
      <c r="I468" s="132" t="e">
        <f>VLOOKUP(H468,Presupuesto!$B$11:$C$565,2,0)</f>
        <v>#N/A</v>
      </c>
      <c r="J468" s="100" t="str">
        <f t="shared" si="23"/>
        <v>Posgrado</v>
      </c>
      <c r="K468" s="100" t="s">
        <v>422</v>
      </c>
    </row>
    <row r="469" spans="3:11">
      <c r="C469" s="143"/>
      <c r="D469" s="160"/>
      <c r="E469" s="125"/>
      <c r="F469" s="99">
        <f t="shared" si="22"/>
        <v>0</v>
      </c>
      <c r="G469" s="163"/>
      <c r="H469" s="144"/>
      <c r="I469" s="132" t="e">
        <f>VLOOKUP(H469,Presupuesto!$B$11:$C$565,2,0)</f>
        <v>#N/A</v>
      </c>
      <c r="J469" s="100" t="str">
        <f t="shared" si="23"/>
        <v>Posgrado</v>
      </c>
      <c r="K469" s="100" t="s">
        <v>422</v>
      </c>
    </row>
    <row r="470" spans="3:11">
      <c r="C470" s="143"/>
      <c r="D470" s="160"/>
      <c r="E470" s="125"/>
      <c r="F470" s="99">
        <f t="shared" si="22"/>
        <v>0</v>
      </c>
      <c r="G470" s="163"/>
      <c r="H470" s="144"/>
      <c r="I470" s="132" t="e">
        <f>VLOOKUP(H470,Presupuesto!$B$11:$C$565,2,0)</f>
        <v>#N/A</v>
      </c>
      <c r="J470" s="100" t="str">
        <f t="shared" si="23"/>
        <v>Posgrado</v>
      </c>
      <c r="K470" s="100" t="s">
        <v>422</v>
      </c>
    </row>
    <row r="471" spans="3:11">
      <c r="C471" s="143"/>
      <c r="D471" s="160"/>
      <c r="E471" s="125"/>
      <c r="F471" s="99">
        <f t="shared" si="22"/>
        <v>0</v>
      </c>
      <c r="G471" s="163"/>
      <c r="H471" s="144"/>
      <c r="I471" s="132" t="e">
        <f>VLOOKUP(H471,Presupuesto!$B$11:$C$565,2,0)</f>
        <v>#N/A</v>
      </c>
      <c r="J471" s="100" t="str">
        <f t="shared" si="23"/>
        <v>Posgrado</v>
      </c>
      <c r="K471" s="100" t="s">
        <v>422</v>
      </c>
    </row>
    <row r="472" spans="3:11">
      <c r="C472" s="143"/>
      <c r="D472" s="160"/>
      <c r="E472" s="125"/>
      <c r="F472" s="99">
        <f t="shared" si="22"/>
        <v>0</v>
      </c>
      <c r="G472" s="163"/>
      <c r="H472" s="144"/>
      <c r="I472" s="132" t="e">
        <f>VLOOKUP(H472,Presupuesto!$B$11:$C$565,2,0)</f>
        <v>#N/A</v>
      </c>
      <c r="J472" s="100" t="str">
        <f t="shared" si="23"/>
        <v>Posgrado</v>
      </c>
      <c r="K472" s="100" t="s">
        <v>422</v>
      </c>
    </row>
    <row r="473" spans="3:11">
      <c r="C473" s="143"/>
      <c r="D473" s="160"/>
      <c r="E473" s="125"/>
      <c r="F473" s="99">
        <f t="shared" si="22"/>
        <v>0</v>
      </c>
      <c r="G473" s="163"/>
      <c r="H473" s="144"/>
      <c r="I473" s="132" t="e">
        <f>VLOOKUP(H473,Presupuesto!$B$11:$C$565,2,0)</f>
        <v>#N/A</v>
      </c>
      <c r="J473" s="100" t="str">
        <f t="shared" si="23"/>
        <v>Posgrado</v>
      </c>
      <c r="K473" s="100" t="s">
        <v>422</v>
      </c>
    </row>
    <row r="474" spans="3:11">
      <c r="C474" s="143"/>
      <c r="D474" s="160"/>
      <c r="E474" s="125"/>
      <c r="F474" s="99">
        <f t="shared" si="22"/>
        <v>0</v>
      </c>
      <c r="G474" s="163"/>
      <c r="H474" s="144"/>
      <c r="I474" s="132" t="e">
        <f>VLOOKUP(H474,Presupuesto!$B$11:$C$565,2,0)</f>
        <v>#N/A</v>
      </c>
      <c r="J474" s="100" t="str">
        <f t="shared" si="23"/>
        <v>Posgrado</v>
      </c>
      <c r="K474" s="100" t="s">
        <v>422</v>
      </c>
    </row>
    <row r="475" spans="3:11">
      <c r="C475" s="143"/>
      <c r="D475" s="160"/>
      <c r="E475" s="125"/>
      <c r="F475" s="99">
        <f t="shared" si="22"/>
        <v>0</v>
      </c>
      <c r="G475" s="163"/>
      <c r="H475" s="144"/>
      <c r="I475" s="132" t="e">
        <f>VLOOKUP(H475,Presupuesto!$B$11:$C$565,2,0)</f>
        <v>#N/A</v>
      </c>
      <c r="J475" s="100" t="str">
        <f t="shared" si="23"/>
        <v>Posgrado</v>
      </c>
      <c r="K475" s="100" t="s">
        <v>422</v>
      </c>
    </row>
    <row r="476" spans="3:11">
      <c r="C476" s="143"/>
      <c r="D476" s="160"/>
      <c r="E476" s="125"/>
      <c r="F476" s="99">
        <f t="shared" si="22"/>
        <v>0</v>
      </c>
      <c r="G476" s="163"/>
      <c r="H476" s="144"/>
      <c r="I476" s="132" t="e">
        <f>VLOOKUP(H476,Presupuesto!$B$11:$C$565,2,0)</f>
        <v>#N/A</v>
      </c>
      <c r="J476" s="100" t="str">
        <f t="shared" si="23"/>
        <v>Posgrado</v>
      </c>
      <c r="K476" s="100" t="s">
        <v>422</v>
      </c>
    </row>
    <row r="477" spans="3:11">
      <c r="C477" s="143"/>
      <c r="D477" s="160"/>
      <c r="E477" s="125"/>
      <c r="F477" s="99">
        <f t="shared" si="22"/>
        <v>0</v>
      </c>
      <c r="G477" s="163"/>
      <c r="H477" s="144"/>
      <c r="I477" s="132" t="e">
        <f>VLOOKUP(H477,Presupuesto!$B$11:$C$565,2,0)</f>
        <v>#N/A</v>
      </c>
      <c r="J477" s="100" t="str">
        <f t="shared" si="23"/>
        <v>Posgrado</v>
      </c>
      <c r="K477" s="100" t="s">
        <v>422</v>
      </c>
    </row>
    <row r="478" spans="3:11">
      <c r="C478" s="143"/>
      <c r="D478" s="160"/>
      <c r="E478" s="125"/>
      <c r="F478" s="99">
        <f t="shared" si="22"/>
        <v>0</v>
      </c>
      <c r="G478" s="163"/>
      <c r="H478" s="144"/>
      <c r="I478" s="132" t="e">
        <f>VLOOKUP(H478,Presupuesto!$B$11:$C$565,2,0)</f>
        <v>#N/A</v>
      </c>
      <c r="J478" s="100" t="str">
        <f t="shared" si="23"/>
        <v>Posgrado</v>
      </c>
      <c r="K478" s="100" t="s">
        <v>422</v>
      </c>
    </row>
    <row r="479" spans="3:11">
      <c r="C479" s="143"/>
      <c r="D479" s="160"/>
      <c r="E479" s="125"/>
      <c r="F479" s="99">
        <f t="shared" si="22"/>
        <v>0</v>
      </c>
      <c r="G479" s="163"/>
      <c r="H479" s="144"/>
      <c r="I479" s="132" t="e">
        <f>VLOOKUP(H479,Presupuesto!$B$11:$C$565,2,0)</f>
        <v>#N/A</v>
      </c>
      <c r="J479" s="100" t="str">
        <f t="shared" si="23"/>
        <v>Posgrado</v>
      </c>
      <c r="K479" s="100" t="s">
        <v>422</v>
      </c>
    </row>
    <row r="480" spans="3:11">
      <c r="C480" s="145"/>
      <c r="D480" s="153"/>
      <c r="E480" s="120"/>
      <c r="F480" s="99">
        <f t="shared" si="22"/>
        <v>0</v>
      </c>
      <c r="G480" s="163"/>
      <c r="H480" s="146"/>
      <c r="I480" s="132" t="e">
        <f>VLOOKUP(H480,Presupuesto!$B$11:$C$565,2,0)</f>
        <v>#N/A</v>
      </c>
      <c r="J480" s="100" t="str">
        <f t="shared" si="23"/>
        <v>Posgrado</v>
      </c>
      <c r="K480" s="100" t="s">
        <v>422</v>
      </c>
    </row>
    <row r="481" spans="3:11">
      <c r="C481" s="145"/>
      <c r="D481" s="153"/>
      <c r="E481" s="120"/>
      <c r="F481" s="99">
        <f t="shared" si="22"/>
        <v>0</v>
      </c>
      <c r="G481" s="163"/>
      <c r="H481" s="146"/>
      <c r="I481" s="132" t="e">
        <f>VLOOKUP(H481,Presupuesto!$B$11:$C$565,2,0)</f>
        <v>#N/A</v>
      </c>
      <c r="J481" s="100" t="str">
        <f t="shared" si="23"/>
        <v>Posgrado</v>
      </c>
      <c r="K481" s="100" t="s">
        <v>422</v>
      </c>
    </row>
    <row r="482" spans="3:11">
      <c r="C482" s="145"/>
      <c r="D482" s="153"/>
      <c r="E482" s="120"/>
      <c r="F482" s="99">
        <f t="shared" si="22"/>
        <v>0</v>
      </c>
      <c r="G482" s="163"/>
      <c r="H482" s="146"/>
      <c r="I482" s="132" t="e">
        <f>VLOOKUP(H482,Presupuesto!$B$11:$C$565,2,0)</f>
        <v>#N/A</v>
      </c>
      <c r="J482" s="100" t="str">
        <f t="shared" si="23"/>
        <v>Posgrado</v>
      </c>
      <c r="K482" s="100" t="s">
        <v>422</v>
      </c>
    </row>
    <row r="483" spans="3:11">
      <c r="C483" s="145"/>
      <c r="D483" s="153"/>
      <c r="E483" s="120"/>
      <c r="F483" s="99">
        <f t="shared" si="22"/>
        <v>0</v>
      </c>
      <c r="G483" s="163"/>
      <c r="H483" s="146"/>
      <c r="I483" s="132" t="e">
        <f>VLOOKUP(H483,Presupuesto!$B$11:$C$565,2,0)</f>
        <v>#N/A</v>
      </c>
      <c r="J483" s="100" t="str">
        <f t="shared" si="23"/>
        <v>Posgrado</v>
      </c>
      <c r="K483" s="100" t="s">
        <v>422</v>
      </c>
    </row>
    <row r="484" spans="3:11">
      <c r="C484" s="145"/>
      <c r="D484" s="153"/>
      <c r="E484" s="120"/>
      <c r="F484" s="99">
        <f t="shared" si="22"/>
        <v>0</v>
      </c>
      <c r="G484" s="163"/>
      <c r="H484" s="146"/>
      <c r="I484" s="132" t="e">
        <f>VLOOKUP(H484,Presupuesto!$B$11:$C$565,2,0)</f>
        <v>#N/A</v>
      </c>
      <c r="J484" s="100" t="str">
        <f t="shared" si="23"/>
        <v>Posgrado</v>
      </c>
      <c r="K484" s="100" t="s">
        <v>422</v>
      </c>
    </row>
    <row r="485" spans="3:11">
      <c r="C485" s="145"/>
      <c r="D485" s="153"/>
      <c r="E485" s="120"/>
      <c r="F485" s="99">
        <f t="shared" si="22"/>
        <v>0</v>
      </c>
      <c r="G485" s="163"/>
      <c r="H485" s="146"/>
      <c r="I485" s="132" t="e">
        <f>VLOOKUP(H485,Presupuesto!$B$11:$C$565,2,0)</f>
        <v>#N/A</v>
      </c>
      <c r="J485" s="100" t="str">
        <f t="shared" si="23"/>
        <v>Posgrado</v>
      </c>
      <c r="K485" s="100" t="s">
        <v>422</v>
      </c>
    </row>
    <row r="486" spans="3:11">
      <c r="C486" s="145"/>
      <c r="D486" s="153"/>
      <c r="E486" s="120"/>
      <c r="F486" s="99">
        <f t="shared" si="22"/>
        <v>0</v>
      </c>
      <c r="G486" s="163"/>
      <c r="H486" s="146"/>
      <c r="I486" s="132" t="e">
        <f>VLOOKUP(H486,Presupuesto!$B$11:$C$565,2,0)</f>
        <v>#N/A</v>
      </c>
      <c r="J486" s="100" t="str">
        <f t="shared" si="23"/>
        <v>Posgrado</v>
      </c>
      <c r="K486" s="100" t="s">
        <v>422</v>
      </c>
    </row>
    <row r="487" spans="3:11">
      <c r="C487" s="145"/>
      <c r="D487" s="153"/>
      <c r="E487" s="120"/>
      <c r="F487" s="99">
        <f t="shared" si="22"/>
        <v>0</v>
      </c>
      <c r="G487" s="163"/>
      <c r="H487" s="146"/>
      <c r="I487" s="132" t="e">
        <f>VLOOKUP(H487,Presupuesto!$B$11:$C$565,2,0)</f>
        <v>#N/A</v>
      </c>
      <c r="J487" s="100" t="str">
        <f t="shared" si="23"/>
        <v>Posgrado</v>
      </c>
      <c r="K487" s="100" t="s">
        <v>422</v>
      </c>
    </row>
    <row r="488" spans="3:11">
      <c r="C488" s="147"/>
      <c r="D488" s="153"/>
      <c r="E488" s="120"/>
      <c r="F488" s="99">
        <f t="shared" si="22"/>
        <v>0</v>
      </c>
      <c r="G488" s="163"/>
      <c r="H488" s="148"/>
      <c r="I488" s="132" t="e">
        <f>VLOOKUP(H488,Presupuesto!$B$11:$C$565,2,0)</f>
        <v>#N/A</v>
      </c>
      <c r="J488" s="100" t="str">
        <f t="shared" si="23"/>
        <v>Posgrado</v>
      </c>
      <c r="K488" s="100" t="s">
        <v>413</v>
      </c>
    </row>
    <row r="489" spans="3:11">
      <c r="C489" s="147"/>
      <c r="D489" s="153"/>
      <c r="E489" s="120"/>
      <c r="F489" s="99">
        <f t="shared" si="22"/>
        <v>0</v>
      </c>
      <c r="G489" s="163"/>
      <c r="H489" s="148"/>
      <c r="I489" s="132" t="e">
        <f>VLOOKUP(H489,Presupuesto!$B$11:$C$565,2,0)</f>
        <v>#N/A</v>
      </c>
      <c r="J489" s="100" t="str">
        <f t="shared" si="23"/>
        <v>Posgrado</v>
      </c>
      <c r="K489" s="100" t="s">
        <v>422</v>
      </c>
    </row>
    <row r="490" spans="3:11">
      <c r="C490" s="147"/>
      <c r="D490" s="153"/>
      <c r="E490" s="120"/>
      <c r="F490" s="99">
        <f t="shared" si="22"/>
        <v>0</v>
      </c>
      <c r="G490" s="163"/>
      <c r="H490" s="148"/>
      <c r="I490" s="132" t="e">
        <f>VLOOKUP(H490,Presupuesto!$B$11:$C$565,2,0)</f>
        <v>#N/A</v>
      </c>
      <c r="J490" s="100" t="str">
        <f t="shared" si="23"/>
        <v>Posgrado</v>
      </c>
      <c r="K490" s="100" t="s">
        <v>422</v>
      </c>
    </row>
    <row r="491" spans="3:11">
      <c r="C491" s="147"/>
      <c r="D491" s="153"/>
      <c r="E491" s="120"/>
      <c r="F491" s="99">
        <f t="shared" si="22"/>
        <v>0</v>
      </c>
      <c r="G491" s="163"/>
      <c r="H491" s="148"/>
      <c r="I491" s="132" t="e">
        <f>VLOOKUP(H491,Presupuesto!$B$11:$C$565,2,0)</f>
        <v>#N/A</v>
      </c>
      <c r="J491" s="100" t="str">
        <f t="shared" si="23"/>
        <v>Posgrado</v>
      </c>
      <c r="K491" s="100" t="s">
        <v>422</v>
      </c>
    </row>
    <row r="492" spans="3:11" ht="15.75" thickBot="1">
      <c r="C492" s="149"/>
      <c r="D492" s="161"/>
      <c r="E492" s="105"/>
      <c r="F492" s="107">
        <f t="shared" si="22"/>
        <v>0</v>
      </c>
      <c r="G492" s="164"/>
      <c r="H492" s="150"/>
      <c r="I492" s="134" t="e">
        <f>VLOOKUP(H492,Presupuesto!$B$11:$C$565,2,0)</f>
        <v>#N/A</v>
      </c>
      <c r="J492" s="108" t="str">
        <f t="shared" si="23"/>
        <v>Posgrado</v>
      </c>
      <c r="K492" s="126" t="s">
        <v>404</v>
      </c>
    </row>
    <row r="494" spans="3:11" ht="15.75" thickBot="1">
      <c r="F494" s="92"/>
      <c r="G494" s="91"/>
      <c r="H494" s="92"/>
      <c r="I494" s="92"/>
    </row>
    <row r="495" spans="3:11" ht="15.75" thickBot="1">
      <c r="C495" s="159" t="s">
        <v>53</v>
      </c>
      <c r="D495" s="434">
        <f>SUM(F502:F536)</f>
        <v>0</v>
      </c>
      <c r="F495" s="70"/>
      <c r="G495" s="79"/>
      <c r="H495" s="70"/>
      <c r="I495" s="70"/>
    </row>
    <row r="496" spans="3:11">
      <c r="C496" s="70"/>
      <c r="D496" s="31"/>
      <c r="E496" s="95"/>
      <c r="F496" s="95"/>
      <c r="G496" s="95"/>
      <c r="H496" s="76"/>
      <c r="I496" s="76"/>
      <c r="J496" s="76"/>
      <c r="K496" s="114"/>
    </row>
    <row r="497" spans="3:11">
      <c r="C497" s="70"/>
      <c r="D497" s="31"/>
      <c r="E497" s="95"/>
      <c r="F497" s="95"/>
      <c r="G497" s="95"/>
      <c r="H497" s="76"/>
      <c r="I497" s="76"/>
      <c r="J497" s="76"/>
      <c r="K497" s="114"/>
    </row>
    <row r="498" spans="3:11" ht="15.75">
      <c r="C498" s="207" t="s">
        <v>402</v>
      </c>
      <c r="D498" s="208"/>
      <c r="E498" s="95"/>
      <c r="F498" s="95"/>
      <c r="G498" s="95"/>
      <c r="H498" s="76"/>
      <c r="I498" s="76"/>
      <c r="J498" s="76"/>
      <c r="K498" s="114"/>
    </row>
    <row r="499" spans="3:11" ht="18.75">
      <c r="C499" s="217" t="e">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#N/A</v>
      </c>
      <c r="D499" s="31"/>
      <c r="E499" s="95"/>
      <c r="F499" s="95"/>
      <c r="G499" s="95"/>
      <c r="H499" s="76"/>
      <c r="I499" s="76"/>
      <c r="J499" s="76"/>
      <c r="K499" s="114"/>
    </row>
    <row r="500" spans="3:11" ht="15.75" thickBot="1">
      <c r="F500" s="95"/>
      <c r="G500" s="76"/>
      <c r="H500" s="76"/>
      <c r="I500" s="76"/>
    </row>
    <row r="501" spans="3:11" ht="30.75" thickBot="1">
      <c r="C501" s="131" t="s">
        <v>44</v>
      </c>
      <c r="D501" s="131" t="s">
        <v>55</v>
      </c>
      <c r="E501" s="138" t="s">
        <v>57</v>
      </c>
      <c r="F501" s="137" t="s">
        <v>27</v>
      </c>
      <c r="G501" s="135" t="s">
        <v>140</v>
      </c>
      <c r="H501" s="138" t="s">
        <v>46</v>
      </c>
      <c r="I501" s="135" t="s">
        <v>141</v>
      </c>
      <c r="J501" s="135" t="s">
        <v>420</v>
      </c>
      <c r="K501" s="135" t="s">
        <v>421</v>
      </c>
    </row>
    <row r="502" spans="3:11">
      <c r="C502" s="229" t="s">
        <v>451</v>
      </c>
      <c r="D502" s="230"/>
      <c r="E502" s="228">
        <f>HLOOKUP(C502,$AH$2:$BU$3,2,0)</f>
        <v>620</v>
      </c>
      <c r="F502" s="99">
        <f t="shared" ref="F502:F536" si="24">D502*E502</f>
        <v>0</v>
      </c>
      <c r="G502" s="163" t="s">
        <v>138</v>
      </c>
      <c r="H502" s="144"/>
      <c r="I502" s="132" t="e">
        <f>VLOOKUP(H502,Presupuesto!$B$11:$C$565,2,0)</f>
        <v>#N/A</v>
      </c>
      <c r="J502" s="227" t="s">
        <v>1472</v>
      </c>
      <c r="K502" s="100" t="s">
        <v>404</v>
      </c>
    </row>
    <row r="503" spans="3:11">
      <c r="C503" s="143"/>
      <c r="D503" s="160"/>
      <c r="E503" s="125"/>
      <c r="F503" s="99">
        <f t="shared" si="24"/>
        <v>0</v>
      </c>
      <c r="G503" s="163"/>
      <c r="H503" s="144"/>
      <c r="I503" s="132" t="e">
        <f>VLOOKUP(H503,Presupuesto!$B$11:$C$565,2,0)</f>
        <v>#N/A</v>
      </c>
      <c r="J503" s="100" t="str">
        <f>$J$502</f>
        <v>Posgrado</v>
      </c>
      <c r="K503" s="100" t="s">
        <v>422</v>
      </c>
    </row>
    <row r="504" spans="3:11">
      <c r="C504" s="143"/>
      <c r="D504" s="160"/>
      <c r="E504" s="125"/>
      <c r="F504" s="99">
        <f t="shared" si="24"/>
        <v>0</v>
      </c>
      <c r="G504" s="163"/>
      <c r="H504" s="144"/>
      <c r="I504" s="132" t="e">
        <f>VLOOKUP(H504,Presupuesto!$B$11:$C$565,2,0)</f>
        <v>#N/A</v>
      </c>
      <c r="J504" s="100" t="str">
        <f t="shared" ref="J504:J536" si="25">$J$502</f>
        <v>Posgrado</v>
      </c>
      <c r="K504" s="100" t="s">
        <v>422</v>
      </c>
    </row>
    <row r="505" spans="3:11">
      <c r="C505" s="143"/>
      <c r="D505" s="160"/>
      <c r="E505" s="125"/>
      <c r="F505" s="99">
        <f t="shared" si="24"/>
        <v>0</v>
      </c>
      <c r="G505" s="163"/>
      <c r="H505" s="144"/>
      <c r="I505" s="132" t="e">
        <f>VLOOKUP(H505,Presupuesto!$B$11:$C$565,2,0)</f>
        <v>#N/A</v>
      </c>
      <c r="J505" s="100" t="str">
        <f t="shared" si="25"/>
        <v>Posgrado</v>
      </c>
      <c r="K505" s="100" t="s">
        <v>422</v>
      </c>
    </row>
    <row r="506" spans="3:11">
      <c r="C506" s="143"/>
      <c r="D506" s="160"/>
      <c r="E506" s="125"/>
      <c r="F506" s="99">
        <f t="shared" si="24"/>
        <v>0</v>
      </c>
      <c r="G506" s="163"/>
      <c r="H506" s="144"/>
      <c r="I506" s="132" t="e">
        <f>VLOOKUP(H506,Presupuesto!$B$11:$C$565,2,0)</f>
        <v>#N/A</v>
      </c>
      <c r="J506" s="100" t="str">
        <f t="shared" si="25"/>
        <v>Posgrado</v>
      </c>
      <c r="K506" s="100" t="s">
        <v>422</v>
      </c>
    </row>
    <row r="507" spans="3:11">
      <c r="C507" s="143"/>
      <c r="D507" s="160"/>
      <c r="E507" s="125"/>
      <c r="F507" s="99">
        <f t="shared" si="24"/>
        <v>0</v>
      </c>
      <c r="G507" s="163"/>
      <c r="H507" s="144"/>
      <c r="I507" s="132" t="e">
        <f>VLOOKUP(H507,Presupuesto!$B$11:$C$565,2,0)</f>
        <v>#N/A</v>
      </c>
      <c r="J507" s="100" t="str">
        <f t="shared" si="25"/>
        <v>Posgrado</v>
      </c>
      <c r="K507" s="100" t="s">
        <v>411</v>
      </c>
    </row>
    <row r="508" spans="3:11">
      <c r="C508" s="143"/>
      <c r="D508" s="160"/>
      <c r="E508" s="125"/>
      <c r="F508" s="99">
        <f t="shared" si="24"/>
        <v>0</v>
      </c>
      <c r="G508" s="163"/>
      <c r="H508" s="144"/>
      <c r="I508" s="132" t="e">
        <f>VLOOKUP(H508,Presupuesto!$B$11:$C$565,2,0)</f>
        <v>#N/A</v>
      </c>
      <c r="J508" s="100" t="str">
        <f t="shared" si="25"/>
        <v>Posgrado</v>
      </c>
      <c r="K508" s="100" t="s">
        <v>422</v>
      </c>
    </row>
    <row r="509" spans="3:11">
      <c r="C509" s="143"/>
      <c r="D509" s="160"/>
      <c r="E509" s="125"/>
      <c r="F509" s="99">
        <f t="shared" si="24"/>
        <v>0</v>
      </c>
      <c r="G509" s="163"/>
      <c r="H509" s="144"/>
      <c r="I509" s="132" t="e">
        <f>VLOOKUP(H509,Presupuesto!$B$11:$C$565,2,0)</f>
        <v>#N/A</v>
      </c>
      <c r="J509" s="100" t="str">
        <f t="shared" si="25"/>
        <v>Posgrado</v>
      </c>
      <c r="K509" s="100" t="s">
        <v>422</v>
      </c>
    </row>
    <row r="510" spans="3:11">
      <c r="C510" s="143"/>
      <c r="D510" s="160"/>
      <c r="E510" s="125"/>
      <c r="F510" s="99">
        <f t="shared" si="24"/>
        <v>0</v>
      </c>
      <c r="G510" s="163"/>
      <c r="H510" s="144"/>
      <c r="I510" s="132" t="e">
        <f>VLOOKUP(H510,Presupuesto!$B$11:$C$565,2,0)</f>
        <v>#N/A</v>
      </c>
      <c r="J510" s="100" t="str">
        <f t="shared" si="25"/>
        <v>Posgrado</v>
      </c>
      <c r="K510" s="100" t="s">
        <v>422</v>
      </c>
    </row>
    <row r="511" spans="3:11">
      <c r="C511" s="143"/>
      <c r="D511" s="160"/>
      <c r="E511" s="125"/>
      <c r="F511" s="99">
        <f t="shared" si="24"/>
        <v>0</v>
      </c>
      <c r="G511" s="163"/>
      <c r="H511" s="144"/>
      <c r="I511" s="132" t="e">
        <f>VLOOKUP(H511,Presupuesto!$B$11:$C$565,2,0)</f>
        <v>#N/A</v>
      </c>
      <c r="J511" s="100" t="str">
        <f t="shared" si="25"/>
        <v>Posgrado</v>
      </c>
      <c r="K511" s="100" t="s">
        <v>422</v>
      </c>
    </row>
    <row r="512" spans="3:11">
      <c r="C512" s="143"/>
      <c r="D512" s="160"/>
      <c r="E512" s="125"/>
      <c r="F512" s="99">
        <f t="shared" si="24"/>
        <v>0</v>
      </c>
      <c r="G512" s="163"/>
      <c r="H512" s="144"/>
      <c r="I512" s="132" t="e">
        <f>VLOOKUP(H512,Presupuesto!$B$11:$C$565,2,0)</f>
        <v>#N/A</v>
      </c>
      <c r="J512" s="100" t="str">
        <f t="shared" si="25"/>
        <v>Posgrado</v>
      </c>
      <c r="K512" s="100" t="s">
        <v>422</v>
      </c>
    </row>
    <row r="513" spans="3:11">
      <c r="C513" s="143"/>
      <c r="D513" s="160"/>
      <c r="E513" s="125"/>
      <c r="F513" s="99">
        <f t="shared" si="24"/>
        <v>0</v>
      </c>
      <c r="G513" s="163"/>
      <c r="H513" s="144"/>
      <c r="I513" s="132" t="e">
        <f>VLOOKUP(H513,Presupuesto!$B$11:$C$565,2,0)</f>
        <v>#N/A</v>
      </c>
      <c r="J513" s="100" t="str">
        <f t="shared" si="25"/>
        <v>Posgrado</v>
      </c>
      <c r="K513" s="100" t="s">
        <v>422</v>
      </c>
    </row>
    <row r="514" spans="3:11">
      <c r="C514" s="143"/>
      <c r="D514" s="160"/>
      <c r="E514" s="125"/>
      <c r="F514" s="99">
        <f t="shared" si="24"/>
        <v>0</v>
      </c>
      <c r="G514" s="163"/>
      <c r="H514" s="144"/>
      <c r="I514" s="132" t="e">
        <f>VLOOKUP(H514,Presupuesto!$B$11:$C$565,2,0)</f>
        <v>#N/A</v>
      </c>
      <c r="J514" s="100" t="str">
        <f t="shared" si="25"/>
        <v>Posgrado</v>
      </c>
      <c r="K514" s="100" t="s">
        <v>422</v>
      </c>
    </row>
    <row r="515" spans="3:11">
      <c r="C515" s="143"/>
      <c r="D515" s="160"/>
      <c r="E515" s="125"/>
      <c r="F515" s="99">
        <f t="shared" si="24"/>
        <v>0</v>
      </c>
      <c r="G515" s="163"/>
      <c r="H515" s="144"/>
      <c r="I515" s="132" t="e">
        <f>VLOOKUP(H515,Presupuesto!$B$11:$C$565,2,0)</f>
        <v>#N/A</v>
      </c>
      <c r="J515" s="100" t="str">
        <f t="shared" si="25"/>
        <v>Posgrado</v>
      </c>
      <c r="K515" s="100" t="s">
        <v>422</v>
      </c>
    </row>
    <row r="516" spans="3:11">
      <c r="C516" s="143"/>
      <c r="D516" s="160"/>
      <c r="E516" s="125"/>
      <c r="F516" s="99">
        <f t="shared" si="24"/>
        <v>0</v>
      </c>
      <c r="G516" s="163"/>
      <c r="H516" s="144"/>
      <c r="I516" s="132" t="e">
        <f>VLOOKUP(H516,Presupuesto!$B$11:$C$565,2,0)</f>
        <v>#N/A</v>
      </c>
      <c r="J516" s="100" t="str">
        <f t="shared" si="25"/>
        <v>Posgrado</v>
      </c>
      <c r="K516" s="100" t="s">
        <v>422</v>
      </c>
    </row>
    <row r="517" spans="3:11">
      <c r="C517" s="143"/>
      <c r="D517" s="160"/>
      <c r="E517" s="125"/>
      <c r="F517" s="99">
        <f t="shared" si="24"/>
        <v>0</v>
      </c>
      <c r="G517" s="163"/>
      <c r="H517" s="144"/>
      <c r="I517" s="132" t="e">
        <f>VLOOKUP(H517,Presupuesto!$B$11:$C$565,2,0)</f>
        <v>#N/A</v>
      </c>
      <c r="J517" s="100" t="str">
        <f t="shared" si="25"/>
        <v>Posgrado</v>
      </c>
      <c r="K517" s="100" t="s">
        <v>422</v>
      </c>
    </row>
    <row r="518" spans="3:11">
      <c r="C518" s="143"/>
      <c r="D518" s="160"/>
      <c r="E518" s="125"/>
      <c r="F518" s="99">
        <f t="shared" si="24"/>
        <v>0</v>
      </c>
      <c r="G518" s="163"/>
      <c r="H518" s="144"/>
      <c r="I518" s="132" t="e">
        <f>VLOOKUP(H518,Presupuesto!$B$11:$C$565,2,0)</f>
        <v>#N/A</v>
      </c>
      <c r="J518" s="100" t="str">
        <f t="shared" si="25"/>
        <v>Posgrado</v>
      </c>
      <c r="K518" s="100" t="s">
        <v>422</v>
      </c>
    </row>
    <row r="519" spans="3:11">
      <c r="C519" s="143"/>
      <c r="D519" s="160"/>
      <c r="E519" s="125"/>
      <c r="F519" s="99">
        <f t="shared" si="24"/>
        <v>0</v>
      </c>
      <c r="G519" s="163"/>
      <c r="H519" s="144"/>
      <c r="I519" s="132" t="e">
        <f>VLOOKUP(H519,Presupuesto!$B$11:$C$565,2,0)</f>
        <v>#N/A</v>
      </c>
      <c r="J519" s="100" t="str">
        <f t="shared" si="25"/>
        <v>Posgrado</v>
      </c>
      <c r="K519" s="100" t="s">
        <v>422</v>
      </c>
    </row>
    <row r="520" spans="3:11">
      <c r="C520" s="143"/>
      <c r="D520" s="160"/>
      <c r="E520" s="125"/>
      <c r="F520" s="99">
        <f t="shared" si="24"/>
        <v>0</v>
      </c>
      <c r="G520" s="163"/>
      <c r="H520" s="144"/>
      <c r="I520" s="132" t="e">
        <f>VLOOKUP(H520,Presupuesto!$B$11:$C$565,2,0)</f>
        <v>#N/A</v>
      </c>
      <c r="J520" s="100" t="str">
        <f t="shared" si="25"/>
        <v>Posgrado</v>
      </c>
      <c r="K520" s="100" t="s">
        <v>422</v>
      </c>
    </row>
    <row r="521" spans="3:11">
      <c r="C521" s="143"/>
      <c r="D521" s="160"/>
      <c r="E521" s="125"/>
      <c r="F521" s="99">
        <f t="shared" si="24"/>
        <v>0</v>
      </c>
      <c r="G521" s="163"/>
      <c r="H521" s="144"/>
      <c r="I521" s="132" t="e">
        <f>VLOOKUP(H521,Presupuesto!$B$11:$C$565,2,0)</f>
        <v>#N/A</v>
      </c>
      <c r="J521" s="100" t="str">
        <f t="shared" si="25"/>
        <v>Posgrado</v>
      </c>
      <c r="K521" s="100" t="s">
        <v>422</v>
      </c>
    </row>
    <row r="522" spans="3:11">
      <c r="C522" s="143"/>
      <c r="D522" s="160"/>
      <c r="E522" s="125"/>
      <c r="F522" s="99">
        <f t="shared" si="24"/>
        <v>0</v>
      </c>
      <c r="G522" s="163"/>
      <c r="H522" s="144"/>
      <c r="I522" s="132" t="e">
        <f>VLOOKUP(H522,Presupuesto!$B$11:$C$565,2,0)</f>
        <v>#N/A</v>
      </c>
      <c r="J522" s="100" t="str">
        <f t="shared" si="25"/>
        <v>Posgrado</v>
      </c>
      <c r="K522" s="100" t="s">
        <v>422</v>
      </c>
    </row>
    <row r="523" spans="3:11">
      <c r="C523" s="143"/>
      <c r="D523" s="160"/>
      <c r="E523" s="125"/>
      <c r="F523" s="99">
        <f t="shared" si="24"/>
        <v>0</v>
      </c>
      <c r="G523" s="163"/>
      <c r="H523" s="144"/>
      <c r="I523" s="132" t="e">
        <f>VLOOKUP(H523,Presupuesto!$B$11:$C$565,2,0)</f>
        <v>#N/A</v>
      </c>
      <c r="J523" s="100" t="str">
        <f t="shared" si="25"/>
        <v>Posgrado</v>
      </c>
      <c r="K523" s="100" t="s">
        <v>422</v>
      </c>
    </row>
    <row r="524" spans="3:11">
      <c r="C524" s="145"/>
      <c r="D524" s="153"/>
      <c r="E524" s="120"/>
      <c r="F524" s="99">
        <f t="shared" si="24"/>
        <v>0</v>
      </c>
      <c r="G524" s="163"/>
      <c r="H524" s="146"/>
      <c r="I524" s="132" t="e">
        <f>VLOOKUP(H524,Presupuesto!$B$11:$C$565,2,0)</f>
        <v>#N/A</v>
      </c>
      <c r="J524" s="100" t="str">
        <f t="shared" si="25"/>
        <v>Posgrado</v>
      </c>
      <c r="K524" s="100" t="s">
        <v>422</v>
      </c>
    </row>
    <row r="525" spans="3:11">
      <c r="C525" s="145"/>
      <c r="D525" s="153"/>
      <c r="E525" s="120"/>
      <c r="F525" s="99">
        <f t="shared" si="24"/>
        <v>0</v>
      </c>
      <c r="G525" s="163"/>
      <c r="H525" s="146"/>
      <c r="I525" s="132" t="e">
        <f>VLOOKUP(H525,Presupuesto!$B$11:$C$565,2,0)</f>
        <v>#N/A</v>
      </c>
      <c r="J525" s="100" t="str">
        <f t="shared" si="25"/>
        <v>Posgrado</v>
      </c>
      <c r="K525" s="100" t="s">
        <v>422</v>
      </c>
    </row>
    <row r="526" spans="3:11">
      <c r="C526" s="145"/>
      <c r="D526" s="153"/>
      <c r="E526" s="120"/>
      <c r="F526" s="99">
        <f t="shared" si="24"/>
        <v>0</v>
      </c>
      <c r="G526" s="163"/>
      <c r="H526" s="146"/>
      <c r="I526" s="132" t="e">
        <f>VLOOKUP(H526,Presupuesto!$B$11:$C$565,2,0)</f>
        <v>#N/A</v>
      </c>
      <c r="J526" s="100" t="str">
        <f t="shared" si="25"/>
        <v>Posgrado</v>
      </c>
      <c r="K526" s="100" t="s">
        <v>422</v>
      </c>
    </row>
    <row r="527" spans="3:11">
      <c r="C527" s="145"/>
      <c r="D527" s="153"/>
      <c r="E527" s="120"/>
      <c r="F527" s="99">
        <f t="shared" si="24"/>
        <v>0</v>
      </c>
      <c r="G527" s="163"/>
      <c r="H527" s="146"/>
      <c r="I527" s="132" t="e">
        <f>VLOOKUP(H527,Presupuesto!$B$11:$C$565,2,0)</f>
        <v>#N/A</v>
      </c>
      <c r="J527" s="100" t="str">
        <f t="shared" si="25"/>
        <v>Posgrado</v>
      </c>
      <c r="K527" s="100" t="s">
        <v>422</v>
      </c>
    </row>
    <row r="528" spans="3:11">
      <c r="C528" s="145"/>
      <c r="D528" s="153"/>
      <c r="E528" s="120"/>
      <c r="F528" s="99">
        <f t="shared" si="24"/>
        <v>0</v>
      </c>
      <c r="G528" s="163"/>
      <c r="H528" s="146"/>
      <c r="I528" s="132" t="e">
        <f>VLOOKUP(H528,Presupuesto!$B$11:$C$565,2,0)</f>
        <v>#N/A</v>
      </c>
      <c r="J528" s="100" t="str">
        <f t="shared" si="25"/>
        <v>Posgrado</v>
      </c>
      <c r="K528" s="100" t="s">
        <v>422</v>
      </c>
    </row>
    <row r="529" spans="3:11">
      <c r="C529" s="145"/>
      <c r="D529" s="153"/>
      <c r="E529" s="120"/>
      <c r="F529" s="99">
        <f t="shared" si="24"/>
        <v>0</v>
      </c>
      <c r="G529" s="163"/>
      <c r="H529" s="146"/>
      <c r="I529" s="132" t="e">
        <f>VLOOKUP(H529,Presupuesto!$B$11:$C$565,2,0)</f>
        <v>#N/A</v>
      </c>
      <c r="J529" s="100" t="str">
        <f t="shared" si="25"/>
        <v>Posgrado</v>
      </c>
      <c r="K529" s="100" t="s">
        <v>422</v>
      </c>
    </row>
    <row r="530" spans="3:11">
      <c r="C530" s="145"/>
      <c r="D530" s="153"/>
      <c r="E530" s="120"/>
      <c r="F530" s="99">
        <f t="shared" si="24"/>
        <v>0</v>
      </c>
      <c r="G530" s="163"/>
      <c r="H530" s="146"/>
      <c r="I530" s="132" t="e">
        <f>VLOOKUP(H530,Presupuesto!$B$11:$C$565,2,0)</f>
        <v>#N/A</v>
      </c>
      <c r="J530" s="100" t="str">
        <f t="shared" si="25"/>
        <v>Posgrado</v>
      </c>
      <c r="K530" s="100" t="s">
        <v>422</v>
      </c>
    </row>
    <row r="531" spans="3:11">
      <c r="C531" s="145"/>
      <c r="D531" s="153"/>
      <c r="E531" s="120"/>
      <c r="F531" s="99">
        <f t="shared" si="24"/>
        <v>0</v>
      </c>
      <c r="G531" s="163"/>
      <c r="H531" s="146"/>
      <c r="I531" s="132" t="e">
        <f>VLOOKUP(H531,Presupuesto!$B$11:$C$565,2,0)</f>
        <v>#N/A</v>
      </c>
      <c r="J531" s="100" t="str">
        <f t="shared" si="25"/>
        <v>Posgrado</v>
      </c>
      <c r="K531" s="100" t="s">
        <v>422</v>
      </c>
    </row>
    <row r="532" spans="3:11">
      <c r="C532" s="147"/>
      <c r="D532" s="153"/>
      <c r="E532" s="120"/>
      <c r="F532" s="99">
        <f t="shared" si="24"/>
        <v>0</v>
      </c>
      <c r="G532" s="163"/>
      <c r="H532" s="148"/>
      <c r="I532" s="132" t="e">
        <f>VLOOKUP(H532,Presupuesto!$B$11:$C$565,2,0)</f>
        <v>#N/A</v>
      </c>
      <c r="J532" s="100" t="str">
        <f t="shared" si="25"/>
        <v>Posgrado</v>
      </c>
      <c r="K532" s="100" t="s">
        <v>413</v>
      </c>
    </row>
    <row r="533" spans="3:11">
      <c r="C533" s="147"/>
      <c r="D533" s="153"/>
      <c r="E533" s="120"/>
      <c r="F533" s="99">
        <f t="shared" si="24"/>
        <v>0</v>
      </c>
      <c r="G533" s="163"/>
      <c r="H533" s="148"/>
      <c r="I533" s="132" t="e">
        <f>VLOOKUP(H533,Presupuesto!$B$11:$C$565,2,0)</f>
        <v>#N/A</v>
      </c>
      <c r="J533" s="100" t="str">
        <f t="shared" si="25"/>
        <v>Posgrado</v>
      </c>
      <c r="K533" s="100" t="s">
        <v>422</v>
      </c>
    </row>
    <row r="534" spans="3:11">
      <c r="C534" s="147"/>
      <c r="D534" s="153"/>
      <c r="E534" s="120"/>
      <c r="F534" s="99">
        <f t="shared" si="24"/>
        <v>0</v>
      </c>
      <c r="G534" s="163"/>
      <c r="H534" s="148"/>
      <c r="I534" s="132" t="e">
        <f>VLOOKUP(H534,Presupuesto!$B$11:$C$565,2,0)</f>
        <v>#N/A</v>
      </c>
      <c r="J534" s="100" t="str">
        <f t="shared" si="25"/>
        <v>Posgrado</v>
      </c>
      <c r="K534" s="100" t="s">
        <v>422</v>
      </c>
    </row>
    <row r="535" spans="3:11">
      <c r="C535" s="147"/>
      <c r="D535" s="153"/>
      <c r="E535" s="120"/>
      <c r="F535" s="99">
        <f t="shared" si="24"/>
        <v>0</v>
      </c>
      <c r="G535" s="163"/>
      <c r="H535" s="148"/>
      <c r="I535" s="132" t="e">
        <f>VLOOKUP(H535,Presupuesto!$B$11:$C$565,2,0)</f>
        <v>#N/A</v>
      </c>
      <c r="J535" s="100" t="str">
        <f t="shared" si="25"/>
        <v>Posgrado</v>
      </c>
      <c r="K535" s="100" t="s">
        <v>422</v>
      </c>
    </row>
    <row r="536" spans="3:11" ht="15.75" thickBot="1">
      <c r="C536" s="149"/>
      <c r="D536" s="161"/>
      <c r="E536" s="105"/>
      <c r="F536" s="107">
        <f t="shared" si="24"/>
        <v>0</v>
      </c>
      <c r="G536" s="164"/>
      <c r="H536" s="150"/>
      <c r="I536" s="134" t="e">
        <f>VLOOKUP(H536,Presupuesto!$B$11:$C$565,2,0)</f>
        <v>#N/A</v>
      </c>
      <c r="J536" s="108" t="str">
        <f t="shared" si="25"/>
        <v>Posgrado</v>
      </c>
      <c r="K536" s="126" t="s">
        <v>404</v>
      </c>
    </row>
    <row r="538" spans="3:11" ht="15.75" thickBot="1"/>
    <row r="539" spans="3:11" ht="15.75" thickBot="1">
      <c r="C539" s="159" t="s">
        <v>53</v>
      </c>
      <c r="D539" s="434">
        <f>SUM(F546:F580)</f>
        <v>0</v>
      </c>
      <c r="F539" s="70"/>
      <c r="G539" s="79"/>
      <c r="H539" s="70"/>
      <c r="I539" s="70"/>
    </row>
    <row r="540" spans="3:11">
      <c r="C540" s="70"/>
      <c r="D540" s="31"/>
      <c r="E540" s="95"/>
      <c r="F540" s="95"/>
      <c r="G540" s="95"/>
      <c r="H540" s="76"/>
      <c r="I540" s="76"/>
      <c r="J540" s="76"/>
      <c r="K540" s="114"/>
    </row>
    <row r="541" spans="3:11">
      <c r="C541" s="70"/>
      <c r="D541" s="31"/>
      <c r="E541" s="95"/>
      <c r="F541" s="95"/>
      <c r="G541" s="95"/>
      <c r="H541" s="76"/>
      <c r="I541" s="76"/>
      <c r="J541" s="76"/>
      <c r="K541" s="114"/>
    </row>
    <row r="542" spans="3:11" ht="15.75">
      <c r="C542" s="207" t="s">
        <v>402</v>
      </c>
      <c r="D542" s="208"/>
      <c r="E542" s="95"/>
      <c r="F542" s="95"/>
      <c r="G542" s="95"/>
      <c r="H542" s="76"/>
      <c r="I542" s="76"/>
      <c r="J542" s="76"/>
      <c r="K542" s="114"/>
    </row>
    <row r="543" spans="3:11" ht="18.75">
      <c r="C543" s="217" t="e">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#N/A</v>
      </c>
      <c r="D543" s="31"/>
      <c r="E543" s="95"/>
      <c r="F543" s="95"/>
      <c r="G543" s="95"/>
      <c r="H543" s="76"/>
      <c r="I543" s="76"/>
      <c r="J543" s="76"/>
      <c r="K543" s="114"/>
    </row>
    <row r="544" spans="3:11" ht="15.75" thickBot="1">
      <c r="F544" s="95"/>
      <c r="G544" s="76"/>
      <c r="H544" s="76"/>
      <c r="I544" s="76"/>
    </row>
    <row r="545" spans="3:11" ht="30.75" thickBot="1">
      <c r="C545" s="131" t="s">
        <v>44</v>
      </c>
      <c r="D545" s="131" t="s">
        <v>55</v>
      </c>
      <c r="E545" s="138" t="s">
        <v>57</v>
      </c>
      <c r="F545" s="137" t="s">
        <v>27</v>
      </c>
      <c r="G545" s="135" t="s">
        <v>140</v>
      </c>
      <c r="H545" s="138" t="s">
        <v>46</v>
      </c>
      <c r="I545" s="135" t="s">
        <v>141</v>
      </c>
      <c r="J545" s="135" t="s">
        <v>420</v>
      </c>
      <c r="K545" s="135" t="s">
        <v>421</v>
      </c>
    </row>
    <row r="546" spans="3:11">
      <c r="C546" s="229" t="s">
        <v>451</v>
      </c>
      <c r="D546" s="230"/>
      <c r="E546" s="228">
        <f>HLOOKUP(C546,$AH$2:$BU$3,2,0)</f>
        <v>620</v>
      </c>
      <c r="F546" s="99">
        <f t="shared" ref="F546:F580" si="26">D546*E546</f>
        <v>0</v>
      </c>
      <c r="G546" s="163" t="s">
        <v>138</v>
      </c>
      <c r="H546" s="144"/>
      <c r="I546" s="132" t="e">
        <f>VLOOKUP(H546,Presupuesto!$B$11:$C$565,2,0)</f>
        <v>#N/A</v>
      </c>
      <c r="J546" s="227" t="s">
        <v>1472</v>
      </c>
      <c r="K546" s="100" t="s">
        <v>404</v>
      </c>
    </row>
    <row r="547" spans="3:11">
      <c r="C547" s="143"/>
      <c r="D547" s="160"/>
      <c r="E547" s="125"/>
      <c r="F547" s="99">
        <f t="shared" si="26"/>
        <v>0</v>
      </c>
      <c r="G547" s="163"/>
      <c r="H547" s="144"/>
      <c r="I547" s="132" t="e">
        <f>VLOOKUP(H547,Presupuesto!$B$11:$C$565,2,0)</f>
        <v>#N/A</v>
      </c>
      <c r="J547" s="100" t="str">
        <f>$J$546</f>
        <v>Posgrado</v>
      </c>
      <c r="K547" s="100" t="s">
        <v>422</v>
      </c>
    </row>
    <row r="548" spans="3:11">
      <c r="C548" s="143"/>
      <c r="D548" s="160"/>
      <c r="E548" s="125"/>
      <c r="F548" s="99">
        <f t="shared" si="26"/>
        <v>0</v>
      </c>
      <c r="G548" s="163"/>
      <c r="H548" s="144"/>
      <c r="I548" s="132" t="e">
        <f>VLOOKUP(H548,Presupuesto!$B$11:$C$565,2,0)</f>
        <v>#N/A</v>
      </c>
      <c r="J548" s="100" t="str">
        <f t="shared" ref="J548:J580" si="27">$J$546</f>
        <v>Posgrado</v>
      </c>
      <c r="K548" s="100" t="s">
        <v>422</v>
      </c>
    </row>
    <row r="549" spans="3:11">
      <c r="C549" s="143"/>
      <c r="D549" s="160"/>
      <c r="E549" s="125"/>
      <c r="F549" s="99">
        <f t="shared" si="26"/>
        <v>0</v>
      </c>
      <c r="G549" s="163"/>
      <c r="H549" s="144"/>
      <c r="I549" s="132" t="e">
        <f>VLOOKUP(H549,Presupuesto!$B$11:$C$565,2,0)</f>
        <v>#N/A</v>
      </c>
      <c r="J549" s="100" t="str">
        <f t="shared" si="27"/>
        <v>Posgrado</v>
      </c>
      <c r="K549" s="100" t="s">
        <v>422</v>
      </c>
    </row>
    <row r="550" spans="3:11">
      <c r="C550" s="143"/>
      <c r="D550" s="160"/>
      <c r="E550" s="125"/>
      <c r="F550" s="99">
        <f t="shared" si="26"/>
        <v>0</v>
      </c>
      <c r="G550" s="163"/>
      <c r="H550" s="144"/>
      <c r="I550" s="132" t="e">
        <f>VLOOKUP(H550,Presupuesto!$B$11:$C$565,2,0)</f>
        <v>#N/A</v>
      </c>
      <c r="J550" s="100" t="str">
        <f t="shared" si="27"/>
        <v>Posgrado</v>
      </c>
      <c r="K550" s="100" t="s">
        <v>422</v>
      </c>
    </row>
    <row r="551" spans="3:11">
      <c r="C551" s="143"/>
      <c r="D551" s="160"/>
      <c r="E551" s="125"/>
      <c r="F551" s="99">
        <f t="shared" si="26"/>
        <v>0</v>
      </c>
      <c r="G551" s="163"/>
      <c r="H551" s="144"/>
      <c r="I551" s="132" t="e">
        <f>VLOOKUP(H551,Presupuesto!$B$11:$C$565,2,0)</f>
        <v>#N/A</v>
      </c>
      <c r="J551" s="100" t="str">
        <f t="shared" si="27"/>
        <v>Posgrado</v>
      </c>
      <c r="K551" s="100" t="s">
        <v>411</v>
      </c>
    </row>
    <row r="552" spans="3:11">
      <c r="C552" s="143"/>
      <c r="D552" s="160"/>
      <c r="E552" s="125"/>
      <c r="F552" s="99">
        <f t="shared" si="26"/>
        <v>0</v>
      </c>
      <c r="G552" s="163"/>
      <c r="H552" s="144"/>
      <c r="I552" s="132" t="e">
        <f>VLOOKUP(H552,Presupuesto!$B$11:$C$565,2,0)</f>
        <v>#N/A</v>
      </c>
      <c r="J552" s="100" t="str">
        <f t="shared" si="27"/>
        <v>Posgrado</v>
      </c>
      <c r="K552" s="100" t="s">
        <v>422</v>
      </c>
    </row>
    <row r="553" spans="3:11">
      <c r="C553" s="143"/>
      <c r="D553" s="160"/>
      <c r="E553" s="125"/>
      <c r="F553" s="99">
        <f t="shared" si="26"/>
        <v>0</v>
      </c>
      <c r="G553" s="163"/>
      <c r="H553" s="144"/>
      <c r="I553" s="132" t="e">
        <f>VLOOKUP(H553,Presupuesto!$B$11:$C$565,2,0)</f>
        <v>#N/A</v>
      </c>
      <c r="J553" s="100" t="str">
        <f t="shared" si="27"/>
        <v>Posgrado</v>
      </c>
      <c r="K553" s="100" t="s">
        <v>422</v>
      </c>
    </row>
    <row r="554" spans="3:11">
      <c r="C554" s="143"/>
      <c r="D554" s="160"/>
      <c r="E554" s="125"/>
      <c r="F554" s="99">
        <f t="shared" si="26"/>
        <v>0</v>
      </c>
      <c r="G554" s="163"/>
      <c r="H554" s="144"/>
      <c r="I554" s="132" t="e">
        <f>VLOOKUP(H554,Presupuesto!$B$11:$C$565,2,0)</f>
        <v>#N/A</v>
      </c>
      <c r="J554" s="100" t="str">
        <f t="shared" si="27"/>
        <v>Posgrado</v>
      </c>
      <c r="K554" s="100" t="s">
        <v>422</v>
      </c>
    </row>
    <row r="555" spans="3:11">
      <c r="C555" s="143"/>
      <c r="D555" s="160"/>
      <c r="E555" s="125"/>
      <c r="F555" s="99">
        <f t="shared" si="26"/>
        <v>0</v>
      </c>
      <c r="G555" s="163"/>
      <c r="H555" s="144"/>
      <c r="I555" s="132" t="e">
        <f>VLOOKUP(H555,Presupuesto!$B$11:$C$565,2,0)</f>
        <v>#N/A</v>
      </c>
      <c r="J555" s="100" t="str">
        <f t="shared" si="27"/>
        <v>Posgrado</v>
      </c>
      <c r="K555" s="100" t="s">
        <v>422</v>
      </c>
    </row>
    <row r="556" spans="3:11">
      <c r="C556" s="143"/>
      <c r="D556" s="160"/>
      <c r="E556" s="125"/>
      <c r="F556" s="99">
        <f t="shared" si="26"/>
        <v>0</v>
      </c>
      <c r="G556" s="163"/>
      <c r="H556" s="144"/>
      <c r="I556" s="132" t="e">
        <f>VLOOKUP(H556,Presupuesto!$B$11:$C$565,2,0)</f>
        <v>#N/A</v>
      </c>
      <c r="J556" s="100" t="str">
        <f t="shared" si="27"/>
        <v>Posgrado</v>
      </c>
      <c r="K556" s="100" t="s">
        <v>422</v>
      </c>
    </row>
    <row r="557" spans="3:11">
      <c r="C557" s="143"/>
      <c r="D557" s="160"/>
      <c r="E557" s="125"/>
      <c r="F557" s="99">
        <f t="shared" si="26"/>
        <v>0</v>
      </c>
      <c r="G557" s="163"/>
      <c r="H557" s="144"/>
      <c r="I557" s="132" t="e">
        <f>VLOOKUP(H557,Presupuesto!$B$11:$C$565,2,0)</f>
        <v>#N/A</v>
      </c>
      <c r="J557" s="100" t="str">
        <f t="shared" si="27"/>
        <v>Posgrado</v>
      </c>
      <c r="K557" s="100" t="s">
        <v>422</v>
      </c>
    </row>
    <row r="558" spans="3:11">
      <c r="C558" s="143"/>
      <c r="D558" s="160"/>
      <c r="E558" s="125"/>
      <c r="F558" s="99">
        <f t="shared" si="26"/>
        <v>0</v>
      </c>
      <c r="G558" s="163"/>
      <c r="H558" s="144"/>
      <c r="I558" s="132" t="e">
        <f>VLOOKUP(H558,Presupuesto!$B$11:$C$565,2,0)</f>
        <v>#N/A</v>
      </c>
      <c r="J558" s="100" t="str">
        <f t="shared" si="27"/>
        <v>Posgrado</v>
      </c>
      <c r="K558" s="100" t="s">
        <v>422</v>
      </c>
    </row>
    <row r="559" spans="3:11">
      <c r="C559" s="143"/>
      <c r="D559" s="160"/>
      <c r="E559" s="125"/>
      <c r="F559" s="99">
        <f t="shared" si="26"/>
        <v>0</v>
      </c>
      <c r="G559" s="163"/>
      <c r="H559" s="144"/>
      <c r="I559" s="132" t="e">
        <f>VLOOKUP(H559,Presupuesto!$B$11:$C$565,2,0)</f>
        <v>#N/A</v>
      </c>
      <c r="J559" s="100" t="str">
        <f t="shared" si="27"/>
        <v>Posgrado</v>
      </c>
      <c r="K559" s="100" t="s">
        <v>422</v>
      </c>
    </row>
    <row r="560" spans="3:11">
      <c r="C560" s="143"/>
      <c r="D560" s="160"/>
      <c r="E560" s="125"/>
      <c r="F560" s="99">
        <f t="shared" si="26"/>
        <v>0</v>
      </c>
      <c r="G560" s="163"/>
      <c r="H560" s="144"/>
      <c r="I560" s="132" t="e">
        <f>VLOOKUP(H560,Presupuesto!$B$11:$C$565,2,0)</f>
        <v>#N/A</v>
      </c>
      <c r="J560" s="100" t="str">
        <f t="shared" si="27"/>
        <v>Posgrado</v>
      </c>
      <c r="K560" s="100" t="s">
        <v>422</v>
      </c>
    </row>
    <row r="561" spans="3:11">
      <c r="C561" s="143"/>
      <c r="D561" s="160"/>
      <c r="E561" s="125"/>
      <c r="F561" s="99">
        <f t="shared" si="26"/>
        <v>0</v>
      </c>
      <c r="G561" s="163"/>
      <c r="H561" s="144"/>
      <c r="I561" s="132" t="e">
        <f>VLOOKUP(H561,Presupuesto!$B$11:$C$565,2,0)</f>
        <v>#N/A</v>
      </c>
      <c r="J561" s="100" t="str">
        <f t="shared" si="27"/>
        <v>Posgrado</v>
      </c>
      <c r="K561" s="100" t="s">
        <v>422</v>
      </c>
    </row>
    <row r="562" spans="3:11">
      <c r="C562" s="143"/>
      <c r="D562" s="160"/>
      <c r="E562" s="125"/>
      <c r="F562" s="99">
        <f t="shared" si="26"/>
        <v>0</v>
      </c>
      <c r="G562" s="163"/>
      <c r="H562" s="144"/>
      <c r="I562" s="132" t="e">
        <f>VLOOKUP(H562,Presupuesto!$B$11:$C$565,2,0)</f>
        <v>#N/A</v>
      </c>
      <c r="J562" s="100" t="str">
        <f t="shared" si="27"/>
        <v>Posgrado</v>
      </c>
      <c r="K562" s="100" t="s">
        <v>422</v>
      </c>
    </row>
    <row r="563" spans="3:11">
      <c r="C563" s="143"/>
      <c r="D563" s="160"/>
      <c r="E563" s="125"/>
      <c r="F563" s="99">
        <f t="shared" si="26"/>
        <v>0</v>
      </c>
      <c r="G563" s="163"/>
      <c r="H563" s="144"/>
      <c r="I563" s="132" t="e">
        <f>VLOOKUP(H563,Presupuesto!$B$11:$C$565,2,0)</f>
        <v>#N/A</v>
      </c>
      <c r="J563" s="100" t="str">
        <f t="shared" si="27"/>
        <v>Posgrado</v>
      </c>
      <c r="K563" s="100" t="s">
        <v>422</v>
      </c>
    </row>
    <row r="564" spans="3:11">
      <c r="C564" s="143"/>
      <c r="D564" s="160"/>
      <c r="E564" s="125"/>
      <c r="F564" s="99">
        <f t="shared" si="26"/>
        <v>0</v>
      </c>
      <c r="G564" s="163"/>
      <c r="H564" s="144"/>
      <c r="I564" s="132" t="e">
        <f>VLOOKUP(H564,Presupuesto!$B$11:$C$565,2,0)</f>
        <v>#N/A</v>
      </c>
      <c r="J564" s="100" t="str">
        <f t="shared" si="27"/>
        <v>Posgrado</v>
      </c>
      <c r="K564" s="100" t="s">
        <v>422</v>
      </c>
    </row>
    <row r="565" spans="3:11">
      <c r="C565" s="143"/>
      <c r="D565" s="160"/>
      <c r="E565" s="125"/>
      <c r="F565" s="99">
        <f t="shared" si="26"/>
        <v>0</v>
      </c>
      <c r="G565" s="163"/>
      <c r="H565" s="144"/>
      <c r="I565" s="132" t="e">
        <f>VLOOKUP(H565,Presupuesto!$B$11:$C$565,2,0)</f>
        <v>#N/A</v>
      </c>
      <c r="J565" s="100" t="str">
        <f t="shared" si="27"/>
        <v>Posgrado</v>
      </c>
      <c r="K565" s="100" t="s">
        <v>422</v>
      </c>
    </row>
    <row r="566" spans="3:11">
      <c r="C566" s="143"/>
      <c r="D566" s="160"/>
      <c r="E566" s="125"/>
      <c r="F566" s="99">
        <f t="shared" si="26"/>
        <v>0</v>
      </c>
      <c r="G566" s="163"/>
      <c r="H566" s="144"/>
      <c r="I566" s="132" t="e">
        <f>VLOOKUP(H566,Presupuesto!$B$11:$C$565,2,0)</f>
        <v>#N/A</v>
      </c>
      <c r="J566" s="100" t="str">
        <f t="shared" si="27"/>
        <v>Posgrado</v>
      </c>
      <c r="K566" s="100" t="s">
        <v>422</v>
      </c>
    </row>
    <row r="567" spans="3:11">
      <c r="C567" s="143"/>
      <c r="D567" s="160"/>
      <c r="E567" s="125"/>
      <c r="F567" s="99">
        <f t="shared" si="26"/>
        <v>0</v>
      </c>
      <c r="G567" s="163"/>
      <c r="H567" s="144"/>
      <c r="I567" s="132" t="e">
        <f>VLOOKUP(H567,Presupuesto!$B$11:$C$565,2,0)</f>
        <v>#N/A</v>
      </c>
      <c r="J567" s="100" t="str">
        <f t="shared" si="27"/>
        <v>Posgrado</v>
      </c>
      <c r="K567" s="100" t="s">
        <v>422</v>
      </c>
    </row>
    <row r="568" spans="3:11">
      <c r="C568" s="145"/>
      <c r="D568" s="153"/>
      <c r="E568" s="120"/>
      <c r="F568" s="99">
        <f t="shared" si="26"/>
        <v>0</v>
      </c>
      <c r="G568" s="163"/>
      <c r="H568" s="146"/>
      <c r="I568" s="132" t="e">
        <f>VLOOKUP(H568,Presupuesto!$B$11:$C$565,2,0)</f>
        <v>#N/A</v>
      </c>
      <c r="J568" s="100" t="str">
        <f t="shared" si="27"/>
        <v>Posgrado</v>
      </c>
      <c r="K568" s="100" t="s">
        <v>422</v>
      </c>
    </row>
    <row r="569" spans="3:11">
      <c r="C569" s="145"/>
      <c r="D569" s="153"/>
      <c r="E569" s="120"/>
      <c r="F569" s="99">
        <f t="shared" si="26"/>
        <v>0</v>
      </c>
      <c r="G569" s="163"/>
      <c r="H569" s="146"/>
      <c r="I569" s="132" t="e">
        <f>VLOOKUP(H569,Presupuesto!$B$11:$C$565,2,0)</f>
        <v>#N/A</v>
      </c>
      <c r="J569" s="100" t="str">
        <f t="shared" si="27"/>
        <v>Posgrado</v>
      </c>
      <c r="K569" s="100" t="s">
        <v>422</v>
      </c>
    </row>
    <row r="570" spans="3:11">
      <c r="C570" s="145"/>
      <c r="D570" s="153"/>
      <c r="E570" s="120"/>
      <c r="F570" s="99">
        <f t="shared" si="26"/>
        <v>0</v>
      </c>
      <c r="G570" s="163"/>
      <c r="H570" s="146"/>
      <c r="I570" s="132" t="e">
        <f>VLOOKUP(H570,Presupuesto!$B$11:$C$565,2,0)</f>
        <v>#N/A</v>
      </c>
      <c r="J570" s="100" t="str">
        <f t="shared" si="27"/>
        <v>Posgrado</v>
      </c>
      <c r="K570" s="100" t="s">
        <v>422</v>
      </c>
    </row>
    <row r="571" spans="3:11">
      <c r="C571" s="145"/>
      <c r="D571" s="153"/>
      <c r="E571" s="120"/>
      <c r="F571" s="99">
        <f t="shared" si="26"/>
        <v>0</v>
      </c>
      <c r="G571" s="163"/>
      <c r="H571" s="146"/>
      <c r="I571" s="132" t="e">
        <f>VLOOKUP(H571,Presupuesto!$B$11:$C$565,2,0)</f>
        <v>#N/A</v>
      </c>
      <c r="J571" s="100" t="str">
        <f t="shared" si="27"/>
        <v>Posgrado</v>
      </c>
      <c r="K571" s="100" t="s">
        <v>422</v>
      </c>
    </row>
    <row r="572" spans="3:11">
      <c r="C572" s="145"/>
      <c r="D572" s="153"/>
      <c r="E572" s="120"/>
      <c r="F572" s="99">
        <f t="shared" si="26"/>
        <v>0</v>
      </c>
      <c r="G572" s="163"/>
      <c r="H572" s="146"/>
      <c r="I572" s="132" t="e">
        <f>VLOOKUP(H572,Presupuesto!$B$11:$C$565,2,0)</f>
        <v>#N/A</v>
      </c>
      <c r="J572" s="100" t="str">
        <f t="shared" si="27"/>
        <v>Posgrado</v>
      </c>
      <c r="K572" s="100" t="s">
        <v>422</v>
      </c>
    </row>
    <row r="573" spans="3:11">
      <c r="C573" s="145"/>
      <c r="D573" s="153"/>
      <c r="E573" s="120"/>
      <c r="F573" s="99">
        <f t="shared" si="26"/>
        <v>0</v>
      </c>
      <c r="G573" s="163"/>
      <c r="H573" s="146"/>
      <c r="I573" s="132" t="e">
        <f>VLOOKUP(H573,Presupuesto!$B$11:$C$565,2,0)</f>
        <v>#N/A</v>
      </c>
      <c r="J573" s="100" t="str">
        <f t="shared" si="27"/>
        <v>Posgrado</v>
      </c>
      <c r="K573" s="100" t="s">
        <v>422</v>
      </c>
    </row>
    <row r="574" spans="3:11">
      <c r="C574" s="145"/>
      <c r="D574" s="153"/>
      <c r="E574" s="120"/>
      <c r="F574" s="99">
        <f t="shared" si="26"/>
        <v>0</v>
      </c>
      <c r="G574" s="163"/>
      <c r="H574" s="146"/>
      <c r="I574" s="132" t="e">
        <f>VLOOKUP(H574,Presupuesto!$B$11:$C$565,2,0)</f>
        <v>#N/A</v>
      </c>
      <c r="J574" s="100" t="str">
        <f t="shared" si="27"/>
        <v>Posgrado</v>
      </c>
      <c r="K574" s="100" t="s">
        <v>422</v>
      </c>
    </row>
    <row r="575" spans="3:11">
      <c r="C575" s="145"/>
      <c r="D575" s="153"/>
      <c r="E575" s="120"/>
      <c r="F575" s="99">
        <f t="shared" si="26"/>
        <v>0</v>
      </c>
      <c r="G575" s="163"/>
      <c r="H575" s="146"/>
      <c r="I575" s="132" t="e">
        <f>VLOOKUP(H575,Presupuesto!$B$11:$C$565,2,0)</f>
        <v>#N/A</v>
      </c>
      <c r="J575" s="100" t="str">
        <f t="shared" si="27"/>
        <v>Posgrado</v>
      </c>
      <c r="K575" s="100" t="s">
        <v>422</v>
      </c>
    </row>
    <row r="576" spans="3:11">
      <c r="C576" s="147"/>
      <c r="D576" s="153"/>
      <c r="E576" s="120"/>
      <c r="F576" s="99">
        <f t="shared" si="26"/>
        <v>0</v>
      </c>
      <c r="G576" s="163"/>
      <c r="H576" s="148"/>
      <c r="I576" s="132" t="e">
        <f>VLOOKUP(H576,Presupuesto!$B$11:$C$565,2,0)</f>
        <v>#N/A</v>
      </c>
      <c r="J576" s="100" t="str">
        <f t="shared" si="27"/>
        <v>Posgrado</v>
      </c>
      <c r="K576" s="100" t="s">
        <v>413</v>
      </c>
    </row>
    <row r="577" spans="3:11">
      <c r="C577" s="147"/>
      <c r="D577" s="153"/>
      <c r="E577" s="120"/>
      <c r="F577" s="99">
        <f t="shared" si="26"/>
        <v>0</v>
      </c>
      <c r="G577" s="163"/>
      <c r="H577" s="148"/>
      <c r="I577" s="132" t="e">
        <f>VLOOKUP(H577,Presupuesto!$B$11:$C$565,2,0)</f>
        <v>#N/A</v>
      </c>
      <c r="J577" s="100" t="str">
        <f t="shared" si="27"/>
        <v>Posgrado</v>
      </c>
      <c r="K577" s="100" t="s">
        <v>422</v>
      </c>
    </row>
    <row r="578" spans="3:11">
      <c r="C578" s="147"/>
      <c r="D578" s="153"/>
      <c r="E578" s="120"/>
      <c r="F578" s="99">
        <f t="shared" si="26"/>
        <v>0</v>
      </c>
      <c r="G578" s="163"/>
      <c r="H578" s="148"/>
      <c r="I578" s="132" t="e">
        <f>VLOOKUP(H578,Presupuesto!$B$11:$C$565,2,0)</f>
        <v>#N/A</v>
      </c>
      <c r="J578" s="100" t="str">
        <f t="shared" si="27"/>
        <v>Posgrado</v>
      </c>
      <c r="K578" s="100" t="s">
        <v>422</v>
      </c>
    </row>
    <row r="579" spans="3:11">
      <c r="C579" s="147"/>
      <c r="D579" s="153"/>
      <c r="E579" s="120"/>
      <c r="F579" s="99">
        <f t="shared" si="26"/>
        <v>0</v>
      </c>
      <c r="G579" s="163"/>
      <c r="H579" s="148"/>
      <c r="I579" s="132" t="e">
        <f>VLOOKUP(H579,Presupuesto!$B$11:$C$565,2,0)</f>
        <v>#N/A</v>
      </c>
      <c r="J579" s="100" t="str">
        <f t="shared" si="27"/>
        <v>Posgrado</v>
      </c>
      <c r="K579" s="100" t="s">
        <v>422</v>
      </c>
    </row>
    <row r="580" spans="3:11" ht="15.75" thickBot="1">
      <c r="C580" s="149"/>
      <c r="D580" s="161"/>
      <c r="E580" s="105"/>
      <c r="F580" s="107">
        <f t="shared" si="26"/>
        <v>0</v>
      </c>
      <c r="G580" s="164"/>
      <c r="H580" s="150"/>
      <c r="I580" s="134" t="e">
        <f>VLOOKUP(H580,Presupuesto!$B$11:$C$565,2,0)</f>
        <v>#N/A</v>
      </c>
      <c r="J580" s="108" t="str">
        <f t="shared" si="27"/>
        <v>Posgrado</v>
      </c>
      <c r="K580" s="126" t="s">
        <v>404</v>
      </c>
    </row>
    <row r="582" spans="3:11" ht="15.75" thickBot="1">
      <c r="F582" s="92"/>
      <c r="G582" s="91"/>
      <c r="H582" s="92"/>
      <c r="I582" s="92"/>
    </row>
    <row r="583" spans="3:11" ht="15.75" thickBot="1">
      <c r="C583" s="159" t="s">
        <v>53</v>
      </c>
      <c r="D583" s="434">
        <f>SUM(F590:F624)</f>
        <v>0</v>
      </c>
      <c r="F583" s="70"/>
      <c r="G583" s="79"/>
      <c r="H583" s="70"/>
      <c r="I583" s="70"/>
    </row>
    <row r="584" spans="3:11">
      <c r="C584" s="70"/>
      <c r="D584" s="31"/>
      <c r="E584" s="95"/>
      <c r="F584" s="95"/>
      <c r="G584" s="95"/>
      <c r="H584" s="76"/>
      <c r="I584" s="76"/>
      <c r="J584" s="76"/>
      <c r="K584" s="114"/>
    </row>
    <row r="585" spans="3:11">
      <c r="C585" s="70"/>
      <c r="D585" s="31"/>
      <c r="E585" s="95"/>
      <c r="F585" s="95"/>
      <c r="G585" s="95"/>
      <c r="H585" s="76"/>
      <c r="I585" s="76"/>
      <c r="J585" s="76"/>
      <c r="K585" s="114"/>
    </row>
    <row r="586" spans="3:11" ht="15.75">
      <c r="C586" s="207" t="s">
        <v>402</v>
      </c>
      <c r="D586" s="208"/>
      <c r="E586" s="95"/>
      <c r="F586" s="95"/>
      <c r="G586" s="95"/>
      <c r="H586" s="76"/>
      <c r="I586" s="76"/>
      <c r="J586" s="76"/>
      <c r="K586" s="114"/>
    </row>
    <row r="587" spans="3:11" ht="18.75">
      <c r="C587" s="217" t="e">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#N/A</v>
      </c>
      <c r="D587" s="31"/>
      <c r="E587" s="95"/>
      <c r="F587" s="95"/>
      <c r="G587" s="95"/>
      <c r="H587" s="76"/>
      <c r="I587" s="76"/>
      <c r="J587" s="76"/>
      <c r="K587" s="114"/>
    </row>
    <row r="588" spans="3:11" ht="15.75" thickBot="1">
      <c r="F588" s="95"/>
      <c r="G588" s="76"/>
      <c r="H588" s="76"/>
      <c r="I588" s="76"/>
    </row>
    <row r="589" spans="3:11" ht="30.75" thickBot="1">
      <c r="C589" s="131" t="s">
        <v>44</v>
      </c>
      <c r="D589" s="131" t="s">
        <v>55</v>
      </c>
      <c r="E589" s="138" t="s">
        <v>57</v>
      </c>
      <c r="F589" s="137" t="s">
        <v>27</v>
      </c>
      <c r="G589" s="135" t="s">
        <v>140</v>
      </c>
      <c r="H589" s="138" t="s">
        <v>46</v>
      </c>
      <c r="I589" s="135" t="s">
        <v>141</v>
      </c>
      <c r="J589" s="135" t="s">
        <v>420</v>
      </c>
      <c r="K589" s="135" t="s">
        <v>421</v>
      </c>
    </row>
    <row r="590" spans="3:11">
      <c r="C590" s="229" t="s">
        <v>451</v>
      </c>
      <c r="D590" s="230"/>
      <c r="E590" s="228">
        <f>HLOOKUP(C590,$AH$2:$BU$3,2,0)</f>
        <v>620</v>
      </c>
      <c r="F590" s="99">
        <f t="shared" ref="F590:F624" si="28">D590*E590</f>
        <v>0</v>
      </c>
      <c r="G590" s="163" t="s">
        <v>138</v>
      </c>
      <c r="H590" s="144"/>
      <c r="I590" s="132" t="e">
        <f>VLOOKUP(H590,Presupuesto!$B$11:$C$565,2,0)</f>
        <v>#N/A</v>
      </c>
      <c r="J590" s="227" t="s">
        <v>1472</v>
      </c>
      <c r="K590" s="100" t="s">
        <v>404</v>
      </c>
    </row>
    <row r="591" spans="3:11">
      <c r="C591" s="143"/>
      <c r="D591" s="160"/>
      <c r="E591" s="125"/>
      <c r="F591" s="99">
        <f t="shared" si="28"/>
        <v>0</v>
      </c>
      <c r="G591" s="163"/>
      <c r="H591" s="144"/>
      <c r="I591" s="132" t="e">
        <f>VLOOKUP(H591,Presupuesto!$B$11:$C$565,2,0)</f>
        <v>#N/A</v>
      </c>
      <c r="J591" s="100" t="str">
        <f>$J$590</f>
        <v>Posgrado</v>
      </c>
      <c r="K591" s="100" t="s">
        <v>422</v>
      </c>
    </row>
    <row r="592" spans="3:11">
      <c r="C592" s="143"/>
      <c r="D592" s="160"/>
      <c r="E592" s="125"/>
      <c r="F592" s="99">
        <f t="shared" si="28"/>
        <v>0</v>
      </c>
      <c r="G592" s="163"/>
      <c r="H592" s="144"/>
      <c r="I592" s="132" t="e">
        <f>VLOOKUP(H592,Presupuesto!$B$11:$C$565,2,0)</f>
        <v>#N/A</v>
      </c>
      <c r="J592" s="100" t="str">
        <f t="shared" ref="J592:J624" si="29">$J$590</f>
        <v>Posgrado</v>
      </c>
      <c r="K592" s="100" t="s">
        <v>422</v>
      </c>
    </row>
    <row r="593" spans="3:11">
      <c r="C593" s="143"/>
      <c r="D593" s="160"/>
      <c r="E593" s="125"/>
      <c r="F593" s="99">
        <f t="shared" si="28"/>
        <v>0</v>
      </c>
      <c r="G593" s="163"/>
      <c r="H593" s="144"/>
      <c r="I593" s="132" t="e">
        <f>VLOOKUP(H593,Presupuesto!$B$11:$C$565,2,0)</f>
        <v>#N/A</v>
      </c>
      <c r="J593" s="100" t="str">
        <f t="shared" si="29"/>
        <v>Posgrado</v>
      </c>
      <c r="K593" s="100" t="s">
        <v>422</v>
      </c>
    </row>
    <row r="594" spans="3:11">
      <c r="C594" s="143"/>
      <c r="D594" s="160"/>
      <c r="E594" s="125"/>
      <c r="F594" s="99">
        <f t="shared" si="28"/>
        <v>0</v>
      </c>
      <c r="G594" s="163"/>
      <c r="H594" s="144"/>
      <c r="I594" s="132" t="e">
        <f>VLOOKUP(H594,Presupuesto!$B$11:$C$565,2,0)</f>
        <v>#N/A</v>
      </c>
      <c r="J594" s="100" t="str">
        <f t="shared" si="29"/>
        <v>Posgrado</v>
      </c>
      <c r="K594" s="100" t="s">
        <v>422</v>
      </c>
    </row>
    <row r="595" spans="3:11">
      <c r="C595" s="143"/>
      <c r="D595" s="160"/>
      <c r="E595" s="125"/>
      <c r="F595" s="99">
        <f t="shared" si="28"/>
        <v>0</v>
      </c>
      <c r="G595" s="163"/>
      <c r="H595" s="144"/>
      <c r="I595" s="132" t="e">
        <f>VLOOKUP(H595,Presupuesto!$B$11:$C$565,2,0)</f>
        <v>#N/A</v>
      </c>
      <c r="J595" s="100" t="str">
        <f t="shared" si="29"/>
        <v>Posgrado</v>
      </c>
      <c r="K595" s="100" t="s">
        <v>411</v>
      </c>
    </row>
    <row r="596" spans="3:11">
      <c r="C596" s="143"/>
      <c r="D596" s="160"/>
      <c r="E596" s="125"/>
      <c r="F596" s="99">
        <f t="shared" si="28"/>
        <v>0</v>
      </c>
      <c r="G596" s="163"/>
      <c r="H596" s="144"/>
      <c r="I596" s="132" t="e">
        <f>VLOOKUP(H596,Presupuesto!$B$11:$C$565,2,0)</f>
        <v>#N/A</v>
      </c>
      <c r="J596" s="100" t="str">
        <f t="shared" si="29"/>
        <v>Posgrado</v>
      </c>
      <c r="K596" s="100" t="s">
        <v>422</v>
      </c>
    </row>
    <row r="597" spans="3:11">
      <c r="C597" s="143"/>
      <c r="D597" s="160"/>
      <c r="E597" s="125"/>
      <c r="F597" s="99">
        <f t="shared" si="28"/>
        <v>0</v>
      </c>
      <c r="G597" s="163"/>
      <c r="H597" s="144"/>
      <c r="I597" s="132" t="e">
        <f>VLOOKUP(H597,Presupuesto!$B$11:$C$565,2,0)</f>
        <v>#N/A</v>
      </c>
      <c r="J597" s="100" t="str">
        <f t="shared" si="29"/>
        <v>Posgrado</v>
      </c>
      <c r="K597" s="100" t="s">
        <v>422</v>
      </c>
    </row>
    <row r="598" spans="3:11">
      <c r="C598" s="143"/>
      <c r="D598" s="160"/>
      <c r="E598" s="125"/>
      <c r="F598" s="99">
        <f t="shared" si="28"/>
        <v>0</v>
      </c>
      <c r="G598" s="163"/>
      <c r="H598" s="144"/>
      <c r="I598" s="132" t="e">
        <f>VLOOKUP(H598,Presupuesto!$B$11:$C$565,2,0)</f>
        <v>#N/A</v>
      </c>
      <c r="J598" s="100" t="str">
        <f t="shared" si="29"/>
        <v>Posgrado</v>
      </c>
      <c r="K598" s="100" t="s">
        <v>422</v>
      </c>
    </row>
    <row r="599" spans="3:11">
      <c r="C599" s="143"/>
      <c r="D599" s="160"/>
      <c r="E599" s="125"/>
      <c r="F599" s="99">
        <f t="shared" si="28"/>
        <v>0</v>
      </c>
      <c r="G599" s="163"/>
      <c r="H599" s="144"/>
      <c r="I599" s="132" t="e">
        <f>VLOOKUP(H599,Presupuesto!$B$11:$C$565,2,0)</f>
        <v>#N/A</v>
      </c>
      <c r="J599" s="100" t="str">
        <f t="shared" si="29"/>
        <v>Posgrado</v>
      </c>
      <c r="K599" s="100" t="s">
        <v>422</v>
      </c>
    </row>
    <row r="600" spans="3:11">
      <c r="C600" s="143"/>
      <c r="D600" s="160"/>
      <c r="E600" s="125"/>
      <c r="F600" s="99">
        <f t="shared" si="28"/>
        <v>0</v>
      </c>
      <c r="G600" s="163"/>
      <c r="H600" s="144"/>
      <c r="I600" s="132" t="e">
        <f>VLOOKUP(H600,Presupuesto!$B$11:$C$565,2,0)</f>
        <v>#N/A</v>
      </c>
      <c r="J600" s="100" t="str">
        <f t="shared" si="29"/>
        <v>Posgrado</v>
      </c>
      <c r="K600" s="100" t="s">
        <v>422</v>
      </c>
    </row>
    <row r="601" spans="3:11">
      <c r="C601" s="143"/>
      <c r="D601" s="160"/>
      <c r="E601" s="125"/>
      <c r="F601" s="99">
        <f t="shared" si="28"/>
        <v>0</v>
      </c>
      <c r="G601" s="163"/>
      <c r="H601" s="144"/>
      <c r="I601" s="132" t="e">
        <f>VLOOKUP(H601,Presupuesto!$B$11:$C$565,2,0)</f>
        <v>#N/A</v>
      </c>
      <c r="J601" s="100" t="str">
        <f t="shared" si="29"/>
        <v>Posgrado</v>
      </c>
      <c r="K601" s="100" t="s">
        <v>422</v>
      </c>
    </row>
    <row r="602" spans="3:11">
      <c r="C602" s="143"/>
      <c r="D602" s="160"/>
      <c r="E602" s="125"/>
      <c r="F602" s="99">
        <f t="shared" si="28"/>
        <v>0</v>
      </c>
      <c r="G602" s="163"/>
      <c r="H602" s="144"/>
      <c r="I602" s="132" t="e">
        <f>VLOOKUP(H602,Presupuesto!$B$11:$C$565,2,0)</f>
        <v>#N/A</v>
      </c>
      <c r="J602" s="100" t="str">
        <f t="shared" si="29"/>
        <v>Posgrado</v>
      </c>
      <c r="K602" s="100" t="s">
        <v>422</v>
      </c>
    </row>
    <row r="603" spans="3:11">
      <c r="C603" s="143"/>
      <c r="D603" s="160"/>
      <c r="E603" s="125"/>
      <c r="F603" s="99">
        <f t="shared" si="28"/>
        <v>0</v>
      </c>
      <c r="G603" s="163"/>
      <c r="H603" s="144"/>
      <c r="I603" s="132" t="e">
        <f>VLOOKUP(H603,Presupuesto!$B$11:$C$565,2,0)</f>
        <v>#N/A</v>
      </c>
      <c r="J603" s="100" t="str">
        <f t="shared" si="29"/>
        <v>Posgrado</v>
      </c>
      <c r="K603" s="100" t="s">
        <v>422</v>
      </c>
    </row>
    <row r="604" spans="3:11">
      <c r="C604" s="143"/>
      <c r="D604" s="160"/>
      <c r="E604" s="125"/>
      <c r="F604" s="99">
        <f t="shared" si="28"/>
        <v>0</v>
      </c>
      <c r="G604" s="163"/>
      <c r="H604" s="144"/>
      <c r="I604" s="132" t="e">
        <f>VLOOKUP(H604,Presupuesto!$B$11:$C$565,2,0)</f>
        <v>#N/A</v>
      </c>
      <c r="J604" s="100" t="str">
        <f t="shared" si="29"/>
        <v>Posgrado</v>
      </c>
      <c r="K604" s="100" t="s">
        <v>422</v>
      </c>
    </row>
    <row r="605" spans="3:11">
      <c r="C605" s="143"/>
      <c r="D605" s="160"/>
      <c r="E605" s="125"/>
      <c r="F605" s="99">
        <f t="shared" si="28"/>
        <v>0</v>
      </c>
      <c r="G605" s="163"/>
      <c r="H605" s="144"/>
      <c r="I605" s="132" t="e">
        <f>VLOOKUP(H605,Presupuesto!$B$11:$C$565,2,0)</f>
        <v>#N/A</v>
      </c>
      <c r="J605" s="100" t="str">
        <f t="shared" si="29"/>
        <v>Posgrado</v>
      </c>
      <c r="K605" s="100" t="s">
        <v>422</v>
      </c>
    </row>
    <row r="606" spans="3:11">
      <c r="C606" s="143"/>
      <c r="D606" s="160"/>
      <c r="E606" s="125"/>
      <c r="F606" s="99">
        <f t="shared" si="28"/>
        <v>0</v>
      </c>
      <c r="G606" s="163"/>
      <c r="H606" s="144"/>
      <c r="I606" s="132" t="e">
        <f>VLOOKUP(H606,Presupuesto!$B$11:$C$565,2,0)</f>
        <v>#N/A</v>
      </c>
      <c r="J606" s="100" t="str">
        <f t="shared" si="29"/>
        <v>Posgrado</v>
      </c>
      <c r="K606" s="100" t="s">
        <v>422</v>
      </c>
    </row>
    <row r="607" spans="3:11">
      <c r="C607" s="143"/>
      <c r="D607" s="160"/>
      <c r="E607" s="125"/>
      <c r="F607" s="99">
        <f t="shared" si="28"/>
        <v>0</v>
      </c>
      <c r="G607" s="163"/>
      <c r="H607" s="144"/>
      <c r="I607" s="132" t="e">
        <f>VLOOKUP(H607,Presupuesto!$B$11:$C$565,2,0)</f>
        <v>#N/A</v>
      </c>
      <c r="J607" s="100" t="str">
        <f t="shared" si="29"/>
        <v>Posgrado</v>
      </c>
      <c r="K607" s="100" t="s">
        <v>422</v>
      </c>
    </row>
    <row r="608" spans="3:11">
      <c r="C608" s="143"/>
      <c r="D608" s="160"/>
      <c r="E608" s="125"/>
      <c r="F608" s="99">
        <f t="shared" si="28"/>
        <v>0</v>
      </c>
      <c r="G608" s="163"/>
      <c r="H608" s="144"/>
      <c r="I608" s="132" t="e">
        <f>VLOOKUP(H608,Presupuesto!$B$11:$C$565,2,0)</f>
        <v>#N/A</v>
      </c>
      <c r="J608" s="100" t="str">
        <f t="shared" si="29"/>
        <v>Posgrado</v>
      </c>
      <c r="K608" s="100" t="s">
        <v>422</v>
      </c>
    </row>
    <row r="609" spans="3:11">
      <c r="C609" s="143"/>
      <c r="D609" s="160"/>
      <c r="E609" s="125"/>
      <c r="F609" s="99">
        <f t="shared" si="28"/>
        <v>0</v>
      </c>
      <c r="G609" s="163"/>
      <c r="H609" s="144"/>
      <c r="I609" s="132" t="e">
        <f>VLOOKUP(H609,Presupuesto!$B$11:$C$565,2,0)</f>
        <v>#N/A</v>
      </c>
      <c r="J609" s="100" t="str">
        <f t="shared" si="29"/>
        <v>Posgrado</v>
      </c>
      <c r="K609" s="100" t="s">
        <v>422</v>
      </c>
    </row>
    <row r="610" spans="3:11">
      <c r="C610" s="143"/>
      <c r="D610" s="160"/>
      <c r="E610" s="125"/>
      <c r="F610" s="99">
        <f t="shared" si="28"/>
        <v>0</v>
      </c>
      <c r="G610" s="163"/>
      <c r="H610" s="144"/>
      <c r="I610" s="132" t="e">
        <f>VLOOKUP(H610,Presupuesto!$B$11:$C$565,2,0)</f>
        <v>#N/A</v>
      </c>
      <c r="J610" s="100" t="str">
        <f t="shared" si="29"/>
        <v>Posgrado</v>
      </c>
      <c r="K610" s="100" t="s">
        <v>422</v>
      </c>
    </row>
    <row r="611" spans="3:11">
      <c r="C611" s="143"/>
      <c r="D611" s="160"/>
      <c r="E611" s="125"/>
      <c r="F611" s="99">
        <f t="shared" si="28"/>
        <v>0</v>
      </c>
      <c r="G611" s="163"/>
      <c r="H611" s="144"/>
      <c r="I611" s="132" t="e">
        <f>VLOOKUP(H611,Presupuesto!$B$11:$C$565,2,0)</f>
        <v>#N/A</v>
      </c>
      <c r="J611" s="100" t="str">
        <f t="shared" si="29"/>
        <v>Posgrado</v>
      </c>
      <c r="K611" s="100" t="s">
        <v>422</v>
      </c>
    </row>
    <row r="612" spans="3:11">
      <c r="C612" s="145"/>
      <c r="D612" s="153"/>
      <c r="E612" s="120"/>
      <c r="F612" s="99">
        <f t="shared" si="28"/>
        <v>0</v>
      </c>
      <c r="G612" s="163"/>
      <c r="H612" s="146"/>
      <c r="I612" s="132" t="e">
        <f>VLOOKUP(H612,Presupuesto!$B$11:$C$565,2,0)</f>
        <v>#N/A</v>
      </c>
      <c r="J612" s="100" t="str">
        <f t="shared" si="29"/>
        <v>Posgrado</v>
      </c>
      <c r="K612" s="100" t="s">
        <v>422</v>
      </c>
    </row>
    <row r="613" spans="3:11">
      <c r="C613" s="145"/>
      <c r="D613" s="153"/>
      <c r="E613" s="120"/>
      <c r="F613" s="99">
        <f t="shared" si="28"/>
        <v>0</v>
      </c>
      <c r="G613" s="163"/>
      <c r="H613" s="146"/>
      <c r="I613" s="132" t="e">
        <f>VLOOKUP(H613,Presupuesto!$B$11:$C$565,2,0)</f>
        <v>#N/A</v>
      </c>
      <c r="J613" s="100" t="str">
        <f t="shared" si="29"/>
        <v>Posgrado</v>
      </c>
      <c r="K613" s="100" t="s">
        <v>422</v>
      </c>
    </row>
    <row r="614" spans="3:11">
      <c r="C614" s="145"/>
      <c r="D614" s="153"/>
      <c r="E614" s="120"/>
      <c r="F614" s="99">
        <f t="shared" si="28"/>
        <v>0</v>
      </c>
      <c r="G614" s="163"/>
      <c r="H614" s="146"/>
      <c r="I614" s="132" t="e">
        <f>VLOOKUP(H614,Presupuesto!$B$11:$C$565,2,0)</f>
        <v>#N/A</v>
      </c>
      <c r="J614" s="100" t="str">
        <f t="shared" si="29"/>
        <v>Posgrado</v>
      </c>
      <c r="K614" s="100" t="s">
        <v>422</v>
      </c>
    </row>
    <row r="615" spans="3:11">
      <c r="C615" s="145"/>
      <c r="D615" s="153"/>
      <c r="E615" s="120"/>
      <c r="F615" s="99">
        <f t="shared" si="28"/>
        <v>0</v>
      </c>
      <c r="G615" s="163"/>
      <c r="H615" s="146"/>
      <c r="I615" s="132" t="e">
        <f>VLOOKUP(H615,Presupuesto!$B$11:$C$565,2,0)</f>
        <v>#N/A</v>
      </c>
      <c r="J615" s="100" t="str">
        <f t="shared" si="29"/>
        <v>Posgrado</v>
      </c>
      <c r="K615" s="100" t="s">
        <v>422</v>
      </c>
    </row>
    <row r="616" spans="3:11">
      <c r="C616" s="145"/>
      <c r="D616" s="153"/>
      <c r="E616" s="120"/>
      <c r="F616" s="99">
        <f t="shared" si="28"/>
        <v>0</v>
      </c>
      <c r="G616" s="163"/>
      <c r="H616" s="146"/>
      <c r="I616" s="132" t="e">
        <f>VLOOKUP(H616,Presupuesto!$B$11:$C$565,2,0)</f>
        <v>#N/A</v>
      </c>
      <c r="J616" s="100" t="str">
        <f t="shared" si="29"/>
        <v>Posgrado</v>
      </c>
      <c r="K616" s="100" t="s">
        <v>422</v>
      </c>
    </row>
    <row r="617" spans="3:11">
      <c r="C617" s="145"/>
      <c r="D617" s="153"/>
      <c r="E617" s="120"/>
      <c r="F617" s="99">
        <f t="shared" si="28"/>
        <v>0</v>
      </c>
      <c r="G617" s="163"/>
      <c r="H617" s="146"/>
      <c r="I617" s="132" t="e">
        <f>VLOOKUP(H617,Presupuesto!$B$11:$C$565,2,0)</f>
        <v>#N/A</v>
      </c>
      <c r="J617" s="100" t="str">
        <f t="shared" si="29"/>
        <v>Posgrado</v>
      </c>
      <c r="K617" s="100" t="s">
        <v>422</v>
      </c>
    </row>
    <row r="618" spans="3:11">
      <c r="C618" s="145"/>
      <c r="D618" s="153"/>
      <c r="E618" s="120"/>
      <c r="F618" s="99">
        <f t="shared" si="28"/>
        <v>0</v>
      </c>
      <c r="G618" s="163"/>
      <c r="H618" s="146"/>
      <c r="I618" s="132" t="e">
        <f>VLOOKUP(H618,Presupuesto!$B$11:$C$565,2,0)</f>
        <v>#N/A</v>
      </c>
      <c r="J618" s="100" t="str">
        <f t="shared" si="29"/>
        <v>Posgrado</v>
      </c>
      <c r="K618" s="100" t="s">
        <v>422</v>
      </c>
    </row>
    <row r="619" spans="3:11">
      <c r="C619" s="145"/>
      <c r="D619" s="153"/>
      <c r="E619" s="120"/>
      <c r="F619" s="99">
        <f t="shared" si="28"/>
        <v>0</v>
      </c>
      <c r="G619" s="163"/>
      <c r="H619" s="146"/>
      <c r="I619" s="132" t="e">
        <f>VLOOKUP(H619,Presupuesto!$B$11:$C$565,2,0)</f>
        <v>#N/A</v>
      </c>
      <c r="J619" s="100" t="str">
        <f t="shared" si="29"/>
        <v>Posgrado</v>
      </c>
      <c r="K619" s="100" t="s">
        <v>422</v>
      </c>
    </row>
    <row r="620" spans="3:11">
      <c r="C620" s="147"/>
      <c r="D620" s="153"/>
      <c r="E620" s="120"/>
      <c r="F620" s="99">
        <f t="shared" si="28"/>
        <v>0</v>
      </c>
      <c r="G620" s="163"/>
      <c r="H620" s="148"/>
      <c r="I620" s="132" t="e">
        <f>VLOOKUP(H620,Presupuesto!$B$11:$C$565,2,0)</f>
        <v>#N/A</v>
      </c>
      <c r="J620" s="100" t="str">
        <f t="shared" si="29"/>
        <v>Posgrado</v>
      </c>
      <c r="K620" s="100" t="s">
        <v>413</v>
      </c>
    </row>
    <row r="621" spans="3:11">
      <c r="C621" s="147"/>
      <c r="D621" s="153"/>
      <c r="E621" s="120"/>
      <c r="F621" s="99">
        <f t="shared" si="28"/>
        <v>0</v>
      </c>
      <c r="G621" s="163"/>
      <c r="H621" s="148"/>
      <c r="I621" s="132" t="e">
        <f>VLOOKUP(H621,Presupuesto!$B$11:$C$565,2,0)</f>
        <v>#N/A</v>
      </c>
      <c r="J621" s="100" t="str">
        <f t="shared" si="29"/>
        <v>Posgrado</v>
      </c>
      <c r="K621" s="100" t="s">
        <v>422</v>
      </c>
    </row>
    <row r="622" spans="3:11">
      <c r="C622" s="147"/>
      <c r="D622" s="153"/>
      <c r="E622" s="120"/>
      <c r="F622" s="99">
        <f t="shared" si="28"/>
        <v>0</v>
      </c>
      <c r="G622" s="163"/>
      <c r="H622" s="148"/>
      <c r="I622" s="132" t="e">
        <f>VLOOKUP(H622,Presupuesto!$B$11:$C$565,2,0)</f>
        <v>#N/A</v>
      </c>
      <c r="J622" s="100" t="str">
        <f t="shared" si="29"/>
        <v>Posgrado</v>
      </c>
      <c r="K622" s="100" t="s">
        <v>422</v>
      </c>
    </row>
    <row r="623" spans="3:11">
      <c r="C623" s="147"/>
      <c r="D623" s="153"/>
      <c r="E623" s="120"/>
      <c r="F623" s="99">
        <f t="shared" si="28"/>
        <v>0</v>
      </c>
      <c r="G623" s="163"/>
      <c r="H623" s="148"/>
      <c r="I623" s="132" t="e">
        <f>VLOOKUP(H623,Presupuesto!$B$11:$C$565,2,0)</f>
        <v>#N/A</v>
      </c>
      <c r="J623" s="100" t="str">
        <f t="shared" si="29"/>
        <v>Posgrado</v>
      </c>
      <c r="K623" s="100" t="s">
        <v>422</v>
      </c>
    </row>
    <row r="624" spans="3:11" ht="15.75" thickBot="1">
      <c r="C624" s="149"/>
      <c r="D624" s="161"/>
      <c r="E624" s="105"/>
      <c r="F624" s="107">
        <f t="shared" si="28"/>
        <v>0</v>
      </c>
      <c r="G624" s="164"/>
      <c r="H624" s="150"/>
      <c r="I624" s="134" t="e">
        <f>VLOOKUP(H624,Presupuesto!$B$11:$C$565,2,0)</f>
        <v>#N/A</v>
      </c>
      <c r="J624" s="108" t="str">
        <f t="shared" si="29"/>
        <v>Posgrado</v>
      </c>
      <c r="K624" s="126" t="s">
        <v>404</v>
      </c>
    </row>
    <row r="626" spans="3:11" ht="15.75" thickBot="1"/>
    <row r="627" spans="3:11" ht="15.75" thickBot="1">
      <c r="C627" s="159" t="s">
        <v>53</v>
      </c>
      <c r="D627" s="434">
        <f>SUM(F634:F668)</f>
        <v>0</v>
      </c>
      <c r="F627" s="70"/>
      <c r="G627" s="79"/>
      <c r="H627" s="70"/>
      <c r="I627" s="70"/>
    </row>
    <row r="628" spans="3:11">
      <c r="C628" s="70"/>
      <c r="D628" s="31"/>
      <c r="E628" s="95"/>
      <c r="F628" s="95"/>
      <c r="G628" s="95"/>
      <c r="H628" s="76"/>
      <c r="I628" s="76"/>
      <c r="J628" s="76"/>
      <c r="K628" s="114"/>
    </row>
    <row r="629" spans="3:11">
      <c r="C629" s="70"/>
      <c r="D629" s="31"/>
      <c r="E629" s="95"/>
      <c r="F629" s="95"/>
      <c r="G629" s="95"/>
      <c r="H629" s="76"/>
      <c r="I629" s="76"/>
      <c r="J629" s="76"/>
      <c r="K629" s="114"/>
    </row>
    <row r="630" spans="3:11" ht="15.75">
      <c r="C630" s="207" t="s">
        <v>402</v>
      </c>
      <c r="D630" s="208"/>
      <c r="E630" s="95"/>
      <c r="F630" s="95"/>
      <c r="G630" s="95"/>
      <c r="H630" s="76"/>
      <c r="I630" s="76"/>
      <c r="J630" s="76"/>
      <c r="K630" s="114"/>
    </row>
    <row r="631" spans="3:11" ht="18.75">
      <c r="C631" s="217" t="e">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#N/A</v>
      </c>
      <c r="D631" s="31"/>
      <c r="E631" s="95"/>
      <c r="F631" s="95"/>
      <c r="G631" s="95"/>
      <c r="H631" s="76"/>
      <c r="I631" s="76"/>
      <c r="J631" s="76"/>
      <c r="K631" s="114"/>
    </row>
    <row r="632" spans="3:11" ht="15.75" thickBot="1">
      <c r="F632" s="95"/>
      <c r="G632" s="76"/>
      <c r="H632" s="76"/>
      <c r="I632" s="76"/>
    </row>
    <row r="633" spans="3:11" ht="30.75" thickBot="1">
      <c r="C633" s="131" t="s">
        <v>44</v>
      </c>
      <c r="D633" s="131" t="s">
        <v>55</v>
      </c>
      <c r="E633" s="138" t="s">
        <v>57</v>
      </c>
      <c r="F633" s="137" t="s">
        <v>27</v>
      </c>
      <c r="G633" s="135" t="s">
        <v>140</v>
      </c>
      <c r="H633" s="138" t="s">
        <v>46</v>
      </c>
      <c r="I633" s="135" t="s">
        <v>141</v>
      </c>
      <c r="J633" s="135" t="s">
        <v>420</v>
      </c>
      <c r="K633" s="135" t="s">
        <v>421</v>
      </c>
    </row>
    <row r="634" spans="3:11">
      <c r="C634" s="229" t="s">
        <v>451</v>
      </c>
      <c r="D634" s="230"/>
      <c r="E634" s="228">
        <f>HLOOKUP(C634,$AH$2:$BU$3,2,0)</f>
        <v>620</v>
      </c>
      <c r="F634" s="99">
        <f t="shared" ref="F634:F668" si="30">D634*E634</f>
        <v>0</v>
      </c>
      <c r="G634" s="163" t="s">
        <v>138</v>
      </c>
      <c r="H634" s="144"/>
      <c r="I634" s="132" t="e">
        <f>VLOOKUP(H634,Presupuesto!$B$11:$C$565,2,0)</f>
        <v>#N/A</v>
      </c>
      <c r="J634" s="227" t="s">
        <v>1472</v>
      </c>
      <c r="K634" s="100" t="s">
        <v>404</v>
      </c>
    </row>
    <row r="635" spans="3:11">
      <c r="C635" s="143"/>
      <c r="D635" s="160"/>
      <c r="E635" s="125"/>
      <c r="F635" s="99">
        <f t="shared" si="30"/>
        <v>0</v>
      </c>
      <c r="G635" s="163"/>
      <c r="H635" s="144"/>
      <c r="I635" s="132" t="e">
        <f>VLOOKUP(H635,Presupuesto!$B$11:$C$565,2,0)</f>
        <v>#N/A</v>
      </c>
      <c r="J635" s="100" t="str">
        <f>$J$634</f>
        <v>Posgrado</v>
      </c>
      <c r="K635" s="100" t="s">
        <v>422</v>
      </c>
    </row>
    <row r="636" spans="3:11">
      <c r="C636" s="143"/>
      <c r="D636" s="160"/>
      <c r="E636" s="125"/>
      <c r="F636" s="99">
        <f t="shared" si="30"/>
        <v>0</v>
      </c>
      <c r="G636" s="163"/>
      <c r="H636" s="144"/>
      <c r="I636" s="132" t="e">
        <f>VLOOKUP(H636,Presupuesto!$B$11:$C$565,2,0)</f>
        <v>#N/A</v>
      </c>
      <c r="J636" s="100" t="str">
        <f t="shared" ref="J636:J668" si="31">$J$634</f>
        <v>Posgrado</v>
      </c>
      <c r="K636" s="100" t="s">
        <v>422</v>
      </c>
    </row>
    <row r="637" spans="3:11">
      <c r="C637" s="143"/>
      <c r="D637" s="160"/>
      <c r="E637" s="125"/>
      <c r="F637" s="99">
        <f t="shared" si="30"/>
        <v>0</v>
      </c>
      <c r="G637" s="163"/>
      <c r="H637" s="144"/>
      <c r="I637" s="132" t="e">
        <f>VLOOKUP(H637,Presupuesto!$B$11:$C$565,2,0)</f>
        <v>#N/A</v>
      </c>
      <c r="J637" s="100" t="str">
        <f t="shared" si="31"/>
        <v>Posgrado</v>
      </c>
      <c r="K637" s="100" t="s">
        <v>422</v>
      </c>
    </row>
    <row r="638" spans="3:11">
      <c r="C638" s="143"/>
      <c r="D638" s="160"/>
      <c r="E638" s="125"/>
      <c r="F638" s="99">
        <f t="shared" si="30"/>
        <v>0</v>
      </c>
      <c r="G638" s="163"/>
      <c r="H638" s="144"/>
      <c r="I638" s="132" t="e">
        <f>VLOOKUP(H638,Presupuesto!$B$11:$C$565,2,0)</f>
        <v>#N/A</v>
      </c>
      <c r="J638" s="100" t="str">
        <f t="shared" si="31"/>
        <v>Posgrado</v>
      </c>
      <c r="K638" s="100" t="s">
        <v>422</v>
      </c>
    </row>
    <row r="639" spans="3:11">
      <c r="C639" s="143"/>
      <c r="D639" s="160"/>
      <c r="E639" s="125"/>
      <c r="F639" s="99">
        <f t="shared" si="30"/>
        <v>0</v>
      </c>
      <c r="G639" s="163"/>
      <c r="H639" s="144"/>
      <c r="I639" s="132" t="e">
        <f>VLOOKUP(H639,Presupuesto!$B$11:$C$565,2,0)</f>
        <v>#N/A</v>
      </c>
      <c r="J639" s="100" t="str">
        <f t="shared" si="31"/>
        <v>Posgrado</v>
      </c>
      <c r="K639" s="100" t="s">
        <v>411</v>
      </c>
    </row>
    <row r="640" spans="3:11">
      <c r="C640" s="143"/>
      <c r="D640" s="160"/>
      <c r="E640" s="125"/>
      <c r="F640" s="99">
        <f t="shared" si="30"/>
        <v>0</v>
      </c>
      <c r="G640" s="163"/>
      <c r="H640" s="144"/>
      <c r="I640" s="132" t="e">
        <f>VLOOKUP(H640,Presupuesto!$B$11:$C$565,2,0)</f>
        <v>#N/A</v>
      </c>
      <c r="J640" s="100" t="str">
        <f t="shared" si="31"/>
        <v>Posgrado</v>
      </c>
      <c r="K640" s="100" t="s">
        <v>422</v>
      </c>
    </row>
    <row r="641" spans="3:11">
      <c r="C641" s="143"/>
      <c r="D641" s="160"/>
      <c r="E641" s="125"/>
      <c r="F641" s="99">
        <f t="shared" si="30"/>
        <v>0</v>
      </c>
      <c r="G641" s="163"/>
      <c r="H641" s="144"/>
      <c r="I641" s="132" t="e">
        <f>VLOOKUP(H641,Presupuesto!$B$11:$C$565,2,0)</f>
        <v>#N/A</v>
      </c>
      <c r="J641" s="100" t="str">
        <f t="shared" si="31"/>
        <v>Posgrado</v>
      </c>
      <c r="K641" s="100" t="s">
        <v>422</v>
      </c>
    </row>
    <row r="642" spans="3:11">
      <c r="C642" s="143"/>
      <c r="D642" s="160"/>
      <c r="E642" s="125"/>
      <c r="F642" s="99">
        <f t="shared" si="30"/>
        <v>0</v>
      </c>
      <c r="G642" s="163"/>
      <c r="H642" s="144"/>
      <c r="I642" s="132" t="e">
        <f>VLOOKUP(H642,Presupuesto!$B$11:$C$565,2,0)</f>
        <v>#N/A</v>
      </c>
      <c r="J642" s="100" t="str">
        <f t="shared" si="31"/>
        <v>Posgrado</v>
      </c>
      <c r="K642" s="100" t="s">
        <v>422</v>
      </c>
    </row>
    <row r="643" spans="3:11">
      <c r="C643" s="143"/>
      <c r="D643" s="160"/>
      <c r="E643" s="125"/>
      <c r="F643" s="99">
        <f t="shared" si="30"/>
        <v>0</v>
      </c>
      <c r="G643" s="163"/>
      <c r="H643" s="144"/>
      <c r="I643" s="132" t="e">
        <f>VLOOKUP(H643,Presupuesto!$B$11:$C$565,2,0)</f>
        <v>#N/A</v>
      </c>
      <c r="J643" s="100" t="str">
        <f t="shared" si="31"/>
        <v>Posgrado</v>
      </c>
      <c r="K643" s="100" t="s">
        <v>422</v>
      </c>
    </row>
    <row r="644" spans="3:11">
      <c r="C644" s="143"/>
      <c r="D644" s="160"/>
      <c r="E644" s="125"/>
      <c r="F644" s="99">
        <f t="shared" si="30"/>
        <v>0</v>
      </c>
      <c r="G644" s="163"/>
      <c r="H644" s="144"/>
      <c r="I644" s="132" t="e">
        <f>VLOOKUP(H644,Presupuesto!$B$11:$C$565,2,0)</f>
        <v>#N/A</v>
      </c>
      <c r="J644" s="100" t="str">
        <f t="shared" si="31"/>
        <v>Posgrado</v>
      </c>
      <c r="K644" s="100" t="s">
        <v>422</v>
      </c>
    </row>
    <row r="645" spans="3:11">
      <c r="C645" s="143"/>
      <c r="D645" s="160"/>
      <c r="E645" s="125"/>
      <c r="F645" s="99">
        <f t="shared" si="30"/>
        <v>0</v>
      </c>
      <c r="G645" s="163"/>
      <c r="H645" s="144"/>
      <c r="I645" s="132" t="e">
        <f>VLOOKUP(H645,Presupuesto!$B$11:$C$565,2,0)</f>
        <v>#N/A</v>
      </c>
      <c r="J645" s="100" t="str">
        <f t="shared" si="31"/>
        <v>Posgrado</v>
      </c>
      <c r="K645" s="100" t="s">
        <v>422</v>
      </c>
    </row>
    <row r="646" spans="3:11">
      <c r="C646" s="143"/>
      <c r="D646" s="160"/>
      <c r="E646" s="125"/>
      <c r="F646" s="99">
        <f t="shared" si="30"/>
        <v>0</v>
      </c>
      <c r="G646" s="163"/>
      <c r="H646" s="144"/>
      <c r="I646" s="132" t="e">
        <f>VLOOKUP(H646,Presupuesto!$B$11:$C$565,2,0)</f>
        <v>#N/A</v>
      </c>
      <c r="J646" s="100" t="str">
        <f t="shared" si="31"/>
        <v>Posgrado</v>
      </c>
      <c r="K646" s="100" t="s">
        <v>422</v>
      </c>
    </row>
    <row r="647" spans="3:11">
      <c r="C647" s="143"/>
      <c r="D647" s="160"/>
      <c r="E647" s="125"/>
      <c r="F647" s="99">
        <f t="shared" si="30"/>
        <v>0</v>
      </c>
      <c r="G647" s="163"/>
      <c r="H647" s="144"/>
      <c r="I647" s="132" t="e">
        <f>VLOOKUP(H647,Presupuesto!$B$11:$C$565,2,0)</f>
        <v>#N/A</v>
      </c>
      <c r="J647" s="100" t="str">
        <f t="shared" si="31"/>
        <v>Posgrado</v>
      </c>
      <c r="K647" s="100" t="s">
        <v>422</v>
      </c>
    </row>
    <row r="648" spans="3:11">
      <c r="C648" s="143"/>
      <c r="D648" s="160"/>
      <c r="E648" s="125"/>
      <c r="F648" s="99">
        <f t="shared" si="30"/>
        <v>0</v>
      </c>
      <c r="G648" s="163"/>
      <c r="H648" s="144"/>
      <c r="I648" s="132" t="e">
        <f>VLOOKUP(H648,Presupuesto!$B$11:$C$565,2,0)</f>
        <v>#N/A</v>
      </c>
      <c r="J648" s="100" t="str">
        <f t="shared" si="31"/>
        <v>Posgrado</v>
      </c>
      <c r="K648" s="100" t="s">
        <v>422</v>
      </c>
    </row>
    <row r="649" spans="3:11">
      <c r="C649" s="143"/>
      <c r="D649" s="160"/>
      <c r="E649" s="125"/>
      <c r="F649" s="99">
        <f t="shared" si="30"/>
        <v>0</v>
      </c>
      <c r="G649" s="163"/>
      <c r="H649" s="144"/>
      <c r="I649" s="132" t="e">
        <f>VLOOKUP(H649,Presupuesto!$B$11:$C$565,2,0)</f>
        <v>#N/A</v>
      </c>
      <c r="J649" s="100" t="str">
        <f t="shared" si="31"/>
        <v>Posgrado</v>
      </c>
      <c r="K649" s="100" t="s">
        <v>422</v>
      </c>
    </row>
    <row r="650" spans="3:11">
      <c r="C650" s="143"/>
      <c r="D650" s="160"/>
      <c r="E650" s="125"/>
      <c r="F650" s="99">
        <f t="shared" si="30"/>
        <v>0</v>
      </c>
      <c r="G650" s="163"/>
      <c r="H650" s="144"/>
      <c r="I650" s="132" t="e">
        <f>VLOOKUP(H650,Presupuesto!$B$11:$C$565,2,0)</f>
        <v>#N/A</v>
      </c>
      <c r="J650" s="100" t="str">
        <f t="shared" si="31"/>
        <v>Posgrado</v>
      </c>
      <c r="K650" s="100" t="s">
        <v>422</v>
      </c>
    </row>
    <row r="651" spans="3:11">
      <c r="C651" s="143"/>
      <c r="D651" s="160"/>
      <c r="E651" s="125"/>
      <c r="F651" s="99">
        <f t="shared" si="30"/>
        <v>0</v>
      </c>
      <c r="G651" s="163"/>
      <c r="H651" s="144"/>
      <c r="I651" s="132" t="e">
        <f>VLOOKUP(H651,Presupuesto!$B$11:$C$565,2,0)</f>
        <v>#N/A</v>
      </c>
      <c r="J651" s="100" t="str">
        <f t="shared" si="31"/>
        <v>Posgrado</v>
      </c>
      <c r="K651" s="100" t="s">
        <v>422</v>
      </c>
    </row>
    <row r="652" spans="3:11">
      <c r="C652" s="143"/>
      <c r="D652" s="160"/>
      <c r="E652" s="125"/>
      <c r="F652" s="99">
        <f t="shared" si="30"/>
        <v>0</v>
      </c>
      <c r="G652" s="163"/>
      <c r="H652" s="144"/>
      <c r="I652" s="132" t="e">
        <f>VLOOKUP(H652,Presupuesto!$B$11:$C$565,2,0)</f>
        <v>#N/A</v>
      </c>
      <c r="J652" s="100" t="str">
        <f t="shared" si="31"/>
        <v>Posgrado</v>
      </c>
      <c r="K652" s="100" t="s">
        <v>422</v>
      </c>
    </row>
    <row r="653" spans="3:11">
      <c r="C653" s="143"/>
      <c r="D653" s="160"/>
      <c r="E653" s="125"/>
      <c r="F653" s="99">
        <f t="shared" si="30"/>
        <v>0</v>
      </c>
      <c r="G653" s="163"/>
      <c r="H653" s="144"/>
      <c r="I653" s="132" t="e">
        <f>VLOOKUP(H653,Presupuesto!$B$11:$C$565,2,0)</f>
        <v>#N/A</v>
      </c>
      <c r="J653" s="100" t="str">
        <f t="shared" si="31"/>
        <v>Posgrado</v>
      </c>
      <c r="K653" s="100" t="s">
        <v>422</v>
      </c>
    </row>
    <row r="654" spans="3:11">
      <c r="C654" s="143"/>
      <c r="D654" s="160"/>
      <c r="E654" s="125"/>
      <c r="F654" s="99">
        <f t="shared" si="30"/>
        <v>0</v>
      </c>
      <c r="G654" s="163"/>
      <c r="H654" s="144"/>
      <c r="I654" s="132" t="e">
        <f>VLOOKUP(H654,Presupuesto!$B$11:$C$565,2,0)</f>
        <v>#N/A</v>
      </c>
      <c r="J654" s="100" t="str">
        <f t="shared" si="31"/>
        <v>Posgrado</v>
      </c>
      <c r="K654" s="100" t="s">
        <v>422</v>
      </c>
    </row>
    <row r="655" spans="3:11">
      <c r="C655" s="143"/>
      <c r="D655" s="160"/>
      <c r="E655" s="125"/>
      <c r="F655" s="99">
        <f t="shared" si="30"/>
        <v>0</v>
      </c>
      <c r="G655" s="163"/>
      <c r="H655" s="144"/>
      <c r="I655" s="132" t="e">
        <f>VLOOKUP(H655,Presupuesto!$B$11:$C$565,2,0)</f>
        <v>#N/A</v>
      </c>
      <c r="J655" s="100" t="str">
        <f t="shared" si="31"/>
        <v>Posgrado</v>
      </c>
      <c r="K655" s="100" t="s">
        <v>422</v>
      </c>
    </row>
    <row r="656" spans="3:11">
      <c r="C656" s="145"/>
      <c r="D656" s="153"/>
      <c r="E656" s="120"/>
      <c r="F656" s="99">
        <f t="shared" si="30"/>
        <v>0</v>
      </c>
      <c r="G656" s="163"/>
      <c r="H656" s="146"/>
      <c r="I656" s="132" t="e">
        <f>VLOOKUP(H656,Presupuesto!$B$11:$C$565,2,0)</f>
        <v>#N/A</v>
      </c>
      <c r="J656" s="100" t="str">
        <f t="shared" si="31"/>
        <v>Posgrado</v>
      </c>
      <c r="K656" s="100" t="s">
        <v>422</v>
      </c>
    </row>
    <row r="657" spans="3:11">
      <c r="C657" s="145"/>
      <c r="D657" s="153"/>
      <c r="E657" s="120"/>
      <c r="F657" s="99">
        <f t="shared" si="30"/>
        <v>0</v>
      </c>
      <c r="G657" s="163"/>
      <c r="H657" s="146"/>
      <c r="I657" s="132" t="e">
        <f>VLOOKUP(H657,Presupuesto!$B$11:$C$565,2,0)</f>
        <v>#N/A</v>
      </c>
      <c r="J657" s="100" t="str">
        <f t="shared" si="31"/>
        <v>Posgrado</v>
      </c>
      <c r="K657" s="100" t="s">
        <v>422</v>
      </c>
    </row>
    <row r="658" spans="3:11">
      <c r="C658" s="145"/>
      <c r="D658" s="153"/>
      <c r="E658" s="120"/>
      <c r="F658" s="99">
        <f t="shared" si="30"/>
        <v>0</v>
      </c>
      <c r="G658" s="163"/>
      <c r="H658" s="146"/>
      <c r="I658" s="132" t="e">
        <f>VLOOKUP(H658,Presupuesto!$B$11:$C$565,2,0)</f>
        <v>#N/A</v>
      </c>
      <c r="J658" s="100" t="str">
        <f t="shared" si="31"/>
        <v>Posgrado</v>
      </c>
      <c r="K658" s="100" t="s">
        <v>422</v>
      </c>
    </row>
    <row r="659" spans="3:11">
      <c r="C659" s="145"/>
      <c r="D659" s="153"/>
      <c r="E659" s="120"/>
      <c r="F659" s="99">
        <f t="shared" si="30"/>
        <v>0</v>
      </c>
      <c r="G659" s="163"/>
      <c r="H659" s="146"/>
      <c r="I659" s="132" t="e">
        <f>VLOOKUP(H659,Presupuesto!$B$11:$C$565,2,0)</f>
        <v>#N/A</v>
      </c>
      <c r="J659" s="100" t="str">
        <f t="shared" si="31"/>
        <v>Posgrado</v>
      </c>
      <c r="K659" s="100" t="s">
        <v>422</v>
      </c>
    </row>
    <row r="660" spans="3:11">
      <c r="C660" s="145"/>
      <c r="D660" s="153"/>
      <c r="E660" s="120"/>
      <c r="F660" s="99">
        <f t="shared" si="30"/>
        <v>0</v>
      </c>
      <c r="G660" s="163"/>
      <c r="H660" s="146"/>
      <c r="I660" s="132" t="e">
        <f>VLOOKUP(H660,Presupuesto!$B$11:$C$565,2,0)</f>
        <v>#N/A</v>
      </c>
      <c r="J660" s="100" t="str">
        <f t="shared" si="31"/>
        <v>Posgrado</v>
      </c>
      <c r="K660" s="100" t="s">
        <v>422</v>
      </c>
    </row>
    <row r="661" spans="3:11">
      <c r="C661" s="145"/>
      <c r="D661" s="153"/>
      <c r="E661" s="120"/>
      <c r="F661" s="99">
        <f t="shared" si="30"/>
        <v>0</v>
      </c>
      <c r="G661" s="163"/>
      <c r="H661" s="146"/>
      <c r="I661" s="132" t="e">
        <f>VLOOKUP(H661,Presupuesto!$B$11:$C$565,2,0)</f>
        <v>#N/A</v>
      </c>
      <c r="J661" s="100" t="str">
        <f t="shared" si="31"/>
        <v>Posgrado</v>
      </c>
      <c r="K661" s="100" t="s">
        <v>422</v>
      </c>
    </row>
    <row r="662" spans="3:11">
      <c r="C662" s="145"/>
      <c r="D662" s="153"/>
      <c r="E662" s="120"/>
      <c r="F662" s="99">
        <f t="shared" si="30"/>
        <v>0</v>
      </c>
      <c r="G662" s="163"/>
      <c r="H662" s="146"/>
      <c r="I662" s="132" t="e">
        <f>VLOOKUP(H662,Presupuesto!$B$11:$C$565,2,0)</f>
        <v>#N/A</v>
      </c>
      <c r="J662" s="100" t="str">
        <f t="shared" si="31"/>
        <v>Posgrado</v>
      </c>
      <c r="K662" s="100" t="s">
        <v>422</v>
      </c>
    </row>
    <row r="663" spans="3:11">
      <c r="C663" s="145"/>
      <c r="D663" s="153"/>
      <c r="E663" s="120"/>
      <c r="F663" s="99">
        <f t="shared" si="30"/>
        <v>0</v>
      </c>
      <c r="G663" s="163"/>
      <c r="H663" s="146"/>
      <c r="I663" s="132" t="e">
        <f>VLOOKUP(H663,Presupuesto!$B$11:$C$565,2,0)</f>
        <v>#N/A</v>
      </c>
      <c r="J663" s="100" t="str">
        <f t="shared" si="31"/>
        <v>Posgrado</v>
      </c>
      <c r="K663" s="100" t="s">
        <v>422</v>
      </c>
    </row>
    <row r="664" spans="3:11">
      <c r="C664" s="147"/>
      <c r="D664" s="153"/>
      <c r="E664" s="120"/>
      <c r="F664" s="99">
        <f t="shared" si="30"/>
        <v>0</v>
      </c>
      <c r="G664" s="163"/>
      <c r="H664" s="148"/>
      <c r="I664" s="132" t="e">
        <f>VLOOKUP(H664,Presupuesto!$B$11:$C$565,2,0)</f>
        <v>#N/A</v>
      </c>
      <c r="J664" s="100" t="str">
        <f t="shared" si="31"/>
        <v>Posgrado</v>
      </c>
      <c r="K664" s="100" t="s">
        <v>413</v>
      </c>
    </row>
    <row r="665" spans="3:11">
      <c r="C665" s="147"/>
      <c r="D665" s="153"/>
      <c r="E665" s="120"/>
      <c r="F665" s="99">
        <f t="shared" si="30"/>
        <v>0</v>
      </c>
      <c r="G665" s="163"/>
      <c r="H665" s="148"/>
      <c r="I665" s="132" t="e">
        <f>VLOOKUP(H665,Presupuesto!$B$11:$C$565,2,0)</f>
        <v>#N/A</v>
      </c>
      <c r="J665" s="100" t="str">
        <f t="shared" si="31"/>
        <v>Posgrado</v>
      </c>
      <c r="K665" s="100" t="s">
        <v>422</v>
      </c>
    </row>
    <row r="666" spans="3:11">
      <c r="C666" s="147"/>
      <c r="D666" s="153"/>
      <c r="E666" s="120"/>
      <c r="F666" s="99">
        <f t="shared" si="30"/>
        <v>0</v>
      </c>
      <c r="G666" s="163"/>
      <c r="H666" s="148"/>
      <c r="I666" s="132" t="e">
        <f>VLOOKUP(H666,Presupuesto!$B$11:$C$565,2,0)</f>
        <v>#N/A</v>
      </c>
      <c r="J666" s="100" t="str">
        <f t="shared" si="31"/>
        <v>Posgrado</v>
      </c>
      <c r="K666" s="100" t="s">
        <v>422</v>
      </c>
    </row>
    <row r="667" spans="3:11">
      <c r="C667" s="147"/>
      <c r="D667" s="153"/>
      <c r="E667" s="120"/>
      <c r="F667" s="99">
        <f t="shared" si="30"/>
        <v>0</v>
      </c>
      <c r="G667" s="163"/>
      <c r="H667" s="148"/>
      <c r="I667" s="132" t="e">
        <f>VLOOKUP(H667,Presupuesto!$B$11:$C$565,2,0)</f>
        <v>#N/A</v>
      </c>
      <c r="J667" s="100" t="str">
        <f t="shared" si="31"/>
        <v>Posgrado</v>
      </c>
      <c r="K667" s="100" t="s">
        <v>422</v>
      </c>
    </row>
    <row r="668" spans="3:11" ht="15.75" thickBot="1">
      <c r="C668" s="149"/>
      <c r="D668" s="161"/>
      <c r="E668" s="105"/>
      <c r="F668" s="107">
        <f t="shared" si="30"/>
        <v>0</v>
      </c>
      <c r="G668" s="164"/>
      <c r="H668" s="150"/>
      <c r="I668" s="134" t="e">
        <f>VLOOKUP(H668,Presupuesto!$B$11:$C$565,2,0)</f>
        <v>#N/A</v>
      </c>
      <c r="J668" s="108" t="str">
        <f t="shared" si="31"/>
        <v>Posgrado</v>
      </c>
      <c r="K668" s="126" t="s">
        <v>404</v>
      </c>
    </row>
    <row r="670" spans="3:11" ht="15.75" thickBot="1">
      <c r="F670" s="92"/>
      <c r="G670" s="91"/>
      <c r="H670" s="92"/>
      <c r="I670" s="92"/>
    </row>
    <row r="671" spans="3:11" ht="15.75" thickBot="1">
      <c r="C671" s="159" t="s">
        <v>53</v>
      </c>
      <c r="D671" s="434">
        <f>SUM(F678:F712)</f>
        <v>0</v>
      </c>
      <c r="F671" s="70"/>
      <c r="G671" s="79"/>
      <c r="H671" s="70"/>
      <c r="I671" s="70"/>
    </row>
    <row r="672" spans="3:11">
      <c r="C672" s="70"/>
      <c r="D672" s="31"/>
      <c r="E672" s="95"/>
      <c r="F672" s="95"/>
      <c r="G672" s="95"/>
      <c r="H672" s="76"/>
      <c r="I672" s="76"/>
      <c r="J672" s="76"/>
      <c r="K672" s="114"/>
    </row>
    <row r="673" spans="3:11">
      <c r="C673" s="70"/>
      <c r="D673" s="31"/>
      <c r="E673" s="95"/>
      <c r="F673" s="95"/>
      <c r="G673" s="95"/>
      <c r="H673" s="76"/>
      <c r="I673" s="76"/>
      <c r="J673" s="76"/>
      <c r="K673" s="114"/>
    </row>
    <row r="674" spans="3:11" ht="15.75">
      <c r="C674" s="207" t="s">
        <v>402</v>
      </c>
      <c r="D674" s="208"/>
      <c r="E674" s="95"/>
      <c r="F674" s="95"/>
      <c r="G674" s="95"/>
      <c r="H674" s="76"/>
      <c r="I674" s="76"/>
      <c r="J674" s="76"/>
      <c r="K674" s="114"/>
    </row>
    <row r="675" spans="3:11" ht="18.75">
      <c r="C675" s="217"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c r="F676" s="95"/>
      <c r="G676" s="76"/>
      <c r="H676" s="76"/>
      <c r="I676" s="76"/>
    </row>
    <row r="677" spans="3:11" ht="30.75" thickBot="1">
      <c r="C677" s="131" t="s">
        <v>44</v>
      </c>
      <c r="D677" s="131" t="s">
        <v>55</v>
      </c>
      <c r="E677" s="138" t="s">
        <v>57</v>
      </c>
      <c r="F677" s="137" t="s">
        <v>27</v>
      </c>
      <c r="G677" s="135" t="s">
        <v>140</v>
      </c>
      <c r="H677" s="138" t="s">
        <v>46</v>
      </c>
      <c r="I677" s="135" t="s">
        <v>141</v>
      </c>
      <c r="J677" s="135" t="s">
        <v>420</v>
      </c>
      <c r="K677" s="135" t="s">
        <v>421</v>
      </c>
    </row>
    <row r="678" spans="3:11">
      <c r="C678" s="229" t="s">
        <v>451</v>
      </c>
      <c r="D678" s="230"/>
      <c r="E678" s="228">
        <f>HLOOKUP(C678,$AH$2:$BU$3,2,0)</f>
        <v>620</v>
      </c>
      <c r="F678" s="99">
        <f t="shared" ref="F678:F712" si="32">D678*E678</f>
        <v>0</v>
      </c>
      <c r="G678" s="163" t="s">
        <v>138</v>
      </c>
      <c r="H678" s="144"/>
      <c r="I678" s="132" t="e">
        <f>VLOOKUP(H678,Presupuesto!$B$11:$C$565,2,0)</f>
        <v>#N/A</v>
      </c>
      <c r="J678" s="227" t="s">
        <v>1472</v>
      </c>
      <c r="K678" s="100" t="s">
        <v>404</v>
      </c>
    </row>
    <row r="679" spans="3:11">
      <c r="C679" s="143"/>
      <c r="D679" s="160"/>
      <c r="E679" s="125"/>
      <c r="F679" s="99">
        <f t="shared" si="32"/>
        <v>0</v>
      </c>
      <c r="G679" s="163"/>
      <c r="H679" s="144"/>
      <c r="I679" s="132" t="e">
        <f>VLOOKUP(H679,Presupuesto!$B$11:$C$565,2,0)</f>
        <v>#N/A</v>
      </c>
      <c r="J679" s="100" t="str">
        <f>$J$678</f>
        <v>Posgrado</v>
      </c>
      <c r="K679" s="100" t="s">
        <v>422</v>
      </c>
    </row>
    <row r="680" spans="3:11">
      <c r="C680" s="143"/>
      <c r="D680" s="160"/>
      <c r="E680" s="125"/>
      <c r="F680" s="99">
        <f t="shared" si="32"/>
        <v>0</v>
      </c>
      <c r="G680" s="163"/>
      <c r="H680" s="144"/>
      <c r="I680" s="132" t="e">
        <f>VLOOKUP(H680,Presupuesto!$B$11:$C$565,2,0)</f>
        <v>#N/A</v>
      </c>
      <c r="J680" s="100" t="str">
        <f t="shared" ref="J680:J712" si="33">$J$678</f>
        <v>Posgrado</v>
      </c>
      <c r="K680" s="100" t="s">
        <v>422</v>
      </c>
    </row>
    <row r="681" spans="3:11">
      <c r="C681" s="143"/>
      <c r="D681" s="160"/>
      <c r="E681" s="125"/>
      <c r="F681" s="99">
        <f t="shared" si="32"/>
        <v>0</v>
      </c>
      <c r="G681" s="163"/>
      <c r="H681" s="144"/>
      <c r="I681" s="132" t="e">
        <f>VLOOKUP(H681,Presupuesto!$B$11:$C$565,2,0)</f>
        <v>#N/A</v>
      </c>
      <c r="J681" s="100" t="str">
        <f t="shared" si="33"/>
        <v>Posgrado</v>
      </c>
      <c r="K681" s="100" t="s">
        <v>422</v>
      </c>
    </row>
    <row r="682" spans="3:11">
      <c r="C682" s="143"/>
      <c r="D682" s="160"/>
      <c r="E682" s="125"/>
      <c r="F682" s="99">
        <f t="shared" si="32"/>
        <v>0</v>
      </c>
      <c r="G682" s="163"/>
      <c r="H682" s="144"/>
      <c r="I682" s="132" t="e">
        <f>VLOOKUP(H682,Presupuesto!$B$11:$C$565,2,0)</f>
        <v>#N/A</v>
      </c>
      <c r="J682" s="100" t="str">
        <f t="shared" si="33"/>
        <v>Posgrado</v>
      </c>
      <c r="K682" s="100" t="s">
        <v>422</v>
      </c>
    </row>
    <row r="683" spans="3:11">
      <c r="C683" s="143"/>
      <c r="D683" s="160"/>
      <c r="E683" s="125"/>
      <c r="F683" s="99">
        <f t="shared" si="32"/>
        <v>0</v>
      </c>
      <c r="G683" s="163"/>
      <c r="H683" s="144"/>
      <c r="I683" s="132" t="e">
        <f>VLOOKUP(H683,Presupuesto!$B$11:$C$565,2,0)</f>
        <v>#N/A</v>
      </c>
      <c r="J683" s="100" t="str">
        <f t="shared" si="33"/>
        <v>Posgrado</v>
      </c>
      <c r="K683" s="100" t="s">
        <v>411</v>
      </c>
    </row>
    <row r="684" spans="3:11">
      <c r="C684" s="143"/>
      <c r="D684" s="160"/>
      <c r="E684" s="125"/>
      <c r="F684" s="99">
        <f t="shared" si="32"/>
        <v>0</v>
      </c>
      <c r="G684" s="163"/>
      <c r="H684" s="144"/>
      <c r="I684" s="132" t="e">
        <f>VLOOKUP(H684,Presupuesto!$B$11:$C$565,2,0)</f>
        <v>#N/A</v>
      </c>
      <c r="J684" s="100" t="str">
        <f t="shared" si="33"/>
        <v>Posgrado</v>
      </c>
      <c r="K684" s="100" t="s">
        <v>422</v>
      </c>
    </row>
    <row r="685" spans="3:11">
      <c r="C685" s="143"/>
      <c r="D685" s="160"/>
      <c r="E685" s="125"/>
      <c r="F685" s="99">
        <f t="shared" si="32"/>
        <v>0</v>
      </c>
      <c r="G685" s="163"/>
      <c r="H685" s="144"/>
      <c r="I685" s="132" t="e">
        <f>VLOOKUP(H685,Presupuesto!$B$11:$C$565,2,0)</f>
        <v>#N/A</v>
      </c>
      <c r="J685" s="100" t="str">
        <f t="shared" si="33"/>
        <v>Posgrado</v>
      </c>
      <c r="K685" s="100" t="s">
        <v>422</v>
      </c>
    </row>
    <row r="686" spans="3:11">
      <c r="C686" s="143"/>
      <c r="D686" s="160"/>
      <c r="E686" s="125"/>
      <c r="F686" s="99">
        <f t="shared" si="32"/>
        <v>0</v>
      </c>
      <c r="G686" s="163"/>
      <c r="H686" s="144"/>
      <c r="I686" s="132" t="e">
        <f>VLOOKUP(H686,Presupuesto!$B$11:$C$565,2,0)</f>
        <v>#N/A</v>
      </c>
      <c r="J686" s="100" t="str">
        <f t="shared" si="33"/>
        <v>Posgrado</v>
      </c>
      <c r="K686" s="100" t="s">
        <v>422</v>
      </c>
    </row>
    <row r="687" spans="3:11">
      <c r="C687" s="143"/>
      <c r="D687" s="160"/>
      <c r="E687" s="125"/>
      <c r="F687" s="99">
        <f t="shared" si="32"/>
        <v>0</v>
      </c>
      <c r="G687" s="163"/>
      <c r="H687" s="144"/>
      <c r="I687" s="132" t="e">
        <f>VLOOKUP(H687,Presupuesto!$B$11:$C$565,2,0)</f>
        <v>#N/A</v>
      </c>
      <c r="J687" s="100" t="str">
        <f t="shared" si="33"/>
        <v>Posgrado</v>
      </c>
      <c r="K687" s="100" t="s">
        <v>422</v>
      </c>
    </row>
    <row r="688" spans="3:11">
      <c r="C688" s="143"/>
      <c r="D688" s="160"/>
      <c r="E688" s="125"/>
      <c r="F688" s="99">
        <f t="shared" si="32"/>
        <v>0</v>
      </c>
      <c r="G688" s="163"/>
      <c r="H688" s="144"/>
      <c r="I688" s="132" t="e">
        <f>VLOOKUP(H688,Presupuesto!$B$11:$C$565,2,0)</f>
        <v>#N/A</v>
      </c>
      <c r="J688" s="100" t="str">
        <f t="shared" si="33"/>
        <v>Posgrado</v>
      </c>
      <c r="K688" s="100" t="s">
        <v>422</v>
      </c>
    </row>
    <row r="689" spans="3:11">
      <c r="C689" s="143"/>
      <c r="D689" s="160"/>
      <c r="E689" s="125"/>
      <c r="F689" s="99">
        <f t="shared" si="32"/>
        <v>0</v>
      </c>
      <c r="G689" s="163"/>
      <c r="H689" s="144"/>
      <c r="I689" s="132" t="e">
        <f>VLOOKUP(H689,Presupuesto!$B$11:$C$565,2,0)</f>
        <v>#N/A</v>
      </c>
      <c r="J689" s="100" t="str">
        <f t="shared" si="33"/>
        <v>Posgrado</v>
      </c>
      <c r="K689" s="100" t="s">
        <v>422</v>
      </c>
    </row>
    <row r="690" spans="3:11">
      <c r="C690" s="143"/>
      <c r="D690" s="160"/>
      <c r="E690" s="125"/>
      <c r="F690" s="99">
        <f t="shared" si="32"/>
        <v>0</v>
      </c>
      <c r="G690" s="163"/>
      <c r="H690" s="144"/>
      <c r="I690" s="132" t="e">
        <f>VLOOKUP(H690,Presupuesto!$B$11:$C$565,2,0)</f>
        <v>#N/A</v>
      </c>
      <c r="J690" s="100" t="str">
        <f t="shared" si="33"/>
        <v>Posgrado</v>
      </c>
      <c r="K690" s="100" t="s">
        <v>422</v>
      </c>
    </row>
    <row r="691" spans="3:11">
      <c r="C691" s="143"/>
      <c r="D691" s="160"/>
      <c r="E691" s="125"/>
      <c r="F691" s="99">
        <f t="shared" si="32"/>
        <v>0</v>
      </c>
      <c r="G691" s="163"/>
      <c r="H691" s="144"/>
      <c r="I691" s="132" t="e">
        <f>VLOOKUP(H691,Presupuesto!$B$11:$C$565,2,0)</f>
        <v>#N/A</v>
      </c>
      <c r="J691" s="100" t="str">
        <f t="shared" si="33"/>
        <v>Posgrado</v>
      </c>
      <c r="K691" s="100" t="s">
        <v>422</v>
      </c>
    </row>
    <row r="692" spans="3:11">
      <c r="C692" s="143"/>
      <c r="D692" s="160"/>
      <c r="E692" s="125"/>
      <c r="F692" s="99">
        <f t="shared" si="32"/>
        <v>0</v>
      </c>
      <c r="G692" s="163"/>
      <c r="H692" s="144"/>
      <c r="I692" s="132" t="e">
        <f>VLOOKUP(H692,Presupuesto!$B$11:$C$565,2,0)</f>
        <v>#N/A</v>
      </c>
      <c r="J692" s="100" t="str">
        <f t="shared" si="33"/>
        <v>Posgrado</v>
      </c>
      <c r="K692" s="100" t="s">
        <v>422</v>
      </c>
    </row>
    <row r="693" spans="3:11">
      <c r="C693" s="143"/>
      <c r="D693" s="160"/>
      <c r="E693" s="125"/>
      <c r="F693" s="99">
        <f t="shared" si="32"/>
        <v>0</v>
      </c>
      <c r="G693" s="163"/>
      <c r="H693" s="144"/>
      <c r="I693" s="132" t="e">
        <f>VLOOKUP(H693,Presupuesto!$B$11:$C$565,2,0)</f>
        <v>#N/A</v>
      </c>
      <c r="J693" s="100" t="str">
        <f t="shared" si="33"/>
        <v>Posgrado</v>
      </c>
      <c r="K693" s="100" t="s">
        <v>422</v>
      </c>
    </row>
    <row r="694" spans="3:11">
      <c r="C694" s="143"/>
      <c r="D694" s="160"/>
      <c r="E694" s="125"/>
      <c r="F694" s="99">
        <f t="shared" si="32"/>
        <v>0</v>
      </c>
      <c r="G694" s="163"/>
      <c r="H694" s="144"/>
      <c r="I694" s="132" t="e">
        <f>VLOOKUP(H694,Presupuesto!$B$11:$C$565,2,0)</f>
        <v>#N/A</v>
      </c>
      <c r="J694" s="100" t="str">
        <f t="shared" si="33"/>
        <v>Posgrado</v>
      </c>
      <c r="K694" s="100" t="s">
        <v>422</v>
      </c>
    </row>
    <row r="695" spans="3:11">
      <c r="C695" s="143"/>
      <c r="D695" s="160"/>
      <c r="E695" s="125"/>
      <c r="F695" s="99">
        <f t="shared" si="32"/>
        <v>0</v>
      </c>
      <c r="G695" s="163"/>
      <c r="H695" s="144"/>
      <c r="I695" s="132" t="e">
        <f>VLOOKUP(H695,Presupuesto!$B$11:$C$565,2,0)</f>
        <v>#N/A</v>
      </c>
      <c r="J695" s="100" t="str">
        <f t="shared" si="33"/>
        <v>Posgrado</v>
      </c>
      <c r="K695" s="100" t="s">
        <v>422</v>
      </c>
    </row>
    <row r="696" spans="3:11">
      <c r="C696" s="143"/>
      <c r="D696" s="160"/>
      <c r="E696" s="125"/>
      <c r="F696" s="99">
        <f t="shared" si="32"/>
        <v>0</v>
      </c>
      <c r="G696" s="163"/>
      <c r="H696" s="144"/>
      <c r="I696" s="132" t="e">
        <f>VLOOKUP(H696,Presupuesto!$B$11:$C$565,2,0)</f>
        <v>#N/A</v>
      </c>
      <c r="J696" s="100" t="str">
        <f t="shared" si="33"/>
        <v>Posgrado</v>
      </c>
      <c r="K696" s="100" t="s">
        <v>422</v>
      </c>
    </row>
    <row r="697" spans="3:11">
      <c r="C697" s="143"/>
      <c r="D697" s="160"/>
      <c r="E697" s="125"/>
      <c r="F697" s="99">
        <f t="shared" si="32"/>
        <v>0</v>
      </c>
      <c r="G697" s="163"/>
      <c r="H697" s="144"/>
      <c r="I697" s="132" t="e">
        <f>VLOOKUP(H697,Presupuesto!$B$11:$C$565,2,0)</f>
        <v>#N/A</v>
      </c>
      <c r="J697" s="100" t="str">
        <f t="shared" si="33"/>
        <v>Posgrado</v>
      </c>
      <c r="K697" s="100" t="s">
        <v>422</v>
      </c>
    </row>
    <row r="698" spans="3:11">
      <c r="C698" s="143"/>
      <c r="D698" s="160"/>
      <c r="E698" s="125"/>
      <c r="F698" s="99">
        <f t="shared" si="32"/>
        <v>0</v>
      </c>
      <c r="G698" s="163"/>
      <c r="H698" s="144"/>
      <c r="I698" s="132" t="e">
        <f>VLOOKUP(H698,Presupuesto!$B$11:$C$565,2,0)</f>
        <v>#N/A</v>
      </c>
      <c r="J698" s="100" t="str">
        <f t="shared" si="33"/>
        <v>Posgrado</v>
      </c>
      <c r="K698" s="100" t="s">
        <v>422</v>
      </c>
    </row>
    <row r="699" spans="3:11">
      <c r="C699" s="143"/>
      <c r="D699" s="160"/>
      <c r="E699" s="125"/>
      <c r="F699" s="99">
        <f t="shared" si="32"/>
        <v>0</v>
      </c>
      <c r="G699" s="163"/>
      <c r="H699" s="144"/>
      <c r="I699" s="132" t="e">
        <f>VLOOKUP(H699,Presupuesto!$B$11:$C$565,2,0)</f>
        <v>#N/A</v>
      </c>
      <c r="J699" s="100" t="str">
        <f t="shared" si="33"/>
        <v>Posgrado</v>
      </c>
      <c r="K699" s="100" t="s">
        <v>422</v>
      </c>
    </row>
    <row r="700" spans="3:11">
      <c r="C700" s="145"/>
      <c r="D700" s="153"/>
      <c r="E700" s="120"/>
      <c r="F700" s="99">
        <f t="shared" si="32"/>
        <v>0</v>
      </c>
      <c r="G700" s="163"/>
      <c r="H700" s="146"/>
      <c r="I700" s="132" t="e">
        <f>VLOOKUP(H700,Presupuesto!$B$11:$C$565,2,0)</f>
        <v>#N/A</v>
      </c>
      <c r="J700" s="100" t="str">
        <f t="shared" si="33"/>
        <v>Posgrado</v>
      </c>
      <c r="K700" s="100" t="s">
        <v>422</v>
      </c>
    </row>
    <row r="701" spans="3:11">
      <c r="C701" s="145"/>
      <c r="D701" s="153"/>
      <c r="E701" s="120"/>
      <c r="F701" s="99">
        <f t="shared" si="32"/>
        <v>0</v>
      </c>
      <c r="G701" s="163"/>
      <c r="H701" s="146"/>
      <c r="I701" s="132" t="e">
        <f>VLOOKUP(H701,Presupuesto!$B$11:$C$565,2,0)</f>
        <v>#N/A</v>
      </c>
      <c r="J701" s="100" t="str">
        <f t="shared" si="33"/>
        <v>Posgrado</v>
      </c>
      <c r="K701" s="100" t="s">
        <v>422</v>
      </c>
    </row>
    <row r="702" spans="3:11">
      <c r="C702" s="145"/>
      <c r="D702" s="153"/>
      <c r="E702" s="120"/>
      <c r="F702" s="99">
        <f t="shared" si="32"/>
        <v>0</v>
      </c>
      <c r="G702" s="163"/>
      <c r="H702" s="146"/>
      <c r="I702" s="132" t="e">
        <f>VLOOKUP(H702,Presupuesto!$B$11:$C$565,2,0)</f>
        <v>#N/A</v>
      </c>
      <c r="J702" s="100" t="str">
        <f t="shared" si="33"/>
        <v>Posgrado</v>
      </c>
      <c r="K702" s="100" t="s">
        <v>422</v>
      </c>
    </row>
    <row r="703" spans="3:11">
      <c r="C703" s="145"/>
      <c r="D703" s="153"/>
      <c r="E703" s="120"/>
      <c r="F703" s="99">
        <f t="shared" si="32"/>
        <v>0</v>
      </c>
      <c r="G703" s="163"/>
      <c r="H703" s="146"/>
      <c r="I703" s="132" t="e">
        <f>VLOOKUP(H703,Presupuesto!$B$11:$C$565,2,0)</f>
        <v>#N/A</v>
      </c>
      <c r="J703" s="100" t="str">
        <f t="shared" si="33"/>
        <v>Posgrado</v>
      </c>
      <c r="K703" s="100" t="s">
        <v>422</v>
      </c>
    </row>
    <row r="704" spans="3:11">
      <c r="C704" s="145"/>
      <c r="D704" s="153"/>
      <c r="E704" s="120"/>
      <c r="F704" s="99">
        <f t="shared" si="32"/>
        <v>0</v>
      </c>
      <c r="G704" s="163"/>
      <c r="H704" s="146"/>
      <c r="I704" s="132" t="e">
        <f>VLOOKUP(H704,Presupuesto!$B$11:$C$565,2,0)</f>
        <v>#N/A</v>
      </c>
      <c r="J704" s="100" t="str">
        <f t="shared" si="33"/>
        <v>Posgrado</v>
      </c>
      <c r="K704" s="100" t="s">
        <v>422</v>
      </c>
    </row>
    <row r="705" spans="3:11">
      <c r="C705" s="145"/>
      <c r="D705" s="153"/>
      <c r="E705" s="120"/>
      <c r="F705" s="99">
        <f t="shared" si="32"/>
        <v>0</v>
      </c>
      <c r="G705" s="163"/>
      <c r="H705" s="146"/>
      <c r="I705" s="132" t="e">
        <f>VLOOKUP(H705,Presupuesto!$B$11:$C$565,2,0)</f>
        <v>#N/A</v>
      </c>
      <c r="J705" s="100" t="str">
        <f t="shared" si="33"/>
        <v>Posgrado</v>
      </c>
      <c r="K705" s="100" t="s">
        <v>422</v>
      </c>
    </row>
    <row r="706" spans="3:11">
      <c r="C706" s="145"/>
      <c r="D706" s="153"/>
      <c r="E706" s="120"/>
      <c r="F706" s="99">
        <f t="shared" si="32"/>
        <v>0</v>
      </c>
      <c r="G706" s="163"/>
      <c r="H706" s="146"/>
      <c r="I706" s="132" t="e">
        <f>VLOOKUP(H706,Presupuesto!$B$11:$C$565,2,0)</f>
        <v>#N/A</v>
      </c>
      <c r="J706" s="100" t="str">
        <f t="shared" si="33"/>
        <v>Posgrado</v>
      </c>
      <c r="K706" s="100" t="s">
        <v>422</v>
      </c>
    </row>
    <row r="707" spans="3:11">
      <c r="C707" s="145"/>
      <c r="D707" s="153"/>
      <c r="E707" s="120"/>
      <c r="F707" s="99">
        <f t="shared" si="32"/>
        <v>0</v>
      </c>
      <c r="G707" s="163"/>
      <c r="H707" s="146"/>
      <c r="I707" s="132" t="e">
        <f>VLOOKUP(H707,Presupuesto!$B$11:$C$565,2,0)</f>
        <v>#N/A</v>
      </c>
      <c r="J707" s="100" t="str">
        <f t="shared" si="33"/>
        <v>Posgrado</v>
      </c>
      <c r="K707" s="100" t="s">
        <v>422</v>
      </c>
    </row>
    <row r="708" spans="3:11">
      <c r="C708" s="147"/>
      <c r="D708" s="153"/>
      <c r="E708" s="120"/>
      <c r="F708" s="99">
        <f t="shared" si="32"/>
        <v>0</v>
      </c>
      <c r="G708" s="163"/>
      <c r="H708" s="148"/>
      <c r="I708" s="132" t="e">
        <f>VLOOKUP(H708,Presupuesto!$B$11:$C$565,2,0)</f>
        <v>#N/A</v>
      </c>
      <c r="J708" s="100" t="str">
        <f t="shared" si="33"/>
        <v>Posgrado</v>
      </c>
      <c r="K708" s="100" t="s">
        <v>413</v>
      </c>
    </row>
    <row r="709" spans="3:11">
      <c r="C709" s="147"/>
      <c r="D709" s="153"/>
      <c r="E709" s="120"/>
      <c r="F709" s="99">
        <f t="shared" si="32"/>
        <v>0</v>
      </c>
      <c r="G709" s="163"/>
      <c r="H709" s="148"/>
      <c r="I709" s="132" t="e">
        <f>VLOOKUP(H709,Presupuesto!$B$11:$C$565,2,0)</f>
        <v>#N/A</v>
      </c>
      <c r="J709" s="100" t="str">
        <f t="shared" si="33"/>
        <v>Posgrado</v>
      </c>
      <c r="K709" s="100" t="s">
        <v>422</v>
      </c>
    </row>
    <row r="710" spans="3:11">
      <c r="C710" s="147"/>
      <c r="D710" s="153"/>
      <c r="E710" s="120"/>
      <c r="F710" s="99">
        <f t="shared" si="32"/>
        <v>0</v>
      </c>
      <c r="G710" s="163"/>
      <c r="H710" s="148"/>
      <c r="I710" s="132" t="e">
        <f>VLOOKUP(H710,Presupuesto!$B$11:$C$565,2,0)</f>
        <v>#N/A</v>
      </c>
      <c r="J710" s="100" t="str">
        <f t="shared" si="33"/>
        <v>Posgrado</v>
      </c>
      <c r="K710" s="100" t="s">
        <v>422</v>
      </c>
    </row>
    <row r="711" spans="3:11">
      <c r="C711" s="147"/>
      <c r="D711" s="153"/>
      <c r="E711" s="120"/>
      <c r="F711" s="99">
        <f t="shared" si="32"/>
        <v>0</v>
      </c>
      <c r="G711" s="163"/>
      <c r="H711" s="148"/>
      <c r="I711" s="132" t="e">
        <f>VLOOKUP(H711,Presupuesto!$B$11:$C$565,2,0)</f>
        <v>#N/A</v>
      </c>
      <c r="J711" s="100" t="str">
        <f t="shared" si="33"/>
        <v>Posgrado</v>
      </c>
      <c r="K711" s="100" t="s">
        <v>422</v>
      </c>
    </row>
    <row r="712" spans="3:11" ht="15.75" thickBot="1">
      <c r="C712" s="149"/>
      <c r="D712" s="161"/>
      <c r="E712" s="105"/>
      <c r="F712" s="107">
        <f t="shared" si="32"/>
        <v>0</v>
      </c>
      <c r="G712" s="164"/>
      <c r="H712" s="150"/>
      <c r="I712" s="134" t="e">
        <f>VLOOKUP(H712,Presupuesto!$B$11:$C$565,2,0)</f>
        <v>#N/A</v>
      </c>
      <c r="J712" s="108" t="str">
        <f t="shared" si="33"/>
        <v>Posgrado</v>
      </c>
      <c r="K712" s="126" t="s">
        <v>404</v>
      </c>
    </row>
    <row r="714" spans="3:11" ht="15.75" thickBot="1"/>
    <row r="715" spans="3:11" ht="15.75" thickBot="1">
      <c r="C715" s="159" t="s">
        <v>53</v>
      </c>
      <c r="D715" s="434">
        <f>SUM(F722:F756)</f>
        <v>0</v>
      </c>
      <c r="F715" s="70"/>
      <c r="G715" s="79"/>
      <c r="H715" s="70"/>
      <c r="I715" s="70"/>
    </row>
    <row r="716" spans="3:11">
      <c r="C716" s="70"/>
      <c r="D716" s="31"/>
      <c r="E716" s="95"/>
      <c r="F716" s="95"/>
      <c r="G716" s="95"/>
      <c r="H716" s="76"/>
      <c r="I716" s="76"/>
      <c r="J716" s="76"/>
      <c r="K716" s="114"/>
    </row>
    <row r="717" spans="3:11">
      <c r="C717" s="70"/>
      <c r="D717" s="31"/>
      <c r="E717" s="95"/>
      <c r="F717" s="95"/>
      <c r="G717" s="95"/>
      <c r="H717" s="76"/>
      <c r="I717" s="76"/>
      <c r="J717" s="76"/>
      <c r="K717" s="114"/>
    </row>
    <row r="718" spans="3:11" ht="15.75">
      <c r="C718" s="207" t="s">
        <v>402</v>
      </c>
      <c r="D718" s="208"/>
      <c r="E718" s="95"/>
      <c r="F718" s="95"/>
      <c r="G718" s="95"/>
      <c r="H718" s="76"/>
      <c r="I718" s="76"/>
      <c r="J718" s="76"/>
      <c r="K718" s="114"/>
    </row>
    <row r="719" spans="3:11" ht="18.75">
      <c r="C719" s="217"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c r="F720" s="95"/>
      <c r="G720" s="76"/>
      <c r="H720" s="76"/>
      <c r="I720" s="76"/>
    </row>
    <row r="721" spans="3:11" ht="30.75" thickBot="1">
      <c r="C721" s="131" t="s">
        <v>44</v>
      </c>
      <c r="D721" s="131" t="s">
        <v>55</v>
      </c>
      <c r="E721" s="138" t="s">
        <v>57</v>
      </c>
      <c r="F721" s="137" t="s">
        <v>27</v>
      </c>
      <c r="G721" s="135" t="s">
        <v>140</v>
      </c>
      <c r="H721" s="138" t="s">
        <v>46</v>
      </c>
      <c r="I721" s="135" t="s">
        <v>141</v>
      </c>
      <c r="J721" s="135" t="s">
        <v>420</v>
      </c>
      <c r="K721" s="135" t="s">
        <v>421</v>
      </c>
    </row>
    <row r="722" spans="3:11">
      <c r="C722" s="229" t="s">
        <v>451</v>
      </c>
      <c r="D722" s="230"/>
      <c r="E722" s="228">
        <f>HLOOKUP(C722,$AH$2:$BU$3,2,0)</f>
        <v>620</v>
      </c>
      <c r="F722" s="99">
        <f t="shared" ref="F722:F756" si="34">D722*E722</f>
        <v>0</v>
      </c>
      <c r="G722" s="163" t="s">
        <v>138</v>
      </c>
      <c r="H722" s="144"/>
      <c r="I722" s="132" t="e">
        <f>VLOOKUP(H722,Presupuesto!$B$11:$C$565,2,0)</f>
        <v>#N/A</v>
      </c>
      <c r="J722" s="227" t="s">
        <v>1472</v>
      </c>
      <c r="K722" s="100" t="s">
        <v>404</v>
      </c>
    </row>
    <row r="723" spans="3:11">
      <c r="C723" s="143"/>
      <c r="D723" s="160"/>
      <c r="E723" s="125"/>
      <c r="F723" s="99">
        <f t="shared" si="34"/>
        <v>0</v>
      </c>
      <c r="G723" s="163"/>
      <c r="H723" s="144"/>
      <c r="I723" s="132" t="e">
        <f>VLOOKUP(H723,Presupuesto!$B$11:$C$565,2,0)</f>
        <v>#N/A</v>
      </c>
      <c r="J723" s="100" t="str">
        <f>$J$722</f>
        <v>Posgrado</v>
      </c>
      <c r="K723" s="100" t="s">
        <v>422</v>
      </c>
    </row>
    <row r="724" spans="3:11">
      <c r="C724" s="143"/>
      <c r="D724" s="160"/>
      <c r="E724" s="125"/>
      <c r="F724" s="99">
        <f t="shared" si="34"/>
        <v>0</v>
      </c>
      <c r="G724" s="163"/>
      <c r="H724" s="144"/>
      <c r="I724" s="132" t="e">
        <f>VLOOKUP(H724,Presupuesto!$B$11:$C$565,2,0)</f>
        <v>#N/A</v>
      </c>
      <c r="J724" s="100" t="str">
        <f t="shared" ref="J724:J756" si="35">$J$722</f>
        <v>Posgrado</v>
      </c>
      <c r="K724" s="100" t="s">
        <v>422</v>
      </c>
    </row>
    <row r="725" spans="3:11">
      <c r="C725" s="143"/>
      <c r="D725" s="160"/>
      <c r="E725" s="125"/>
      <c r="F725" s="99">
        <f t="shared" si="34"/>
        <v>0</v>
      </c>
      <c r="G725" s="163"/>
      <c r="H725" s="144"/>
      <c r="I725" s="132" t="e">
        <f>VLOOKUP(H725,Presupuesto!$B$11:$C$565,2,0)</f>
        <v>#N/A</v>
      </c>
      <c r="J725" s="100" t="str">
        <f t="shared" si="35"/>
        <v>Posgrado</v>
      </c>
      <c r="K725" s="100" t="s">
        <v>422</v>
      </c>
    </row>
    <row r="726" spans="3:11">
      <c r="C726" s="143"/>
      <c r="D726" s="160"/>
      <c r="E726" s="125"/>
      <c r="F726" s="99">
        <f t="shared" si="34"/>
        <v>0</v>
      </c>
      <c r="G726" s="163"/>
      <c r="H726" s="144"/>
      <c r="I726" s="132" t="e">
        <f>VLOOKUP(H726,Presupuesto!$B$11:$C$565,2,0)</f>
        <v>#N/A</v>
      </c>
      <c r="J726" s="100" t="str">
        <f t="shared" si="35"/>
        <v>Posgrado</v>
      </c>
      <c r="K726" s="100" t="s">
        <v>422</v>
      </c>
    </row>
    <row r="727" spans="3:11">
      <c r="C727" s="143"/>
      <c r="D727" s="160"/>
      <c r="E727" s="125"/>
      <c r="F727" s="99">
        <f t="shared" si="34"/>
        <v>0</v>
      </c>
      <c r="G727" s="163"/>
      <c r="H727" s="144"/>
      <c r="I727" s="132" t="e">
        <f>VLOOKUP(H727,Presupuesto!$B$11:$C$565,2,0)</f>
        <v>#N/A</v>
      </c>
      <c r="J727" s="100" t="str">
        <f t="shared" si="35"/>
        <v>Posgrado</v>
      </c>
      <c r="K727" s="100" t="s">
        <v>411</v>
      </c>
    </row>
    <row r="728" spans="3:11">
      <c r="C728" s="143"/>
      <c r="D728" s="160"/>
      <c r="E728" s="125"/>
      <c r="F728" s="99">
        <f t="shared" si="34"/>
        <v>0</v>
      </c>
      <c r="G728" s="163"/>
      <c r="H728" s="144"/>
      <c r="I728" s="132" t="e">
        <f>VLOOKUP(H728,Presupuesto!$B$11:$C$565,2,0)</f>
        <v>#N/A</v>
      </c>
      <c r="J728" s="100" t="str">
        <f t="shared" si="35"/>
        <v>Posgrado</v>
      </c>
      <c r="K728" s="100" t="s">
        <v>422</v>
      </c>
    </row>
    <row r="729" spans="3:11">
      <c r="C729" s="143"/>
      <c r="D729" s="160"/>
      <c r="E729" s="125"/>
      <c r="F729" s="99">
        <f t="shared" si="34"/>
        <v>0</v>
      </c>
      <c r="G729" s="163"/>
      <c r="H729" s="144"/>
      <c r="I729" s="132" t="e">
        <f>VLOOKUP(H729,Presupuesto!$B$11:$C$565,2,0)</f>
        <v>#N/A</v>
      </c>
      <c r="J729" s="100" t="str">
        <f t="shared" si="35"/>
        <v>Posgrado</v>
      </c>
      <c r="K729" s="100" t="s">
        <v>422</v>
      </c>
    </row>
    <row r="730" spans="3:11">
      <c r="C730" s="143"/>
      <c r="D730" s="160"/>
      <c r="E730" s="125"/>
      <c r="F730" s="99">
        <f t="shared" si="34"/>
        <v>0</v>
      </c>
      <c r="G730" s="163"/>
      <c r="H730" s="144"/>
      <c r="I730" s="132" t="e">
        <f>VLOOKUP(H730,Presupuesto!$B$11:$C$565,2,0)</f>
        <v>#N/A</v>
      </c>
      <c r="J730" s="100" t="str">
        <f t="shared" si="35"/>
        <v>Posgrado</v>
      </c>
      <c r="K730" s="100" t="s">
        <v>422</v>
      </c>
    </row>
    <row r="731" spans="3:11">
      <c r="C731" s="143"/>
      <c r="D731" s="160"/>
      <c r="E731" s="125"/>
      <c r="F731" s="99">
        <f t="shared" si="34"/>
        <v>0</v>
      </c>
      <c r="G731" s="163"/>
      <c r="H731" s="144"/>
      <c r="I731" s="132" t="e">
        <f>VLOOKUP(H731,Presupuesto!$B$11:$C$565,2,0)</f>
        <v>#N/A</v>
      </c>
      <c r="J731" s="100" t="str">
        <f t="shared" si="35"/>
        <v>Posgrado</v>
      </c>
      <c r="K731" s="100" t="s">
        <v>422</v>
      </c>
    </row>
    <row r="732" spans="3:11">
      <c r="C732" s="143"/>
      <c r="D732" s="160"/>
      <c r="E732" s="125"/>
      <c r="F732" s="99">
        <f t="shared" si="34"/>
        <v>0</v>
      </c>
      <c r="G732" s="163"/>
      <c r="H732" s="144"/>
      <c r="I732" s="132" t="e">
        <f>VLOOKUP(H732,Presupuesto!$B$11:$C$565,2,0)</f>
        <v>#N/A</v>
      </c>
      <c r="J732" s="100" t="str">
        <f t="shared" si="35"/>
        <v>Posgrado</v>
      </c>
      <c r="K732" s="100" t="s">
        <v>422</v>
      </c>
    </row>
    <row r="733" spans="3:11">
      <c r="C733" s="143"/>
      <c r="D733" s="160"/>
      <c r="E733" s="125"/>
      <c r="F733" s="99">
        <f t="shared" si="34"/>
        <v>0</v>
      </c>
      <c r="G733" s="163"/>
      <c r="H733" s="144"/>
      <c r="I733" s="132" t="e">
        <f>VLOOKUP(H733,Presupuesto!$B$11:$C$565,2,0)</f>
        <v>#N/A</v>
      </c>
      <c r="J733" s="100" t="str">
        <f t="shared" si="35"/>
        <v>Posgrado</v>
      </c>
      <c r="K733" s="100" t="s">
        <v>422</v>
      </c>
    </row>
    <row r="734" spans="3:11">
      <c r="C734" s="143"/>
      <c r="D734" s="160"/>
      <c r="E734" s="125"/>
      <c r="F734" s="99">
        <f t="shared" si="34"/>
        <v>0</v>
      </c>
      <c r="G734" s="163"/>
      <c r="H734" s="144"/>
      <c r="I734" s="132" t="e">
        <f>VLOOKUP(H734,Presupuesto!$B$11:$C$565,2,0)</f>
        <v>#N/A</v>
      </c>
      <c r="J734" s="100" t="str">
        <f t="shared" si="35"/>
        <v>Posgrado</v>
      </c>
      <c r="K734" s="100" t="s">
        <v>422</v>
      </c>
    </row>
    <row r="735" spans="3:11">
      <c r="C735" s="143"/>
      <c r="D735" s="160"/>
      <c r="E735" s="125"/>
      <c r="F735" s="99">
        <f t="shared" si="34"/>
        <v>0</v>
      </c>
      <c r="G735" s="163"/>
      <c r="H735" s="144"/>
      <c r="I735" s="132" t="e">
        <f>VLOOKUP(H735,Presupuesto!$B$11:$C$565,2,0)</f>
        <v>#N/A</v>
      </c>
      <c r="J735" s="100" t="str">
        <f t="shared" si="35"/>
        <v>Posgrado</v>
      </c>
      <c r="K735" s="100" t="s">
        <v>422</v>
      </c>
    </row>
    <row r="736" spans="3:11">
      <c r="C736" s="143"/>
      <c r="D736" s="160"/>
      <c r="E736" s="125"/>
      <c r="F736" s="99">
        <f t="shared" si="34"/>
        <v>0</v>
      </c>
      <c r="G736" s="163"/>
      <c r="H736" s="144"/>
      <c r="I736" s="132" t="e">
        <f>VLOOKUP(H736,Presupuesto!$B$11:$C$565,2,0)</f>
        <v>#N/A</v>
      </c>
      <c r="J736" s="100" t="str">
        <f t="shared" si="35"/>
        <v>Posgrado</v>
      </c>
      <c r="K736" s="100" t="s">
        <v>422</v>
      </c>
    </row>
    <row r="737" spans="3:11">
      <c r="C737" s="143"/>
      <c r="D737" s="160"/>
      <c r="E737" s="125"/>
      <c r="F737" s="99">
        <f t="shared" si="34"/>
        <v>0</v>
      </c>
      <c r="G737" s="163"/>
      <c r="H737" s="144"/>
      <c r="I737" s="132" t="e">
        <f>VLOOKUP(H737,Presupuesto!$B$11:$C$565,2,0)</f>
        <v>#N/A</v>
      </c>
      <c r="J737" s="100" t="str">
        <f t="shared" si="35"/>
        <v>Posgrado</v>
      </c>
      <c r="K737" s="100" t="s">
        <v>422</v>
      </c>
    </row>
    <row r="738" spans="3:11">
      <c r="C738" s="143"/>
      <c r="D738" s="160"/>
      <c r="E738" s="125"/>
      <c r="F738" s="99">
        <f t="shared" si="34"/>
        <v>0</v>
      </c>
      <c r="G738" s="163"/>
      <c r="H738" s="144"/>
      <c r="I738" s="132" t="e">
        <f>VLOOKUP(H738,Presupuesto!$B$11:$C$565,2,0)</f>
        <v>#N/A</v>
      </c>
      <c r="J738" s="100" t="str">
        <f t="shared" si="35"/>
        <v>Posgrado</v>
      </c>
      <c r="K738" s="100" t="s">
        <v>422</v>
      </c>
    </row>
    <row r="739" spans="3:11">
      <c r="C739" s="143"/>
      <c r="D739" s="160"/>
      <c r="E739" s="125"/>
      <c r="F739" s="99">
        <f t="shared" si="34"/>
        <v>0</v>
      </c>
      <c r="G739" s="163"/>
      <c r="H739" s="144"/>
      <c r="I739" s="132" t="e">
        <f>VLOOKUP(H739,Presupuesto!$B$11:$C$565,2,0)</f>
        <v>#N/A</v>
      </c>
      <c r="J739" s="100" t="str">
        <f t="shared" si="35"/>
        <v>Posgrado</v>
      </c>
      <c r="K739" s="100" t="s">
        <v>422</v>
      </c>
    </row>
    <row r="740" spans="3:11">
      <c r="C740" s="143"/>
      <c r="D740" s="160"/>
      <c r="E740" s="125"/>
      <c r="F740" s="99">
        <f t="shared" si="34"/>
        <v>0</v>
      </c>
      <c r="G740" s="163"/>
      <c r="H740" s="144"/>
      <c r="I740" s="132" t="e">
        <f>VLOOKUP(H740,Presupuesto!$B$11:$C$565,2,0)</f>
        <v>#N/A</v>
      </c>
      <c r="J740" s="100" t="str">
        <f t="shared" si="35"/>
        <v>Posgrado</v>
      </c>
      <c r="K740" s="100" t="s">
        <v>422</v>
      </c>
    </row>
    <row r="741" spans="3:11">
      <c r="C741" s="143"/>
      <c r="D741" s="160"/>
      <c r="E741" s="125"/>
      <c r="F741" s="99">
        <f t="shared" si="34"/>
        <v>0</v>
      </c>
      <c r="G741" s="163"/>
      <c r="H741" s="144"/>
      <c r="I741" s="132" t="e">
        <f>VLOOKUP(H741,Presupuesto!$B$11:$C$565,2,0)</f>
        <v>#N/A</v>
      </c>
      <c r="J741" s="100" t="str">
        <f t="shared" si="35"/>
        <v>Posgrado</v>
      </c>
      <c r="K741" s="100" t="s">
        <v>422</v>
      </c>
    </row>
    <row r="742" spans="3:11">
      <c r="C742" s="143"/>
      <c r="D742" s="160"/>
      <c r="E742" s="125"/>
      <c r="F742" s="99">
        <f t="shared" si="34"/>
        <v>0</v>
      </c>
      <c r="G742" s="163"/>
      <c r="H742" s="144"/>
      <c r="I742" s="132" t="e">
        <f>VLOOKUP(H742,Presupuesto!$B$11:$C$565,2,0)</f>
        <v>#N/A</v>
      </c>
      <c r="J742" s="100" t="str">
        <f t="shared" si="35"/>
        <v>Posgrado</v>
      </c>
      <c r="K742" s="100" t="s">
        <v>422</v>
      </c>
    </row>
    <row r="743" spans="3:11">
      <c r="C743" s="143"/>
      <c r="D743" s="160"/>
      <c r="E743" s="125"/>
      <c r="F743" s="99">
        <f t="shared" si="34"/>
        <v>0</v>
      </c>
      <c r="G743" s="163"/>
      <c r="H743" s="144"/>
      <c r="I743" s="132" t="e">
        <f>VLOOKUP(H743,Presupuesto!$B$11:$C$565,2,0)</f>
        <v>#N/A</v>
      </c>
      <c r="J743" s="100" t="str">
        <f t="shared" si="35"/>
        <v>Posgrado</v>
      </c>
      <c r="K743" s="100" t="s">
        <v>422</v>
      </c>
    </row>
    <row r="744" spans="3:11">
      <c r="C744" s="145"/>
      <c r="D744" s="153"/>
      <c r="E744" s="120"/>
      <c r="F744" s="99">
        <f t="shared" si="34"/>
        <v>0</v>
      </c>
      <c r="G744" s="163"/>
      <c r="H744" s="146"/>
      <c r="I744" s="132" t="e">
        <f>VLOOKUP(H744,Presupuesto!$B$11:$C$565,2,0)</f>
        <v>#N/A</v>
      </c>
      <c r="J744" s="100" t="str">
        <f t="shared" si="35"/>
        <v>Posgrado</v>
      </c>
      <c r="K744" s="100" t="s">
        <v>422</v>
      </c>
    </row>
    <row r="745" spans="3:11">
      <c r="C745" s="145"/>
      <c r="D745" s="153"/>
      <c r="E745" s="120"/>
      <c r="F745" s="99">
        <f t="shared" si="34"/>
        <v>0</v>
      </c>
      <c r="G745" s="163"/>
      <c r="H745" s="146"/>
      <c r="I745" s="132" t="e">
        <f>VLOOKUP(H745,Presupuesto!$B$11:$C$565,2,0)</f>
        <v>#N/A</v>
      </c>
      <c r="J745" s="100" t="str">
        <f t="shared" si="35"/>
        <v>Posgrado</v>
      </c>
      <c r="K745" s="100" t="s">
        <v>422</v>
      </c>
    </row>
    <row r="746" spans="3:11">
      <c r="C746" s="145"/>
      <c r="D746" s="153"/>
      <c r="E746" s="120"/>
      <c r="F746" s="99">
        <f t="shared" si="34"/>
        <v>0</v>
      </c>
      <c r="G746" s="163"/>
      <c r="H746" s="146"/>
      <c r="I746" s="132" t="e">
        <f>VLOOKUP(H746,Presupuesto!$B$11:$C$565,2,0)</f>
        <v>#N/A</v>
      </c>
      <c r="J746" s="100" t="str">
        <f t="shared" si="35"/>
        <v>Posgrado</v>
      </c>
      <c r="K746" s="100" t="s">
        <v>422</v>
      </c>
    </row>
    <row r="747" spans="3:11">
      <c r="C747" s="145"/>
      <c r="D747" s="153"/>
      <c r="E747" s="120"/>
      <c r="F747" s="99">
        <f t="shared" si="34"/>
        <v>0</v>
      </c>
      <c r="G747" s="163"/>
      <c r="H747" s="146"/>
      <c r="I747" s="132" t="e">
        <f>VLOOKUP(H747,Presupuesto!$B$11:$C$565,2,0)</f>
        <v>#N/A</v>
      </c>
      <c r="J747" s="100" t="str">
        <f t="shared" si="35"/>
        <v>Posgrado</v>
      </c>
      <c r="K747" s="100" t="s">
        <v>422</v>
      </c>
    </row>
    <row r="748" spans="3:11">
      <c r="C748" s="145"/>
      <c r="D748" s="153"/>
      <c r="E748" s="120"/>
      <c r="F748" s="99">
        <f t="shared" si="34"/>
        <v>0</v>
      </c>
      <c r="G748" s="163"/>
      <c r="H748" s="146"/>
      <c r="I748" s="132" t="e">
        <f>VLOOKUP(H748,Presupuesto!$B$11:$C$565,2,0)</f>
        <v>#N/A</v>
      </c>
      <c r="J748" s="100" t="str">
        <f t="shared" si="35"/>
        <v>Posgrado</v>
      </c>
      <c r="K748" s="100" t="s">
        <v>422</v>
      </c>
    </row>
    <row r="749" spans="3:11">
      <c r="C749" s="145"/>
      <c r="D749" s="153"/>
      <c r="E749" s="120"/>
      <c r="F749" s="99">
        <f t="shared" si="34"/>
        <v>0</v>
      </c>
      <c r="G749" s="163"/>
      <c r="H749" s="146"/>
      <c r="I749" s="132" t="e">
        <f>VLOOKUP(H749,Presupuesto!$B$11:$C$565,2,0)</f>
        <v>#N/A</v>
      </c>
      <c r="J749" s="100" t="str">
        <f t="shared" si="35"/>
        <v>Posgrado</v>
      </c>
      <c r="K749" s="100" t="s">
        <v>422</v>
      </c>
    </row>
    <row r="750" spans="3:11">
      <c r="C750" s="145"/>
      <c r="D750" s="153"/>
      <c r="E750" s="120"/>
      <c r="F750" s="99">
        <f t="shared" si="34"/>
        <v>0</v>
      </c>
      <c r="G750" s="163"/>
      <c r="H750" s="146"/>
      <c r="I750" s="132" t="e">
        <f>VLOOKUP(H750,Presupuesto!$B$11:$C$565,2,0)</f>
        <v>#N/A</v>
      </c>
      <c r="J750" s="100" t="str">
        <f t="shared" si="35"/>
        <v>Posgrado</v>
      </c>
      <c r="K750" s="100" t="s">
        <v>422</v>
      </c>
    </row>
    <row r="751" spans="3:11">
      <c r="C751" s="145"/>
      <c r="D751" s="153"/>
      <c r="E751" s="120"/>
      <c r="F751" s="99">
        <f t="shared" si="34"/>
        <v>0</v>
      </c>
      <c r="G751" s="163"/>
      <c r="H751" s="146"/>
      <c r="I751" s="132" t="e">
        <f>VLOOKUP(H751,Presupuesto!$B$11:$C$565,2,0)</f>
        <v>#N/A</v>
      </c>
      <c r="J751" s="100" t="str">
        <f t="shared" si="35"/>
        <v>Posgrado</v>
      </c>
      <c r="K751" s="100" t="s">
        <v>422</v>
      </c>
    </row>
    <row r="752" spans="3:11">
      <c r="C752" s="147"/>
      <c r="D752" s="153"/>
      <c r="E752" s="120"/>
      <c r="F752" s="99">
        <f t="shared" si="34"/>
        <v>0</v>
      </c>
      <c r="G752" s="163"/>
      <c r="H752" s="148"/>
      <c r="I752" s="132" t="e">
        <f>VLOOKUP(H752,Presupuesto!$B$11:$C$565,2,0)</f>
        <v>#N/A</v>
      </c>
      <c r="J752" s="100" t="str">
        <f t="shared" si="35"/>
        <v>Posgrado</v>
      </c>
      <c r="K752" s="100" t="s">
        <v>413</v>
      </c>
    </row>
    <row r="753" spans="3:11">
      <c r="C753" s="147"/>
      <c r="D753" s="153"/>
      <c r="E753" s="120"/>
      <c r="F753" s="99">
        <f t="shared" si="34"/>
        <v>0</v>
      </c>
      <c r="G753" s="163"/>
      <c r="H753" s="148"/>
      <c r="I753" s="132" t="e">
        <f>VLOOKUP(H753,Presupuesto!$B$11:$C$565,2,0)</f>
        <v>#N/A</v>
      </c>
      <c r="J753" s="100" t="str">
        <f t="shared" si="35"/>
        <v>Posgrado</v>
      </c>
      <c r="K753" s="100" t="s">
        <v>422</v>
      </c>
    </row>
    <row r="754" spans="3:11">
      <c r="C754" s="147"/>
      <c r="D754" s="153"/>
      <c r="E754" s="120"/>
      <c r="F754" s="99">
        <f t="shared" si="34"/>
        <v>0</v>
      </c>
      <c r="G754" s="163"/>
      <c r="H754" s="148"/>
      <c r="I754" s="132" t="e">
        <f>VLOOKUP(H754,Presupuesto!$B$11:$C$565,2,0)</f>
        <v>#N/A</v>
      </c>
      <c r="J754" s="100" t="str">
        <f t="shared" si="35"/>
        <v>Posgrado</v>
      </c>
      <c r="K754" s="100" t="s">
        <v>422</v>
      </c>
    </row>
    <row r="755" spans="3:11">
      <c r="C755" s="147"/>
      <c r="D755" s="153"/>
      <c r="E755" s="120"/>
      <c r="F755" s="99">
        <f t="shared" si="34"/>
        <v>0</v>
      </c>
      <c r="G755" s="163"/>
      <c r="H755" s="148"/>
      <c r="I755" s="132" t="e">
        <f>VLOOKUP(H755,Presupuesto!$B$11:$C$565,2,0)</f>
        <v>#N/A</v>
      </c>
      <c r="J755" s="100" t="str">
        <f t="shared" si="35"/>
        <v>Posgrado</v>
      </c>
      <c r="K755" s="100" t="s">
        <v>422</v>
      </c>
    </row>
    <row r="756" spans="3:11" ht="15.75" thickBot="1">
      <c r="C756" s="149"/>
      <c r="D756" s="161"/>
      <c r="E756" s="105"/>
      <c r="F756" s="107">
        <f t="shared" si="34"/>
        <v>0</v>
      </c>
      <c r="G756" s="164"/>
      <c r="H756" s="150"/>
      <c r="I756" s="134" t="e">
        <f>VLOOKUP(H756,Presupuesto!$B$11:$C$565,2,0)</f>
        <v>#N/A</v>
      </c>
      <c r="J756" s="108" t="str">
        <f t="shared" si="35"/>
        <v>Posgrado</v>
      </c>
      <c r="K756" s="126" t="s">
        <v>404</v>
      </c>
    </row>
    <row r="758" spans="3:11" ht="15.75" thickBot="1">
      <c r="F758" s="92"/>
      <c r="G758" s="91"/>
      <c r="H758" s="92"/>
      <c r="I758" s="92"/>
    </row>
    <row r="759" spans="3:11" ht="15.75" thickBot="1">
      <c r="C759" s="159" t="s">
        <v>53</v>
      </c>
      <c r="D759" s="434">
        <f>SUM(F766:F800)</f>
        <v>0</v>
      </c>
      <c r="F759" s="70"/>
      <c r="G759" s="79"/>
      <c r="H759" s="70"/>
      <c r="I759" s="70"/>
    </row>
    <row r="760" spans="3:11">
      <c r="C760" s="70"/>
      <c r="D760" s="31"/>
      <c r="E760" s="95"/>
      <c r="F760" s="95"/>
      <c r="G760" s="95"/>
      <c r="H760" s="76"/>
      <c r="I760" s="76"/>
      <c r="J760" s="76"/>
      <c r="K760" s="114"/>
    </row>
    <row r="761" spans="3:11">
      <c r="C761" s="70"/>
      <c r="D761" s="31"/>
      <c r="E761" s="95"/>
      <c r="F761" s="95"/>
      <c r="G761" s="95"/>
      <c r="H761" s="76"/>
      <c r="I761" s="76"/>
      <c r="J761" s="76"/>
      <c r="K761" s="114"/>
    </row>
    <row r="762" spans="3:11" ht="15.75">
      <c r="C762" s="207" t="s">
        <v>402</v>
      </c>
      <c r="D762" s="208"/>
      <c r="E762" s="95"/>
      <c r="F762" s="95"/>
      <c r="G762" s="95"/>
      <c r="H762" s="76"/>
      <c r="I762" s="76"/>
      <c r="J762" s="76"/>
      <c r="K762" s="114"/>
    </row>
    <row r="763" spans="3:11" ht="18.75">
      <c r="C763" s="217"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c r="F764" s="95"/>
      <c r="G764" s="76"/>
      <c r="H764" s="76"/>
      <c r="I764" s="76"/>
    </row>
    <row r="765" spans="3:11" ht="30.75" thickBot="1">
      <c r="C765" s="131" t="s">
        <v>44</v>
      </c>
      <c r="D765" s="131" t="s">
        <v>55</v>
      </c>
      <c r="E765" s="138" t="s">
        <v>57</v>
      </c>
      <c r="F765" s="137" t="s">
        <v>27</v>
      </c>
      <c r="G765" s="135" t="s">
        <v>140</v>
      </c>
      <c r="H765" s="138" t="s">
        <v>46</v>
      </c>
      <c r="I765" s="135" t="s">
        <v>141</v>
      </c>
      <c r="J765" s="135" t="s">
        <v>420</v>
      </c>
      <c r="K765" s="135" t="s">
        <v>421</v>
      </c>
    </row>
    <row r="766" spans="3:11">
      <c r="C766" s="229" t="s">
        <v>451</v>
      </c>
      <c r="D766" s="230"/>
      <c r="E766" s="228">
        <f>HLOOKUP(C766,$AH$2:$BU$3,2,0)</f>
        <v>620</v>
      </c>
      <c r="F766" s="99">
        <f t="shared" ref="F766:F800" si="36">D766*E766</f>
        <v>0</v>
      </c>
      <c r="G766" s="163" t="s">
        <v>138</v>
      </c>
      <c r="H766" s="144"/>
      <c r="I766" s="132" t="e">
        <f>VLOOKUP(H766,Presupuesto!$B$11:$C$565,2,0)</f>
        <v>#N/A</v>
      </c>
      <c r="J766" s="227" t="s">
        <v>1472</v>
      </c>
      <c r="K766" s="100" t="s">
        <v>404</v>
      </c>
    </row>
    <row r="767" spans="3:11">
      <c r="C767" s="143"/>
      <c r="D767" s="160"/>
      <c r="E767" s="125"/>
      <c r="F767" s="99">
        <f t="shared" si="36"/>
        <v>0</v>
      </c>
      <c r="G767" s="163"/>
      <c r="H767" s="144"/>
      <c r="I767" s="132" t="e">
        <f>VLOOKUP(H767,Presupuesto!$B$11:$C$565,2,0)</f>
        <v>#N/A</v>
      </c>
      <c r="J767" s="100" t="str">
        <f>$J$766</f>
        <v>Posgrado</v>
      </c>
      <c r="K767" s="100" t="s">
        <v>422</v>
      </c>
    </row>
    <row r="768" spans="3:11">
      <c r="C768" s="143"/>
      <c r="D768" s="160"/>
      <c r="E768" s="125"/>
      <c r="F768" s="99">
        <f t="shared" si="36"/>
        <v>0</v>
      </c>
      <c r="G768" s="163"/>
      <c r="H768" s="144"/>
      <c r="I768" s="132" t="e">
        <f>VLOOKUP(H768,Presupuesto!$B$11:$C$565,2,0)</f>
        <v>#N/A</v>
      </c>
      <c r="J768" s="100" t="str">
        <f t="shared" ref="J768:J800" si="37">$J$766</f>
        <v>Posgrado</v>
      </c>
      <c r="K768" s="100" t="s">
        <v>422</v>
      </c>
    </row>
    <row r="769" spans="3:11">
      <c r="C769" s="143"/>
      <c r="D769" s="160"/>
      <c r="E769" s="125"/>
      <c r="F769" s="99">
        <f t="shared" si="36"/>
        <v>0</v>
      </c>
      <c r="G769" s="163"/>
      <c r="H769" s="144"/>
      <c r="I769" s="132" t="e">
        <f>VLOOKUP(H769,Presupuesto!$B$11:$C$565,2,0)</f>
        <v>#N/A</v>
      </c>
      <c r="J769" s="100" t="str">
        <f t="shared" si="37"/>
        <v>Posgrado</v>
      </c>
      <c r="K769" s="100" t="s">
        <v>422</v>
      </c>
    </row>
    <row r="770" spans="3:11">
      <c r="C770" s="143"/>
      <c r="D770" s="160"/>
      <c r="E770" s="125"/>
      <c r="F770" s="99">
        <f t="shared" si="36"/>
        <v>0</v>
      </c>
      <c r="G770" s="163"/>
      <c r="H770" s="144"/>
      <c r="I770" s="132" t="e">
        <f>VLOOKUP(H770,Presupuesto!$B$11:$C$565,2,0)</f>
        <v>#N/A</v>
      </c>
      <c r="J770" s="100" t="str">
        <f t="shared" si="37"/>
        <v>Posgrado</v>
      </c>
      <c r="K770" s="100" t="s">
        <v>422</v>
      </c>
    </row>
    <row r="771" spans="3:11">
      <c r="C771" s="143"/>
      <c r="D771" s="160"/>
      <c r="E771" s="125"/>
      <c r="F771" s="99">
        <f t="shared" si="36"/>
        <v>0</v>
      </c>
      <c r="G771" s="163"/>
      <c r="H771" s="144"/>
      <c r="I771" s="132" t="e">
        <f>VLOOKUP(H771,Presupuesto!$B$11:$C$565,2,0)</f>
        <v>#N/A</v>
      </c>
      <c r="J771" s="100" t="str">
        <f t="shared" si="37"/>
        <v>Posgrado</v>
      </c>
      <c r="K771" s="100" t="s">
        <v>411</v>
      </c>
    </row>
    <row r="772" spans="3:11">
      <c r="C772" s="143"/>
      <c r="D772" s="160"/>
      <c r="E772" s="125"/>
      <c r="F772" s="99">
        <f t="shared" si="36"/>
        <v>0</v>
      </c>
      <c r="G772" s="163"/>
      <c r="H772" s="144"/>
      <c r="I772" s="132" t="e">
        <f>VLOOKUP(H772,Presupuesto!$B$11:$C$565,2,0)</f>
        <v>#N/A</v>
      </c>
      <c r="J772" s="100" t="str">
        <f t="shared" si="37"/>
        <v>Posgrado</v>
      </c>
      <c r="K772" s="100" t="s">
        <v>422</v>
      </c>
    </row>
    <row r="773" spans="3:11">
      <c r="C773" s="143"/>
      <c r="D773" s="160"/>
      <c r="E773" s="125"/>
      <c r="F773" s="99">
        <f t="shared" si="36"/>
        <v>0</v>
      </c>
      <c r="G773" s="163"/>
      <c r="H773" s="144"/>
      <c r="I773" s="132" t="e">
        <f>VLOOKUP(H773,Presupuesto!$B$11:$C$565,2,0)</f>
        <v>#N/A</v>
      </c>
      <c r="J773" s="100" t="str">
        <f t="shared" si="37"/>
        <v>Posgrado</v>
      </c>
      <c r="K773" s="100" t="s">
        <v>422</v>
      </c>
    </row>
    <row r="774" spans="3:11">
      <c r="C774" s="143"/>
      <c r="D774" s="160"/>
      <c r="E774" s="125"/>
      <c r="F774" s="99">
        <f t="shared" si="36"/>
        <v>0</v>
      </c>
      <c r="G774" s="163"/>
      <c r="H774" s="144"/>
      <c r="I774" s="132" t="e">
        <f>VLOOKUP(H774,Presupuesto!$B$11:$C$565,2,0)</f>
        <v>#N/A</v>
      </c>
      <c r="J774" s="100" t="str">
        <f t="shared" si="37"/>
        <v>Posgrado</v>
      </c>
      <c r="K774" s="100" t="s">
        <v>422</v>
      </c>
    </row>
    <row r="775" spans="3:11">
      <c r="C775" s="143"/>
      <c r="D775" s="160"/>
      <c r="E775" s="125"/>
      <c r="F775" s="99">
        <f t="shared" si="36"/>
        <v>0</v>
      </c>
      <c r="G775" s="163"/>
      <c r="H775" s="144"/>
      <c r="I775" s="132" t="e">
        <f>VLOOKUP(H775,Presupuesto!$B$11:$C$565,2,0)</f>
        <v>#N/A</v>
      </c>
      <c r="J775" s="100" t="str">
        <f t="shared" si="37"/>
        <v>Posgrado</v>
      </c>
      <c r="K775" s="100" t="s">
        <v>422</v>
      </c>
    </row>
    <row r="776" spans="3:11">
      <c r="C776" s="143"/>
      <c r="D776" s="160"/>
      <c r="E776" s="125"/>
      <c r="F776" s="99">
        <f t="shared" si="36"/>
        <v>0</v>
      </c>
      <c r="G776" s="163"/>
      <c r="H776" s="144"/>
      <c r="I776" s="132" t="e">
        <f>VLOOKUP(H776,Presupuesto!$B$11:$C$565,2,0)</f>
        <v>#N/A</v>
      </c>
      <c r="J776" s="100" t="str">
        <f t="shared" si="37"/>
        <v>Posgrado</v>
      </c>
      <c r="K776" s="100" t="s">
        <v>422</v>
      </c>
    </row>
    <row r="777" spans="3:11">
      <c r="C777" s="143"/>
      <c r="D777" s="160"/>
      <c r="E777" s="125"/>
      <c r="F777" s="99">
        <f t="shared" si="36"/>
        <v>0</v>
      </c>
      <c r="G777" s="163"/>
      <c r="H777" s="144"/>
      <c r="I777" s="132" t="e">
        <f>VLOOKUP(H777,Presupuesto!$B$11:$C$565,2,0)</f>
        <v>#N/A</v>
      </c>
      <c r="J777" s="100" t="str">
        <f t="shared" si="37"/>
        <v>Posgrado</v>
      </c>
      <c r="K777" s="100" t="s">
        <v>422</v>
      </c>
    </row>
    <row r="778" spans="3:11">
      <c r="C778" s="143"/>
      <c r="D778" s="160"/>
      <c r="E778" s="125"/>
      <c r="F778" s="99">
        <f t="shared" si="36"/>
        <v>0</v>
      </c>
      <c r="G778" s="163"/>
      <c r="H778" s="144"/>
      <c r="I778" s="132" t="e">
        <f>VLOOKUP(H778,Presupuesto!$B$11:$C$565,2,0)</f>
        <v>#N/A</v>
      </c>
      <c r="J778" s="100" t="str">
        <f t="shared" si="37"/>
        <v>Posgrado</v>
      </c>
      <c r="K778" s="100" t="s">
        <v>422</v>
      </c>
    </row>
    <row r="779" spans="3:11">
      <c r="C779" s="143"/>
      <c r="D779" s="160"/>
      <c r="E779" s="125"/>
      <c r="F779" s="99">
        <f t="shared" si="36"/>
        <v>0</v>
      </c>
      <c r="G779" s="163"/>
      <c r="H779" s="144"/>
      <c r="I779" s="132" t="e">
        <f>VLOOKUP(H779,Presupuesto!$B$11:$C$565,2,0)</f>
        <v>#N/A</v>
      </c>
      <c r="J779" s="100" t="str">
        <f t="shared" si="37"/>
        <v>Posgrado</v>
      </c>
      <c r="K779" s="100" t="s">
        <v>422</v>
      </c>
    </row>
    <row r="780" spans="3:11">
      <c r="C780" s="143"/>
      <c r="D780" s="160"/>
      <c r="E780" s="125"/>
      <c r="F780" s="99">
        <f t="shared" si="36"/>
        <v>0</v>
      </c>
      <c r="G780" s="163"/>
      <c r="H780" s="144"/>
      <c r="I780" s="132" t="e">
        <f>VLOOKUP(H780,Presupuesto!$B$11:$C$565,2,0)</f>
        <v>#N/A</v>
      </c>
      <c r="J780" s="100" t="str">
        <f t="shared" si="37"/>
        <v>Posgrado</v>
      </c>
      <c r="K780" s="100" t="s">
        <v>422</v>
      </c>
    </row>
    <row r="781" spans="3:11">
      <c r="C781" s="143"/>
      <c r="D781" s="160"/>
      <c r="E781" s="125"/>
      <c r="F781" s="99">
        <f t="shared" si="36"/>
        <v>0</v>
      </c>
      <c r="G781" s="163"/>
      <c r="H781" s="144"/>
      <c r="I781" s="132" t="e">
        <f>VLOOKUP(H781,Presupuesto!$B$11:$C$565,2,0)</f>
        <v>#N/A</v>
      </c>
      <c r="J781" s="100" t="str">
        <f t="shared" si="37"/>
        <v>Posgrado</v>
      </c>
      <c r="K781" s="100" t="s">
        <v>422</v>
      </c>
    </row>
    <row r="782" spans="3:11">
      <c r="C782" s="143"/>
      <c r="D782" s="160"/>
      <c r="E782" s="125"/>
      <c r="F782" s="99">
        <f t="shared" si="36"/>
        <v>0</v>
      </c>
      <c r="G782" s="163"/>
      <c r="H782" s="144"/>
      <c r="I782" s="132" t="e">
        <f>VLOOKUP(H782,Presupuesto!$B$11:$C$565,2,0)</f>
        <v>#N/A</v>
      </c>
      <c r="J782" s="100" t="str">
        <f t="shared" si="37"/>
        <v>Posgrado</v>
      </c>
      <c r="K782" s="100" t="s">
        <v>422</v>
      </c>
    </row>
    <row r="783" spans="3:11">
      <c r="C783" s="143"/>
      <c r="D783" s="160"/>
      <c r="E783" s="125"/>
      <c r="F783" s="99">
        <f t="shared" si="36"/>
        <v>0</v>
      </c>
      <c r="G783" s="163"/>
      <c r="H783" s="144"/>
      <c r="I783" s="132" t="e">
        <f>VLOOKUP(H783,Presupuesto!$B$11:$C$565,2,0)</f>
        <v>#N/A</v>
      </c>
      <c r="J783" s="100" t="str">
        <f t="shared" si="37"/>
        <v>Posgrado</v>
      </c>
      <c r="K783" s="100" t="s">
        <v>422</v>
      </c>
    </row>
    <row r="784" spans="3:11">
      <c r="C784" s="143"/>
      <c r="D784" s="160"/>
      <c r="E784" s="125"/>
      <c r="F784" s="99">
        <f t="shared" si="36"/>
        <v>0</v>
      </c>
      <c r="G784" s="163"/>
      <c r="H784" s="144"/>
      <c r="I784" s="132" t="e">
        <f>VLOOKUP(H784,Presupuesto!$B$11:$C$565,2,0)</f>
        <v>#N/A</v>
      </c>
      <c r="J784" s="100" t="str">
        <f t="shared" si="37"/>
        <v>Posgrado</v>
      </c>
      <c r="K784" s="100" t="s">
        <v>422</v>
      </c>
    </row>
    <row r="785" spans="3:11">
      <c r="C785" s="143"/>
      <c r="D785" s="160"/>
      <c r="E785" s="125"/>
      <c r="F785" s="99">
        <f t="shared" si="36"/>
        <v>0</v>
      </c>
      <c r="G785" s="163"/>
      <c r="H785" s="144"/>
      <c r="I785" s="132" t="e">
        <f>VLOOKUP(H785,Presupuesto!$B$11:$C$565,2,0)</f>
        <v>#N/A</v>
      </c>
      <c r="J785" s="100" t="str">
        <f t="shared" si="37"/>
        <v>Posgrado</v>
      </c>
      <c r="K785" s="100" t="s">
        <v>422</v>
      </c>
    </row>
    <row r="786" spans="3:11">
      <c r="C786" s="143"/>
      <c r="D786" s="160"/>
      <c r="E786" s="125"/>
      <c r="F786" s="99">
        <f t="shared" si="36"/>
        <v>0</v>
      </c>
      <c r="G786" s="163"/>
      <c r="H786" s="144"/>
      <c r="I786" s="132" t="e">
        <f>VLOOKUP(H786,Presupuesto!$B$11:$C$565,2,0)</f>
        <v>#N/A</v>
      </c>
      <c r="J786" s="100" t="str">
        <f t="shared" si="37"/>
        <v>Posgrado</v>
      </c>
      <c r="K786" s="100" t="s">
        <v>422</v>
      </c>
    </row>
    <row r="787" spans="3:11">
      <c r="C787" s="143"/>
      <c r="D787" s="160"/>
      <c r="E787" s="125"/>
      <c r="F787" s="99">
        <f t="shared" si="36"/>
        <v>0</v>
      </c>
      <c r="G787" s="163"/>
      <c r="H787" s="144"/>
      <c r="I787" s="132" t="e">
        <f>VLOOKUP(H787,Presupuesto!$B$11:$C$565,2,0)</f>
        <v>#N/A</v>
      </c>
      <c r="J787" s="100" t="str">
        <f t="shared" si="37"/>
        <v>Posgrado</v>
      </c>
      <c r="K787" s="100" t="s">
        <v>422</v>
      </c>
    </row>
    <row r="788" spans="3:11">
      <c r="C788" s="145"/>
      <c r="D788" s="153"/>
      <c r="E788" s="120"/>
      <c r="F788" s="99">
        <f t="shared" si="36"/>
        <v>0</v>
      </c>
      <c r="G788" s="163"/>
      <c r="H788" s="146"/>
      <c r="I788" s="132" t="e">
        <f>VLOOKUP(H788,Presupuesto!$B$11:$C$565,2,0)</f>
        <v>#N/A</v>
      </c>
      <c r="J788" s="100" t="str">
        <f t="shared" si="37"/>
        <v>Posgrado</v>
      </c>
      <c r="K788" s="100" t="s">
        <v>422</v>
      </c>
    </row>
    <row r="789" spans="3:11">
      <c r="C789" s="145"/>
      <c r="D789" s="153"/>
      <c r="E789" s="120"/>
      <c r="F789" s="99">
        <f t="shared" si="36"/>
        <v>0</v>
      </c>
      <c r="G789" s="163"/>
      <c r="H789" s="146"/>
      <c r="I789" s="132" t="e">
        <f>VLOOKUP(H789,Presupuesto!$B$11:$C$565,2,0)</f>
        <v>#N/A</v>
      </c>
      <c r="J789" s="100" t="str">
        <f t="shared" si="37"/>
        <v>Posgrado</v>
      </c>
      <c r="K789" s="100" t="s">
        <v>422</v>
      </c>
    </row>
    <row r="790" spans="3:11">
      <c r="C790" s="145"/>
      <c r="D790" s="153"/>
      <c r="E790" s="120"/>
      <c r="F790" s="99">
        <f t="shared" si="36"/>
        <v>0</v>
      </c>
      <c r="G790" s="163"/>
      <c r="H790" s="146"/>
      <c r="I790" s="132" t="e">
        <f>VLOOKUP(H790,Presupuesto!$B$11:$C$565,2,0)</f>
        <v>#N/A</v>
      </c>
      <c r="J790" s="100" t="str">
        <f t="shared" si="37"/>
        <v>Posgrado</v>
      </c>
      <c r="K790" s="100" t="s">
        <v>422</v>
      </c>
    </row>
    <row r="791" spans="3:11">
      <c r="C791" s="145"/>
      <c r="D791" s="153"/>
      <c r="E791" s="120"/>
      <c r="F791" s="99">
        <f t="shared" si="36"/>
        <v>0</v>
      </c>
      <c r="G791" s="163"/>
      <c r="H791" s="146"/>
      <c r="I791" s="132" t="e">
        <f>VLOOKUP(H791,Presupuesto!$B$11:$C$565,2,0)</f>
        <v>#N/A</v>
      </c>
      <c r="J791" s="100" t="str">
        <f t="shared" si="37"/>
        <v>Posgrado</v>
      </c>
      <c r="K791" s="100" t="s">
        <v>422</v>
      </c>
    </row>
    <row r="792" spans="3:11">
      <c r="C792" s="145"/>
      <c r="D792" s="153"/>
      <c r="E792" s="120"/>
      <c r="F792" s="99">
        <f t="shared" si="36"/>
        <v>0</v>
      </c>
      <c r="G792" s="163"/>
      <c r="H792" s="146"/>
      <c r="I792" s="132" t="e">
        <f>VLOOKUP(H792,Presupuesto!$B$11:$C$565,2,0)</f>
        <v>#N/A</v>
      </c>
      <c r="J792" s="100" t="str">
        <f t="shared" si="37"/>
        <v>Posgrado</v>
      </c>
      <c r="K792" s="100" t="s">
        <v>422</v>
      </c>
    </row>
    <row r="793" spans="3:11">
      <c r="C793" s="145"/>
      <c r="D793" s="153"/>
      <c r="E793" s="120"/>
      <c r="F793" s="99">
        <f t="shared" si="36"/>
        <v>0</v>
      </c>
      <c r="G793" s="163"/>
      <c r="H793" s="146"/>
      <c r="I793" s="132" t="e">
        <f>VLOOKUP(H793,Presupuesto!$B$11:$C$565,2,0)</f>
        <v>#N/A</v>
      </c>
      <c r="J793" s="100" t="str">
        <f t="shared" si="37"/>
        <v>Posgrado</v>
      </c>
      <c r="K793" s="100" t="s">
        <v>422</v>
      </c>
    </row>
    <row r="794" spans="3:11">
      <c r="C794" s="145"/>
      <c r="D794" s="153"/>
      <c r="E794" s="120"/>
      <c r="F794" s="99">
        <f t="shared" si="36"/>
        <v>0</v>
      </c>
      <c r="G794" s="163"/>
      <c r="H794" s="146"/>
      <c r="I794" s="132" t="e">
        <f>VLOOKUP(H794,Presupuesto!$B$11:$C$565,2,0)</f>
        <v>#N/A</v>
      </c>
      <c r="J794" s="100" t="str">
        <f t="shared" si="37"/>
        <v>Posgrado</v>
      </c>
      <c r="K794" s="100" t="s">
        <v>422</v>
      </c>
    </row>
    <row r="795" spans="3:11">
      <c r="C795" s="145"/>
      <c r="D795" s="153"/>
      <c r="E795" s="120"/>
      <c r="F795" s="99">
        <f t="shared" si="36"/>
        <v>0</v>
      </c>
      <c r="G795" s="163"/>
      <c r="H795" s="146"/>
      <c r="I795" s="132" t="e">
        <f>VLOOKUP(H795,Presupuesto!$B$11:$C$565,2,0)</f>
        <v>#N/A</v>
      </c>
      <c r="J795" s="100" t="str">
        <f t="shared" si="37"/>
        <v>Posgrado</v>
      </c>
      <c r="K795" s="100" t="s">
        <v>422</v>
      </c>
    </row>
    <row r="796" spans="3:11">
      <c r="C796" s="147"/>
      <c r="D796" s="153"/>
      <c r="E796" s="120"/>
      <c r="F796" s="99">
        <f t="shared" si="36"/>
        <v>0</v>
      </c>
      <c r="G796" s="163"/>
      <c r="H796" s="148"/>
      <c r="I796" s="132" t="e">
        <f>VLOOKUP(H796,Presupuesto!$B$11:$C$565,2,0)</f>
        <v>#N/A</v>
      </c>
      <c r="J796" s="100" t="str">
        <f t="shared" si="37"/>
        <v>Posgrado</v>
      </c>
      <c r="K796" s="100" t="s">
        <v>413</v>
      </c>
    </row>
    <row r="797" spans="3:11">
      <c r="C797" s="147"/>
      <c r="D797" s="153"/>
      <c r="E797" s="120"/>
      <c r="F797" s="99">
        <f t="shared" si="36"/>
        <v>0</v>
      </c>
      <c r="G797" s="163"/>
      <c r="H797" s="148"/>
      <c r="I797" s="132" t="e">
        <f>VLOOKUP(H797,Presupuesto!$B$11:$C$565,2,0)</f>
        <v>#N/A</v>
      </c>
      <c r="J797" s="100" t="str">
        <f t="shared" si="37"/>
        <v>Posgrado</v>
      </c>
      <c r="K797" s="100" t="s">
        <v>422</v>
      </c>
    </row>
    <row r="798" spans="3:11">
      <c r="C798" s="147"/>
      <c r="D798" s="153"/>
      <c r="E798" s="120"/>
      <c r="F798" s="99">
        <f t="shared" si="36"/>
        <v>0</v>
      </c>
      <c r="G798" s="163"/>
      <c r="H798" s="148"/>
      <c r="I798" s="132" t="e">
        <f>VLOOKUP(H798,Presupuesto!$B$11:$C$565,2,0)</f>
        <v>#N/A</v>
      </c>
      <c r="J798" s="100" t="str">
        <f t="shared" si="37"/>
        <v>Posgrado</v>
      </c>
      <c r="K798" s="100" t="s">
        <v>422</v>
      </c>
    </row>
    <row r="799" spans="3:11">
      <c r="C799" s="147"/>
      <c r="D799" s="153"/>
      <c r="E799" s="120"/>
      <c r="F799" s="99">
        <f t="shared" si="36"/>
        <v>0</v>
      </c>
      <c r="G799" s="163"/>
      <c r="H799" s="148"/>
      <c r="I799" s="132" t="e">
        <f>VLOOKUP(H799,Presupuesto!$B$11:$C$565,2,0)</f>
        <v>#N/A</v>
      </c>
      <c r="J799" s="100" t="str">
        <f t="shared" si="37"/>
        <v>Posgrado</v>
      </c>
      <c r="K799" s="100" t="s">
        <v>422</v>
      </c>
    </row>
    <row r="800" spans="3:11" ht="15.75" thickBot="1">
      <c r="C800" s="149"/>
      <c r="D800" s="161"/>
      <c r="E800" s="105"/>
      <c r="F800" s="107">
        <f t="shared" si="36"/>
        <v>0</v>
      </c>
      <c r="G800" s="164"/>
      <c r="H800" s="150"/>
      <c r="I800" s="134" t="e">
        <f>VLOOKUP(H800,Presupuesto!$B$11:$C$565,2,0)</f>
        <v>#N/A</v>
      </c>
      <c r="J800" s="108" t="str">
        <f t="shared" si="37"/>
        <v>Posgrado</v>
      </c>
      <c r="K800" s="126" t="s">
        <v>404</v>
      </c>
    </row>
    <row r="802" spans="3:11" ht="15.75" thickBot="1"/>
    <row r="803" spans="3:11" ht="15.75" thickBot="1">
      <c r="C803" s="159" t="s">
        <v>53</v>
      </c>
      <c r="D803" s="434">
        <f>SUM(F810:F844)</f>
        <v>0</v>
      </c>
      <c r="F803" s="70"/>
      <c r="G803" s="79"/>
      <c r="H803" s="70"/>
      <c r="I803" s="70"/>
    </row>
    <row r="804" spans="3:11">
      <c r="C804" s="70"/>
      <c r="D804" s="31"/>
      <c r="E804" s="95"/>
      <c r="F804" s="95"/>
      <c r="G804" s="95"/>
      <c r="H804" s="76"/>
      <c r="I804" s="76"/>
      <c r="J804" s="76"/>
      <c r="K804" s="114"/>
    </row>
    <row r="805" spans="3:11">
      <c r="C805" s="70"/>
      <c r="D805" s="31"/>
      <c r="E805" s="95"/>
      <c r="F805" s="95"/>
      <c r="G805" s="95"/>
      <c r="H805" s="76"/>
      <c r="I805" s="76"/>
      <c r="J805" s="76"/>
      <c r="K805" s="114"/>
    </row>
    <row r="806" spans="3:11" ht="15.75">
      <c r="C806" s="207" t="s">
        <v>402</v>
      </c>
      <c r="D806" s="208"/>
      <c r="E806" s="95"/>
      <c r="F806" s="95"/>
      <c r="G806" s="95"/>
      <c r="H806" s="76"/>
      <c r="I806" s="76"/>
      <c r="J806" s="76"/>
      <c r="K806" s="114"/>
    </row>
    <row r="807" spans="3:11" ht="18.75">
      <c r="C807" s="217"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c r="F808" s="95"/>
      <c r="G808" s="76"/>
      <c r="H808" s="76"/>
      <c r="I808" s="76"/>
    </row>
    <row r="809" spans="3:11" ht="30.75" thickBot="1">
      <c r="C809" s="131" t="s">
        <v>44</v>
      </c>
      <c r="D809" s="131" t="s">
        <v>55</v>
      </c>
      <c r="E809" s="138" t="s">
        <v>57</v>
      </c>
      <c r="F809" s="137" t="s">
        <v>27</v>
      </c>
      <c r="G809" s="135" t="s">
        <v>140</v>
      </c>
      <c r="H809" s="138" t="s">
        <v>46</v>
      </c>
      <c r="I809" s="135" t="s">
        <v>141</v>
      </c>
      <c r="J809" s="135" t="s">
        <v>420</v>
      </c>
      <c r="K809" s="135" t="s">
        <v>421</v>
      </c>
    </row>
    <row r="810" spans="3:11">
      <c r="C810" s="229" t="s">
        <v>451</v>
      </c>
      <c r="D810" s="230"/>
      <c r="E810" s="228">
        <f>HLOOKUP(C810,$AH$2:$BU$3,2,0)</f>
        <v>620</v>
      </c>
      <c r="F810" s="99">
        <f t="shared" ref="F810:F844" si="38">D810*E810</f>
        <v>0</v>
      </c>
      <c r="G810" s="163" t="s">
        <v>138</v>
      </c>
      <c r="H810" s="144"/>
      <c r="I810" s="132" t="e">
        <f>VLOOKUP(H810,Presupuesto!$B$11:$C$565,2,0)</f>
        <v>#N/A</v>
      </c>
      <c r="J810" s="227" t="s">
        <v>1472</v>
      </c>
      <c r="K810" s="100" t="s">
        <v>404</v>
      </c>
    </row>
    <row r="811" spans="3:11">
      <c r="C811" s="143"/>
      <c r="D811" s="160"/>
      <c r="E811" s="125"/>
      <c r="F811" s="99">
        <f t="shared" si="38"/>
        <v>0</v>
      </c>
      <c r="G811" s="163"/>
      <c r="H811" s="144"/>
      <c r="I811" s="132" t="e">
        <f>VLOOKUP(H811,Presupuesto!$B$11:$C$565,2,0)</f>
        <v>#N/A</v>
      </c>
      <c r="J811" s="100" t="str">
        <f>$J$810</f>
        <v>Posgrado</v>
      </c>
      <c r="K811" s="100" t="s">
        <v>422</v>
      </c>
    </row>
    <row r="812" spans="3:11">
      <c r="C812" s="143"/>
      <c r="D812" s="160"/>
      <c r="E812" s="125"/>
      <c r="F812" s="99">
        <f t="shared" si="38"/>
        <v>0</v>
      </c>
      <c r="G812" s="163"/>
      <c r="H812" s="144"/>
      <c r="I812" s="132" t="e">
        <f>VLOOKUP(H812,Presupuesto!$B$11:$C$565,2,0)</f>
        <v>#N/A</v>
      </c>
      <c r="J812" s="100" t="str">
        <f t="shared" ref="J812:J844" si="39">$J$810</f>
        <v>Posgrado</v>
      </c>
      <c r="K812" s="100" t="s">
        <v>422</v>
      </c>
    </row>
    <row r="813" spans="3:11">
      <c r="C813" s="143"/>
      <c r="D813" s="160"/>
      <c r="E813" s="125"/>
      <c r="F813" s="99">
        <f t="shared" si="38"/>
        <v>0</v>
      </c>
      <c r="G813" s="163"/>
      <c r="H813" s="144"/>
      <c r="I813" s="132" t="e">
        <f>VLOOKUP(H813,Presupuesto!$B$11:$C$565,2,0)</f>
        <v>#N/A</v>
      </c>
      <c r="J813" s="100" t="str">
        <f t="shared" si="39"/>
        <v>Posgrado</v>
      </c>
      <c r="K813" s="100" t="s">
        <v>422</v>
      </c>
    </row>
    <row r="814" spans="3:11">
      <c r="C814" s="143"/>
      <c r="D814" s="160"/>
      <c r="E814" s="125"/>
      <c r="F814" s="99">
        <f t="shared" si="38"/>
        <v>0</v>
      </c>
      <c r="G814" s="163"/>
      <c r="H814" s="144"/>
      <c r="I814" s="132" t="e">
        <f>VLOOKUP(H814,Presupuesto!$B$11:$C$565,2,0)</f>
        <v>#N/A</v>
      </c>
      <c r="J814" s="100" t="str">
        <f t="shared" si="39"/>
        <v>Posgrado</v>
      </c>
      <c r="K814" s="100" t="s">
        <v>422</v>
      </c>
    </row>
    <row r="815" spans="3:11">
      <c r="C815" s="143"/>
      <c r="D815" s="160"/>
      <c r="E815" s="125"/>
      <c r="F815" s="99">
        <f t="shared" si="38"/>
        <v>0</v>
      </c>
      <c r="G815" s="163"/>
      <c r="H815" s="144"/>
      <c r="I815" s="132" t="e">
        <f>VLOOKUP(H815,Presupuesto!$B$11:$C$565,2,0)</f>
        <v>#N/A</v>
      </c>
      <c r="J815" s="100" t="str">
        <f t="shared" si="39"/>
        <v>Posgrado</v>
      </c>
      <c r="K815" s="100" t="s">
        <v>411</v>
      </c>
    </row>
    <row r="816" spans="3:11">
      <c r="C816" s="143"/>
      <c r="D816" s="160"/>
      <c r="E816" s="125"/>
      <c r="F816" s="99">
        <f t="shared" si="38"/>
        <v>0</v>
      </c>
      <c r="G816" s="163"/>
      <c r="H816" s="144"/>
      <c r="I816" s="132" t="e">
        <f>VLOOKUP(H816,Presupuesto!$B$11:$C$565,2,0)</f>
        <v>#N/A</v>
      </c>
      <c r="J816" s="100" t="str">
        <f t="shared" si="39"/>
        <v>Posgrado</v>
      </c>
      <c r="K816" s="100" t="s">
        <v>422</v>
      </c>
    </row>
    <row r="817" spans="3:11">
      <c r="C817" s="143"/>
      <c r="D817" s="160"/>
      <c r="E817" s="125"/>
      <c r="F817" s="99">
        <f t="shared" si="38"/>
        <v>0</v>
      </c>
      <c r="G817" s="163"/>
      <c r="H817" s="144"/>
      <c r="I817" s="132" t="e">
        <f>VLOOKUP(H817,Presupuesto!$B$11:$C$565,2,0)</f>
        <v>#N/A</v>
      </c>
      <c r="J817" s="100" t="str">
        <f t="shared" si="39"/>
        <v>Posgrado</v>
      </c>
      <c r="K817" s="100" t="s">
        <v>422</v>
      </c>
    </row>
    <row r="818" spans="3:11">
      <c r="C818" s="143"/>
      <c r="D818" s="160"/>
      <c r="E818" s="125"/>
      <c r="F818" s="99">
        <f t="shared" si="38"/>
        <v>0</v>
      </c>
      <c r="G818" s="163"/>
      <c r="H818" s="144"/>
      <c r="I818" s="132" t="e">
        <f>VLOOKUP(H818,Presupuesto!$B$11:$C$565,2,0)</f>
        <v>#N/A</v>
      </c>
      <c r="J818" s="100" t="str">
        <f t="shared" si="39"/>
        <v>Posgrado</v>
      </c>
      <c r="K818" s="100" t="s">
        <v>422</v>
      </c>
    </row>
    <row r="819" spans="3:11">
      <c r="C819" s="143"/>
      <c r="D819" s="160"/>
      <c r="E819" s="125"/>
      <c r="F819" s="99">
        <f t="shared" si="38"/>
        <v>0</v>
      </c>
      <c r="G819" s="163"/>
      <c r="H819" s="144"/>
      <c r="I819" s="132" t="e">
        <f>VLOOKUP(H819,Presupuesto!$B$11:$C$565,2,0)</f>
        <v>#N/A</v>
      </c>
      <c r="J819" s="100" t="str">
        <f t="shared" si="39"/>
        <v>Posgrado</v>
      </c>
      <c r="K819" s="100" t="s">
        <v>422</v>
      </c>
    </row>
    <row r="820" spans="3:11">
      <c r="C820" s="143"/>
      <c r="D820" s="160"/>
      <c r="E820" s="125"/>
      <c r="F820" s="99">
        <f t="shared" si="38"/>
        <v>0</v>
      </c>
      <c r="G820" s="163"/>
      <c r="H820" s="144"/>
      <c r="I820" s="132" t="e">
        <f>VLOOKUP(H820,Presupuesto!$B$11:$C$565,2,0)</f>
        <v>#N/A</v>
      </c>
      <c r="J820" s="100" t="str">
        <f t="shared" si="39"/>
        <v>Posgrado</v>
      </c>
      <c r="K820" s="100" t="s">
        <v>422</v>
      </c>
    </row>
    <row r="821" spans="3:11">
      <c r="C821" s="143"/>
      <c r="D821" s="160"/>
      <c r="E821" s="125"/>
      <c r="F821" s="99">
        <f t="shared" si="38"/>
        <v>0</v>
      </c>
      <c r="G821" s="163"/>
      <c r="H821" s="144"/>
      <c r="I821" s="132" t="e">
        <f>VLOOKUP(H821,Presupuesto!$B$11:$C$565,2,0)</f>
        <v>#N/A</v>
      </c>
      <c r="J821" s="100" t="str">
        <f t="shared" si="39"/>
        <v>Posgrado</v>
      </c>
      <c r="K821" s="100" t="s">
        <v>422</v>
      </c>
    </row>
    <row r="822" spans="3:11">
      <c r="C822" s="143"/>
      <c r="D822" s="160"/>
      <c r="E822" s="125"/>
      <c r="F822" s="99">
        <f t="shared" si="38"/>
        <v>0</v>
      </c>
      <c r="G822" s="163"/>
      <c r="H822" s="144"/>
      <c r="I822" s="132" t="e">
        <f>VLOOKUP(H822,Presupuesto!$B$11:$C$565,2,0)</f>
        <v>#N/A</v>
      </c>
      <c r="J822" s="100" t="str">
        <f t="shared" si="39"/>
        <v>Posgrado</v>
      </c>
      <c r="K822" s="100" t="s">
        <v>422</v>
      </c>
    </row>
    <row r="823" spans="3:11">
      <c r="C823" s="143"/>
      <c r="D823" s="160"/>
      <c r="E823" s="125"/>
      <c r="F823" s="99">
        <f t="shared" si="38"/>
        <v>0</v>
      </c>
      <c r="G823" s="163"/>
      <c r="H823" s="144"/>
      <c r="I823" s="132" t="e">
        <f>VLOOKUP(H823,Presupuesto!$B$11:$C$565,2,0)</f>
        <v>#N/A</v>
      </c>
      <c r="J823" s="100" t="str">
        <f t="shared" si="39"/>
        <v>Posgrado</v>
      </c>
      <c r="K823" s="100" t="s">
        <v>422</v>
      </c>
    </row>
    <row r="824" spans="3:11">
      <c r="C824" s="143"/>
      <c r="D824" s="160"/>
      <c r="E824" s="125"/>
      <c r="F824" s="99">
        <f t="shared" si="38"/>
        <v>0</v>
      </c>
      <c r="G824" s="163"/>
      <c r="H824" s="144"/>
      <c r="I824" s="132" t="e">
        <f>VLOOKUP(H824,Presupuesto!$B$11:$C$565,2,0)</f>
        <v>#N/A</v>
      </c>
      <c r="J824" s="100" t="str">
        <f t="shared" si="39"/>
        <v>Posgrado</v>
      </c>
      <c r="K824" s="100" t="s">
        <v>422</v>
      </c>
    </row>
    <row r="825" spans="3:11">
      <c r="C825" s="143"/>
      <c r="D825" s="160"/>
      <c r="E825" s="125"/>
      <c r="F825" s="99">
        <f t="shared" si="38"/>
        <v>0</v>
      </c>
      <c r="G825" s="163"/>
      <c r="H825" s="144"/>
      <c r="I825" s="132" t="e">
        <f>VLOOKUP(H825,Presupuesto!$B$11:$C$565,2,0)</f>
        <v>#N/A</v>
      </c>
      <c r="J825" s="100" t="str">
        <f t="shared" si="39"/>
        <v>Posgrado</v>
      </c>
      <c r="K825" s="100" t="s">
        <v>422</v>
      </c>
    </row>
    <row r="826" spans="3:11">
      <c r="C826" s="143"/>
      <c r="D826" s="160"/>
      <c r="E826" s="125"/>
      <c r="F826" s="99">
        <f t="shared" si="38"/>
        <v>0</v>
      </c>
      <c r="G826" s="163"/>
      <c r="H826" s="144"/>
      <c r="I826" s="132" t="e">
        <f>VLOOKUP(H826,Presupuesto!$B$11:$C$565,2,0)</f>
        <v>#N/A</v>
      </c>
      <c r="J826" s="100" t="str">
        <f t="shared" si="39"/>
        <v>Posgrado</v>
      </c>
      <c r="K826" s="100" t="s">
        <v>422</v>
      </c>
    </row>
    <row r="827" spans="3:11">
      <c r="C827" s="143"/>
      <c r="D827" s="160"/>
      <c r="E827" s="125"/>
      <c r="F827" s="99">
        <f t="shared" si="38"/>
        <v>0</v>
      </c>
      <c r="G827" s="163"/>
      <c r="H827" s="144"/>
      <c r="I827" s="132" t="e">
        <f>VLOOKUP(H827,Presupuesto!$B$11:$C$565,2,0)</f>
        <v>#N/A</v>
      </c>
      <c r="J827" s="100" t="str">
        <f t="shared" si="39"/>
        <v>Posgrado</v>
      </c>
      <c r="K827" s="100" t="s">
        <v>422</v>
      </c>
    </row>
    <row r="828" spans="3:11">
      <c r="C828" s="143"/>
      <c r="D828" s="160"/>
      <c r="E828" s="125"/>
      <c r="F828" s="99">
        <f t="shared" si="38"/>
        <v>0</v>
      </c>
      <c r="G828" s="163"/>
      <c r="H828" s="144"/>
      <c r="I828" s="132" t="e">
        <f>VLOOKUP(H828,Presupuesto!$B$11:$C$565,2,0)</f>
        <v>#N/A</v>
      </c>
      <c r="J828" s="100" t="str">
        <f t="shared" si="39"/>
        <v>Posgrado</v>
      </c>
      <c r="K828" s="100" t="s">
        <v>422</v>
      </c>
    </row>
    <row r="829" spans="3:11">
      <c r="C829" s="143"/>
      <c r="D829" s="160"/>
      <c r="E829" s="125"/>
      <c r="F829" s="99">
        <f t="shared" si="38"/>
        <v>0</v>
      </c>
      <c r="G829" s="163"/>
      <c r="H829" s="144"/>
      <c r="I829" s="132" t="e">
        <f>VLOOKUP(H829,Presupuesto!$B$11:$C$565,2,0)</f>
        <v>#N/A</v>
      </c>
      <c r="J829" s="100" t="str">
        <f t="shared" si="39"/>
        <v>Posgrado</v>
      </c>
      <c r="K829" s="100" t="s">
        <v>422</v>
      </c>
    </row>
    <row r="830" spans="3:11">
      <c r="C830" s="143"/>
      <c r="D830" s="160"/>
      <c r="E830" s="125"/>
      <c r="F830" s="99">
        <f t="shared" si="38"/>
        <v>0</v>
      </c>
      <c r="G830" s="163"/>
      <c r="H830" s="144"/>
      <c r="I830" s="132" t="e">
        <f>VLOOKUP(H830,Presupuesto!$B$11:$C$565,2,0)</f>
        <v>#N/A</v>
      </c>
      <c r="J830" s="100" t="str">
        <f t="shared" si="39"/>
        <v>Posgrado</v>
      </c>
      <c r="K830" s="100" t="s">
        <v>422</v>
      </c>
    </row>
    <row r="831" spans="3:11">
      <c r="C831" s="143"/>
      <c r="D831" s="160"/>
      <c r="E831" s="125"/>
      <c r="F831" s="99">
        <f t="shared" si="38"/>
        <v>0</v>
      </c>
      <c r="G831" s="163"/>
      <c r="H831" s="144"/>
      <c r="I831" s="132" t="e">
        <f>VLOOKUP(H831,Presupuesto!$B$11:$C$565,2,0)</f>
        <v>#N/A</v>
      </c>
      <c r="J831" s="100" t="str">
        <f t="shared" si="39"/>
        <v>Posgrado</v>
      </c>
      <c r="K831" s="100" t="s">
        <v>422</v>
      </c>
    </row>
    <row r="832" spans="3:11">
      <c r="C832" s="145"/>
      <c r="D832" s="153"/>
      <c r="E832" s="120"/>
      <c r="F832" s="99">
        <f t="shared" si="38"/>
        <v>0</v>
      </c>
      <c r="G832" s="163"/>
      <c r="H832" s="146"/>
      <c r="I832" s="132" t="e">
        <f>VLOOKUP(H832,Presupuesto!$B$11:$C$565,2,0)</f>
        <v>#N/A</v>
      </c>
      <c r="J832" s="100" t="str">
        <f t="shared" si="39"/>
        <v>Posgrado</v>
      </c>
      <c r="K832" s="100" t="s">
        <v>422</v>
      </c>
    </row>
    <row r="833" spans="3:11">
      <c r="C833" s="145"/>
      <c r="D833" s="153"/>
      <c r="E833" s="120"/>
      <c r="F833" s="99">
        <f t="shared" si="38"/>
        <v>0</v>
      </c>
      <c r="G833" s="163"/>
      <c r="H833" s="146"/>
      <c r="I833" s="132" t="e">
        <f>VLOOKUP(H833,Presupuesto!$B$11:$C$565,2,0)</f>
        <v>#N/A</v>
      </c>
      <c r="J833" s="100" t="str">
        <f t="shared" si="39"/>
        <v>Posgrado</v>
      </c>
      <c r="K833" s="100" t="s">
        <v>422</v>
      </c>
    </row>
    <row r="834" spans="3:11">
      <c r="C834" s="145"/>
      <c r="D834" s="153"/>
      <c r="E834" s="120"/>
      <c r="F834" s="99">
        <f t="shared" si="38"/>
        <v>0</v>
      </c>
      <c r="G834" s="163"/>
      <c r="H834" s="146"/>
      <c r="I834" s="132" t="e">
        <f>VLOOKUP(H834,Presupuesto!$B$11:$C$565,2,0)</f>
        <v>#N/A</v>
      </c>
      <c r="J834" s="100" t="str">
        <f t="shared" si="39"/>
        <v>Posgrado</v>
      </c>
      <c r="K834" s="100" t="s">
        <v>422</v>
      </c>
    </row>
    <row r="835" spans="3:11">
      <c r="C835" s="145"/>
      <c r="D835" s="153"/>
      <c r="E835" s="120"/>
      <c r="F835" s="99">
        <f t="shared" si="38"/>
        <v>0</v>
      </c>
      <c r="G835" s="163"/>
      <c r="H835" s="146"/>
      <c r="I835" s="132" t="e">
        <f>VLOOKUP(H835,Presupuesto!$B$11:$C$565,2,0)</f>
        <v>#N/A</v>
      </c>
      <c r="J835" s="100" t="str">
        <f t="shared" si="39"/>
        <v>Posgrado</v>
      </c>
      <c r="K835" s="100" t="s">
        <v>422</v>
      </c>
    </row>
    <row r="836" spans="3:11">
      <c r="C836" s="145"/>
      <c r="D836" s="153"/>
      <c r="E836" s="120"/>
      <c r="F836" s="99">
        <f t="shared" si="38"/>
        <v>0</v>
      </c>
      <c r="G836" s="163"/>
      <c r="H836" s="146"/>
      <c r="I836" s="132" t="e">
        <f>VLOOKUP(H836,Presupuesto!$B$11:$C$565,2,0)</f>
        <v>#N/A</v>
      </c>
      <c r="J836" s="100" t="str">
        <f t="shared" si="39"/>
        <v>Posgrado</v>
      </c>
      <c r="K836" s="100" t="s">
        <v>422</v>
      </c>
    </row>
    <row r="837" spans="3:11">
      <c r="C837" s="145"/>
      <c r="D837" s="153"/>
      <c r="E837" s="120"/>
      <c r="F837" s="99">
        <f t="shared" si="38"/>
        <v>0</v>
      </c>
      <c r="G837" s="163"/>
      <c r="H837" s="146"/>
      <c r="I837" s="132" t="e">
        <f>VLOOKUP(H837,Presupuesto!$B$11:$C$565,2,0)</f>
        <v>#N/A</v>
      </c>
      <c r="J837" s="100" t="str">
        <f t="shared" si="39"/>
        <v>Posgrado</v>
      </c>
      <c r="K837" s="100" t="s">
        <v>422</v>
      </c>
    </row>
    <row r="838" spans="3:11">
      <c r="C838" s="145"/>
      <c r="D838" s="153"/>
      <c r="E838" s="120"/>
      <c r="F838" s="99">
        <f t="shared" si="38"/>
        <v>0</v>
      </c>
      <c r="G838" s="163"/>
      <c r="H838" s="146"/>
      <c r="I838" s="132" t="e">
        <f>VLOOKUP(H838,Presupuesto!$B$11:$C$565,2,0)</f>
        <v>#N/A</v>
      </c>
      <c r="J838" s="100" t="str">
        <f t="shared" si="39"/>
        <v>Posgrado</v>
      </c>
      <c r="K838" s="100" t="s">
        <v>422</v>
      </c>
    </row>
    <row r="839" spans="3:11">
      <c r="C839" s="145"/>
      <c r="D839" s="153"/>
      <c r="E839" s="120"/>
      <c r="F839" s="99">
        <f t="shared" si="38"/>
        <v>0</v>
      </c>
      <c r="G839" s="163"/>
      <c r="H839" s="146"/>
      <c r="I839" s="132" t="e">
        <f>VLOOKUP(H839,Presupuesto!$B$11:$C$565,2,0)</f>
        <v>#N/A</v>
      </c>
      <c r="J839" s="100" t="str">
        <f t="shared" si="39"/>
        <v>Posgrado</v>
      </c>
      <c r="K839" s="100" t="s">
        <v>422</v>
      </c>
    </row>
    <row r="840" spans="3:11">
      <c r="C840" s="147"/>
      <c r="D840" s="153"/>
      <c r="E840" s="120"/>
      <c r="F840" s="99">
        <f t="shared" si="38"/>
        <v>0</v>
      </c>
      <c r="G840" s="163"/>
      <c r="H840" s="148"/>
      <c r="I840" s="132" t="e">
        <f>VLOOKUP(H840,Presupuesto!$B$11:$C$565,2,0)</f>
        <v>#N/A</v>
      </c>
      <c r="J840" s="100" t="str">
        <f t="shared" si="39"/>
        <v>Posgrado</v>
      </c>
      <c r="K840" s="100" t="s">
        <v>413</v>
      </c>
    </row>
    <row r="841" spans="3:11">
      <c r="C841" s="147"/>
      <c r="D841" s="153"/>
      <c r="E841" s="120"/>
      <c r="F841" s="99">
        <f t="shared" si="38"/>
        <v>0</v>
      </c>
      <c r="G841" s="163"/>
      <c r="H841" s="148"/>
      <c r="I841" s="132" t="e">
        <f>VLOOKUP(H841,Presupuesto!$B$11:$C$565,2,0)</f>
        <v>#N/A</v>
      </c>
      <c r="J841" s="100" t="str">
        <f t="shared" si="39"/>
        <v>Posgrado</v>
      </c>
      <c r="K841" s="100" t="s">
        <v>422</v>
      </c>
    </row>
    <row r="842" spans="3:11">
      <c r="C842" s="147"/>
      <c r="D842" s="153"/>
      <c r="E842" s="120"/>
      <c r="F842" s="99">
        <f t="shared" si="38"/>
        <v>0</v>
      </c>
      <c r="G842" s="163"/>
      <c r="H842" s="148"/>
      <c r="I842" s="132" t="e">
        <f>VLOOKUP(H842,Presupuesto!$B$11:$C$565,2,0)</f>
        <v>#N/A</v>
      </c>
      <c r="J842" s="100" t="str">
        <f t="shared" si="39"/>
        <v>Posgrado</v>
      </c>
      <c r="K842" s="100" t="s">
        <v>422</v>
      </c>
    </row>
    <row r="843" spans="3:11">
      <c r="C843" s="147"/>
      <c r="D843" s="153"/>
      <c r="E843" s="120"/>
      <c r="F843" s="99">
        <f t="shared" si="38"/>
        <v>0</v>
      </c>
      <c r="G843" s="163"/>
      <c r="H843" s="148"/>
      <c r="I843" s="132" t="e">
        <f>VLOOKUP(H843,Presupuesto!$B$11:$C$565,2,0)</f>
        <v>#N/A</v>
      </c>
      <c r="J843" s="100" t="str">
        <f t="shared" si="39"/>
        <v>Posgrado</v>
      </c>
      <c r="K843" s="100" t="s">
        <v>422</v>
      </c>
    </row>
    <row r="844" spans="3:11" ht="15.75" thickBot="1">
      <c r="C844" s="149"/>
      <c r="D844" s="161"/>
      <c r="E844" s="105"/>
      <c r="F844" s="107">
        <f t="shared" si="38"/>
        <v>0</v>
      </c>
      <c r="G844" s="164"/>
      <c r="H844" s="150"/>
      <c r="I844" s="134" t="e">
        <f>VLOOKUP(H844,Presupuesto!$B$11:$C$565,2,0)</f>
        <v>#N/A</v>
      </c>
      <c r="J844" s="108" t="str">
        <f t="shared" si="39"/>
        <v>Posgrado</v>
      </c>
      <c r="K844" s="126" t="s">
        <v>404</v>
      </c>
    </row>
    <row r="846" spans="3:11" ht="15.75" thickBot="1">
      <c r="F846" s="92"/>
      <c r="G846" s="91"/>
      <c r="H846" s="92"/>
      <c r="I846" s="92"/>
    </row>
    <row r="847" spans="3:11" ht="15.75" thickBot="1">
      <c r="C847" s="159" t="s">
        <v>53</v>
      </c>
      <c r="D847" s="434">
        <f>SUM(F854:F888)</f>
        <v>0</v>
      </c>
      <c r="F847" s="70"/>
      <c r="G847" s="79"/>
      <c r="H847" s="70"/>
      <c r="I847" s="70"/>
    </row>
    <row r="848" spans="3:11">
      <c r="C848" s="70"/>
      <c r="D848" s="31"/>
      <c r="E848" s="95"/>
      <c r="F848" s="95"/>
      <c r="G848" s="95"/>
      <c r="H848" s="76"/>
      <c r="I848" s="76"/>
      <c r="J848" s="76"/>
      <c r="K848" s="114"/>
    </row>
    <row r="849" spans="3:11">
      <c r="C849" s="70"/>
      <c r="D849" s="31"/>
      <c r="E849" s="95"/>
      <c r="F849" s="95"/>
      <c r="G849" s="95"/>
      <c r="H849" s="76"/>
      <c r="I849" s="76"/>
      <c r="J849" s="76"/>
      <c r="K849" s="114"/>
    </row>
    <row r="850" spans="3:11" ht="15.75">
      <c r="C850" s="207" t="s">
        <v>402</v>
      </c>
      <c r="D850" s="208"/>
      <c r="E850" s="95"/>
      <c r="F850" s="95"/>
      <c r="G850" s="95"/>
      <c r="H850" s="76"/>
      <c r="I850" s="76"/>
      <c r="J850" s="76"/>
      <c r="K850" s="114"/>
    </row>
    <row r="851" spans="3:11" ht="18.75">
      <c r="C851" s="217"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c r="F852" s="95"/>
      <c r="G852" s="76"/>
      <c r="H852" s="76"/>
      <c r="I852" s="76"/>
    </row>
    <row r="853" spans="3:11" ht="30.75" thickBot="1">
      <c r="C853" s="131" t="s">
        <v>44</v>
      </c>
      <c r="D853" s="131" t="s">
        <v>55</v>
      </c>
      <c r="E853" s="138" t="s">
        <v>57</v>
      </c>
      <c r="F853" s="137" t="s">
        <v>27</v>
      </c>
      <c r="G853" s="135" t="s">
        <v>140</v>
      </c>
      <c r="H853" s="138" t="s">
        <v>46</v>
      </c>
      <c r="I853" s="135" t="s">
        <v>141</v>
      </c>
      <c r="J853" s="135" t="s">
        <v>420</v>
      </c>
      <c r="K853" s="135" t="s">
        <v>421</v>
      </c>
    </row>
    <row r="854" spans="3:11">
      <c r="C854" s="229" t="s">
        <v>451</v>
      </c>
      <c r="D854" s="230"/>
      <c r="E854" s="228">
        <f>HLOOKUP(C854,$AH$2:$BU$3,2,0)</f>
        <v>620</v>
      </c>
      <c r="F854" s="99">
        <f t="shared" ref="F854:F888" si="40">D854*E854</f>
        <v>0</v>
      </c>
      <c r="G854" s="163" t="s">
        <v>138</v>
      </c>
      <c r="H854" s="144"/>
      <c r="I854" s="132" t="e">
        <f>VLOOKUP(H854,Presupuesto!$B$11:$C$565,2,0)</f>
        <v>#N/A</v>
      </c>
      <c r="J854" s="227" t="s">
        <v>1472</v>
      </c>
      <c r="K854" s="100" t="s">
        <v>404</v>
      </c>
    </row>
    <row r="855" spans="3:11">
      <c r="C855" s="143"/>
      <c r="D855" s="160"/>
      <c r="E855" s="125"/>
      <c r="F855" s="99">
        <f t="shared" si="40"/>
        <v>0</v>
      </c>
      <c r="G855" s="163"/>
      <c r="H855" s="144"/>
      <c r="I855" s="132" t="e">
        <f>VLOOKUP(H855,Presupuesto!$B$11:$C$565,2,0)</f>
        <v>#N/A</v>
      </c>
      <c r="J855" s="100" t="str">
        <f>$J$854</f>
        <v>Posgrado</v>
      </c>
      <c r="K855" s="100" t="s">
        <v>422</v>
      </c>
    </row>
    <row r="856" spans="3:11">
      <c r="C856" s="143"/>
      <c r="D856" s="160"/>
      <c r="E856" s="125"/>
      <c r="F856" s="99">
        <f t="shared" si="40"/>
        <v>0</v>
      </c>
      <c r="G856" s="163"/>
      <c r="H856" s="144"/>
      <c r="I856" s="132" t="e">
        <f>VLOOKUP(H856,Presupuesto!$B$11:$C$565,2,0)</f>
        <v>#N/A</v>
      </c>
      <c r="J856" s="100" t="str">
        <f t="shared" ref="J856:J888" si="41">$J$854</f>
        <v>Posgrado</v>
      </c>
      <c r="K856" s="100" t="s">
        <v>422</v>
      </c>
    </row>
    <row r="857" spans="3:11">
      <c r="C857" s="143"/>
      <c r="D857" s="160"/>
      <c r="E857" s="125"/>
      <c r="F857" s="99">
        <f t="shared" si="40"/>
        <v>0</v>
      </c>
      <c r="G857" s="163"/>
      <c r="H857" s="144"/>
      <c r="I857" s="132" t="e">
        <f>VLOOKUP(H857,Presupuesto!$B$11:$C$565,2,0)</f>
        <v>#N/A</v>
      </c>
      <c r="J857" s="100" t="str">
        <f t="shared" si="41"/>
        <v>Posgrado</v>
      </c>
      <c r="K857" s="100" t="s">
        <v>422</v>
      </c>
    </row>
    <row r="858" spans="3:11">
      <c r="C858" s="143"/>
      <c r="D858" s="160"/>
      <c r="E858" s="125"/>
      <c r="F858" s="99">
        <f t="shared" si="40"/>
        <v>0</v>
      </c>
      <c r="G858" s="163"/>
      <c r="H858" s="144"/>
      <c r="I858" s="132" t="e">
        <f>VLOOKUP(H858,Presupuesto!$B$11:$C$565,2,0)</f>
        <v>#N/A</v>
      </c>
      <c r="J858" s="100" t="str">
        <f t="shared" si="41"/>
        <v>Posgrado</v>
      </c>
      <c r="K858" s="100" t="s">
        <v>422</v>
      </c>
    </row>
    <row r="859" spans="3:11">
      <c r="C859" s="143"/>
      <c r="D859" s="160"/>
      <c r="E859" s="125"/>
      <c r="F859" s="99">
        <f t="shared" si="40"/>
        <v>0</v>
      </c>
      <c r="G859" s="163"/>
      <c r="H859" s="144"/>
      <c r="I859" s="132" t="e">
        <f>VLOOKUP(H859,Presupuesto!$B$11:$C$565,2,0)</f>
        <v>#N/A</v>
      </c>
      <c r="J859" s="100" t="str">
        <f t="shared" si="41"/>
        <v>Posgrado</v>
      </c>
      <c r="K859" s="100" t="s">
        <v>411</v>
      </c>
    </row>
    <row r="860" spans="3:11">
      <c r="C860" s="143"/>
      <c r="D860" s="160"/>
      <c r="E860" s="125"/>
      <c r="F860" s="99">
        <f t="shared" si="40"/>
        <v>0</v>
      </c>
      <c r="G860" s="163"/>
      <c r="H860" s="144"/>
      <c r="I860" s="132" t="e">
        <f>VLOOKUP(H860,Presupuesto!$B$11:$C$565,2,0)</f>
        <v>#N/A</v>
      </c>
      <c r="J860" s="100" t="str">
        <f t="shared" si="41"/>
        <v>Posgrado</v>
      </c>
      <c r="K860" s="100" t="s">
        <v>422</v>
      </c>
    </row>
    <row r="861" spans="3:11">
      <c r="C861" s="143"/>
      <c r="D861" s="160"/>
      <c r="E861" s="125"/>
      <c r="F861" s="99">
        <f t="shared" si="40"/>
        <v>0</v>
      </c>
      <c r="G861" s="163"/>
      <c r="H861" s="144"/>
      <c r="I861" s="132" t="e">
        <f>VLOOKUP(H861,Presupuesto!$B$11:$C$565,2,0)</f>
        <v>#N/A</v>
      </c>
      <c r="J861" s="100" t="str">
        <f t="shared" si="41"/>
        <v>Posgrado</v>
      </c>
      <c r="K861" s="100" t="s">
        <v>422</v>
      </c>
    </row>
    <row r="862" spans="3:11">
      <c r="C862" s="143"/>
      <c r="D862" s="160"/>
      <c r="E862" s="125"/>
      <c r="F862" s="99">
        <f t="shared" si="40"/>
        <v>0</v>
      </c>
      <c r="G862" s="163"/>
      <c r="H862" s="144"/>
      <c r="I862" s="132" t="e">
        <f>VLOOKUP(H862,Presupuesto!$B$11:$C$565,2,0)</f>
        <v>#N/A</v>
      </c>
      <c r="J862" s="100" t="str">
        <f t="shared" si="41"/>
        <v>Posgrado</v>
      </c>
      <c r="K862" s="100" t="s">
        <v>422</v>
      </c>
    </row>
    <row r="863" spans="3:11">
      <c r="C863" s="143"/>
      <c r="D863" s="160"/>
      <c r="E863" s="125"/>
      <c r="F863" s="99">
        <f t="shared" si="40"/>
        <v>0</v>
      </c>
      <c r="G863" s="163"/>
      <c r="H863" s="144"/>
      <c r="I863" s="132" t="e">
        <f>VLOOKUP(H863,Presupuesto!$B$11:$C$565,2,0)</f>
        <v>#N/A</v>
      </c>
      <c r="J863" s="100" t="str">
        <f t="shared" si="41"/>
        <v>Posgrado</v>
      </c>
      <c r="K863" s="100" t="s">
        <v>422</v>
      </c>
    </row>
    <row r="864" spans="3:11">
      <c r="C864" s="143"/>
      <c r="D864" s="160"/>
      <c r="E864" s="125"/>
      <c r="F864" s="99">
        <f t="shared" si="40"/>
        <v>0</v>
      </c>
      <c r="G864" s="163"/>
      <c r="H864" s="144"/>
      <c r="I864" s="132" t="e">
        <f>VLOOKUP(H864,Presupuesto!$B$11:$C$565,2,0)</f>
        <v>#N/A</v>
      </c>
      <c r="J864" s="100" t="str">
        <f t="shared" si="41"/>
        <v>Posgrado</v>
      </c>
      <c r="K864" s="100" t="s">
        <v>422</v>
      </c>
    </row>
    <row r="865" spans="3:11">
      <c r="C865" s="143"/>
      <c r="D865" s="160"/>
      <c r="E865" s="125"/>
      <c r="F865" s="99">
        <f t="shared" si="40"/>
        <v>0</v>
      </c>
      <c r="G865" s="163"/>
      <c r="H865" s="144"/>
      <c r="I865" s="132" t="e">
        <f>VLOOKUP(H865,Presupuesto!$B$11:$C$565,2,0)</f>
        <v>#N/A</v>
      </c>
      <c r="J865" s="100" t="str">
        <f t="shared" si="41"/>
        <v>Posgrado</v>
      </c>
      <c r="K865" s="100" t="s">
        <v>422</v>
      </c>
    </row>
    <row r="866" spans="3:11">
      <c r="C866" s="143"/>
      <c r="D866" s="160"/>
      <c r="E866" s="125"/>
      <c r="F866" s="99">
        <f t="shared" si="40"/>
        <v>0</v>
      </c>
      <c r="G866" s="163"/>
      <c r="H866" s="144"/>
      <c r="I866" s="132" t="e">
        <f>VLOOKUP(H866,Presupuesto!$B$11:$C$565,2,0)</f>
        <v>#N/A</v>
      </c>
      <c r="J866" s="100" t="str">
        <f t="shared" si="41"/>
        <v>Posgrado</v>
      </c>
      <c r="K866" s="100" t="s">
        <v>422</v>
      </c>
    </row>
    <row r="867" spans="3:11">
      <c r="C867" s="143"/>
      <c r="D867" s="160"/>
      <c r="E867" s="125"/>
      <c r="F867" s="99">
        <f t="shared" si="40"/>
        <v>0</v>
      </c>
      <c r="G867" s="163"/>
      <c r="H867" s="144"/>
      <c r="I867" s="132" t="e">
        <f>VLOOKUP(H867,Presupuesto!$B$11:$C$565,2,0)</f>
        <v>#N/A</v>
      </c>
      <c r="J867" s="100" t="str">
        <f t="shared" si="41"/>
        <v>Posgrado</v>
      </c>
      <c r="K867" s="100" t="s">
        <v>422</v>
      </c>
    </row>
    <row r="868" spans="3:11">
      <c r="C868" s="143"/>
      <c r="D868" s="160"/>
      <c r="E868" s="125"/>
      <c r="F868" s="99">
        <f t="shared" si="40"/>
        <v>0</v>
      </c>
      <c r="G868" s="163"/>
      <c r="H868" s="144"/>
      <c r="I868" s="132" t="e">
        <f>VLOOKUP(H868,Presupuesto!$B$11:$C$565,2,0)</f>
        <v>#N/A</v>
      </c>
      <c r="J868" s="100" t="str">
        <f t="shared" si="41"/>
        <v>Posgrado</v>
      </c>
      <c r="K868" s="100" t="s">
        <v>422</v>
      </c>
    </row>
    <row r="869" spans="3:11">
      <c r="C869" s="143"/>
      <c r="D869" s="160"/>
      <c r="E869" s="125"/>
      <c r="F869" s="99">
        <f t="shared" si="40"/>
        <v>0</v>
      </c>
      <c r="G869" s="163"/>
      <c r="H869" s="144"/>
      <c r="I869" s="132" t="e">
        <f>VLOOKUP(H869,Presupuesto!$B$11:$C$565,2,0)</f>
        <v>#N/A</v>
      </c>
      <c r="J869" s="100" t="str">
        <f t="shared" si="41"/>
        <v>Posgrado</v>
      </c>
      <c r="K869" s="100" t="s">
        <v>422</v>
      </c>
    </row>
    <row r="870" spans="3:11">
      <c r="C870" s="143"/>
      <c r="D870" s="160"/>
      <c r="E870" s="125"/>
      <c r="F870" s="99">
        <f t="shared" si="40"/>
        <v>0</v>
      </c>
      <c r="G870" s="163"/>
      <c r="H870" s="144"/>
      <c r="I870" s="132" t="e">
        <f>VLOOKUP(H870,Presupuesto!$B$11:$C$565,2,0)</f>
        <v>#N/A</v>
      </c>
      <c r="J870" s="100" t="str">
        <f t="shared" si="41"/>
        <v>Posgrado</v>
      </c>
      <c r="K870" s="100" t="s">
        <v>422</v>
      </c>
    </row>
    <row r="871" spans="3:11">
      <c r="C871" s="143"/>
      <c r="D871" s="160"/>
      <c r="E871" s="125"/>
      <c r="F871" s="99">
        <f t="shared" si="40"/>
        <v>0</v>
      </c>
      <c r="G871" s="163"/>
      <c r="H871" s="144"/>
      <c r="I871" s="132" t="e">
        <f>VLOOKUP(H871,Presupuesto!$B$11:$C$565,2,0)</f>
        <v>#N/A</v>
      </c>
      <c r="J871" s="100" t="str">
        <f t="shared" si="41"/>
        <v>Posgrado</v>
      </c>
      <c r="K871" s="100" t="s">
        <v>422</v>
      </c>
    </row>
    <row r="872" spans="3:11">
      <c r="C872" s="143"/>
      <c r="D872" s="160"/>
      <c r="E872" s="125"/>
      <c r="F872" s="99">
        <f t="shared" si="40"/>
        <v>0</v>
      </c>
      <c r="G872" s="163"/>
      <c r="H872" s="144"/>
      <c r="I872" s="132" t="e">
        <f>VLOOKUP(H872,Presupuesto!$B$11:$C$565,2,0)</f>
        <v>#N/A</v>
      </c>
      <c r="J872" s="100" t="str">
        <f t="shared" si="41"/>
        <v>Posgrado</v>
      </c>
      <c r="K872" s="100" t="s">
        <v>422</v>
      </c>
    </row>
    <row r="873" spans="3:11">
      <c r="C873" s="143"/>
      <c r="D873" s="160"/>
      <c r="E873" s="125"/>
      <c r="F873" s="99">
        <f t="shared" si="40"/>
        <v>0</v>
      </c>
      <c r="G873" s="163"/>
      <c r="H873" s="144"/>
      <c r="I873" s="132" t="e">
        <f>VLOOKUP(H873,Presupuesto!$B$11:$C$565,2,0)</f>
        <v>#N/A</v>
      </c>
      <c r="J873" s="100" t="str">
        <f t="shared" si="41"/>
        <v>Posgrado</v>
      </c>
      <c r="K873" s="100" t="s">
        <v>422</v>
      </c>
    </row>
    <row r="874" spans="3:11">
      <c r="C874" s="143"/>
      <c r="D874" s="160"/>
      <c r="E874" s="125"/>
      <c r="F874" s="99">
        <f t="shared" si="40"/>
        <v>0</v>
      </c>
      <c r="G874" s="163"/>
      <c r="H874" s="144"/>
      <c r="I874" s="132" t="e">
        <f>VLOOKUP(H874,Presupuesto!$B$11:$C$565,2,0)</f>
        <v>#N/A</v>
      </c>
      <c r="J874" s="100" t="str">
        <f t="shared" si="41"/>
        <v>Posgrado</v>
      </c>
      <c r="K874" s="100" t="s">
        <v>422</v>
      </c>
    </row>
    <row r="875" spans="3:11">
      <c r="C875" s="143"/>
      <c r="D875" s="160"/>
      <c r="E875" s="125"/>
      <c r="F875" s="99">
        <f t="shared" si="40"/>
        <v>0</v>
      </c>
      <c r="G875" s="163"/>
      <c r="H875" s="144"/>
      <c r="I875" s="132" t="e">
        <f>VLOOKUP(H875,Presupuesto!$B$11:$C$565,2,0)</f>
        <v>#N/A</v>
      </c>
      <c r="J875" s="100" t="str">
        <f t="shared" si="41"/>
        <v>Posgrado</v>
      </c>
      <c r="K875" s="100" t="s">
        <v>422</v>
      </c>
    </row>
    <row r="876" spans="3:11">
      <c r="C876" s="145"/>
      <c r="D876" s="153"/>
      <c r="E876" s="120"/>
      <c r="F876" s="99">
        <f t="shared" si="40"/>
        <v>0</v>
      </c>
      <c r="G876" s="163"/>
      <c r="H876" s="146"/>
      <c r="I876" s="132" t="e">
        <f>VLOOKUP(H876,Presupuesto!$B$11:$C$565,2,0)</f>
        <v>#N/A</v>
      </c>
      <c r="J876" s="100" t="str">
        <f t="shared" si="41"/>
        <v>Posgrado</v>
      </c>
      <c r="K876" s="100" t="s">
        <v>422</v>
      </c>
    </row>
    <row r="877" spans="3:11">
      <c r="C877" s="145"/>
      <c r="D877" s="153"/>
      <c r="E877" s="120"/>
      <c r="F877" s="99">
        <f t="shared" si="40"/>
        <v>0</v>
      </c>
      <c r="G877" s="163"/>
      <c r="H877" s="146"/>
      <c r="I877" s="132" t="e">
        <f>VLOOKUP(H877,Presupuesto!$B$11:$C$565,2,0)</f>
        <v>#N/A</v>
      </c>
      <c r="J877" s="100" t="str">
        <f t="shared" si="41"/>
        <v>Posgrado</v>
      </c>
      <c r="K877" s="100" t="s">
        <v>422</v>
      </c>
    </row>
    <row r="878" spans="3:11">
      <c r="C878" s="145"/>
      <c r="D878" s="153"/>
      <c r="E878" s="120"/>
      <c r="F878" s="99">
        <f t="shared" si="40"/>
        <v>0</v>
      </c>
      <c r="G878" s="163"/>
      <c r="H878" s="146"/>
      <c r="I878" s="132" t="e">
        <f>VLOOKUP(H878,Presupuesto!$B$11:$C$565,2,0)</f>
        <v>#N/A</v>
      </c>
      <c r="J878" s="100" t="str">
        <f t="shared" si="41"/>
        <v>Posgrado</v>
      </c>
      <c r="K878" s="100" t="s">
        <v>422</v>
      </c>
    </row>
    <row r="879" spans="3:11">
      <c r="C879" s="145"/>
      <c r="D879" s="153"/>
      <c r="E879" s="120"/>
      <c r="F879" s="99">
        <f t="shared" si="40"/>
        <v>0</v>
      </c>
      <c r="G879" s="163"/>
      <c r="H879" s="146"/>
      <c r="I879" s="132" t="e">
        <f>VLOOKUP(H879,Presupuesto!$B$11:$C$565,2,0)</f>
        <v>#N/A</v>
      </c>
      <c r="J879" s="100" t="str">
        <f t="shared" si="41"/>
        <v>Posgrado</v>
      </c>
      <c r="K879" s="100" t="s">
        <v>422</v>
      </c>
    </row>
    <row r="880" spans="3:11">
      <c r="C880" s="145"/>
      <c r="D880" s="153"/>
      <c r="E880" s="120"/>
      <c r="F880" s="99">
        <f t="shared" si="40"/>
        <v>0</v>
      </c>
      <c r="G880" s="163"/>
      <c r="H880" s="146"/>
      <c r="I880" s="132" t="e">
        <f>VLOOKUP(H880,Presupuesto!$B$11:$C$565,2,0)</f>
        <v>#N/A</v>
      </c>
      <c r="J880" s="100" t="str">
        <f t="shared" si="41"/>
        <v>Posgrado</v>
      </c>
      <c r="K880" s="100" t="s">
        <v>422</v>
      </c>
    </row>
    <row r="881" spans="3:11">
      <c r="C881" s="145"/>
      <c r="D881" s="153"/>
      <c r="E881" s="120"/>
      <c r="F881" s="99">
        <f t="shared" si="40"/>
        <v>0</v>
      </c>
      <c r="G881" s="163"/>
      <c r="H881" s="146"/>
      <c r="I881" s="132" t="e">
        <f>VLOOKUP(H881,Presupuesto!$B$11:$C$565,2,0)</f>
        <v>#N/A</v>
      </c>
      <c r="J881" s="100" t="str">
        <f t="shared" si="41"/>
        <v>Posgrado</v>
      </c>
      <c r="K881" s="100" t="s">
        <v>422</v>
      </c>
    </row>
    <row r="882" spans="3:11">
      <c r="C882" s="145"/>
      <c r="D882" s="153"/>
      <c r="E882" s="120"/>
      <c r="F882" s="99">
        <f t="shared" si="40"/>
        <v>0</v>
      </c>
      <c r="G882" s="163"/>
      <c r="H882" s="146"/>
      <c r="I882" s="132" t="e">
        <f>VLOOKUP(H882,Presupuesto!$B$11:$C$565,2,0)</f>
        <v>#N/A</v>
      </c>
      <c r="J882" s="100" t="str">
        <f t="shared" si="41"/>
        <v>Posgrado</v>
      </c>
      <c r="K882" s="100" t="s">
        <v>422</v>
      </c>
    </row>
    <row r="883" spans="3:11">
      <c r="C883" s="145"/>
      <c r="D883" s="153"/>
      <c r="E883" s="120"/>
      <c r="F883" s="99">
        <f t="shared" si="40"/>
        <v>0</v>
      </c>
      <c r="G883" s="163"/>
      <c r="H883" s="146"/>
      <c r="I883" s="132" t="e">
        <f>VLOOKUP(H883,Presupuesto!$B$11:$C$565,2,0)</f>
        <v>#N/A</v>
      </c>
      <c r="J883" s="100" t="str">
        <f t="shared" si="41"/>
        <v>Posgrado</v>
      </c>
      <c r="K883" s="100" t="s">
        <v>422</v>
      </c>
    </row>
    <row r="884" spans="3:11">
      <c r="C884" s="147"/>
      <c r="D884" s="153"/>
      <c r="E884" s="120"/>
      <c r="F884" s="99">
        <f t="shared" si="40"/>
        <v>0</v>
      </c>
      <c r="G884" s="163"/>
      <c r="H884" s="148"/>
      <c r="I884" s="132" t="e">
        <f>VLOOKUP(H884,Presupuesto!$B$11:$C$565,2,0)</f>
        <v>#N/A</v>
      </c>
      <c r="J884" s="100" t="str">
        <f t="shared" si="41"/>
        <v>Posgrado</v>
      </c>
      <c r="K884" s="100" t="s">
        <v>413</v>
      </c>
    </row>
    <row r="885" spans="3:11">
      <c r="C885" s="147"/>
      <c r="D885" s="153"/>
      <c r="E885" s="120"/>
      <c r="F885" s="99">
        <f t="shared" si="40"/>
        <v>0</v>
      </c>
      <c r="G885" s="163"/>
      <c r="H885" s="148"/>
      <c r="I885" s="132" t="e">
        <f>VLOOKUP(H885,Presupuesto!$B$11:$C$565,2,0)</f>
        <v>#N/A</v>
      </c>
      <c r="J885" s="100" t="str">
        <f t="shared" si="41"/>
        <v>Posgrado</v>
      </c>
      <c r="K885" s="100" t="s">
        <v>422</v>
      </c>
    </row>
    <row r="886" spans="3:11">
      <c r="C886" s="147"/>
      <c r="D886" s="153"/>
      <c r="E886" s="120"/>
      <c r="F886" s="99">
        <f t="shared" si="40"/>
        <v>0</v>
      </c>
      <c r="G886" s="163"/>
      <c r="H886" s="148"/>
      <c r="I886" s="132" t="e">
        <f>VLOOKUP(H886,Presupuesto!$B$11:$C$565,2,0)</f>
        <v>#N/A</v>
      </c>
      <c r="J886" s="100" t="str">
        <f t="shared" si="41"/>
        <v>Posgrado</v>
      </c>
      <c r="K886" s="100" t="s">
        <v>422</v>
      </c>
    </row>
    <row r="887" spans="3:11">
      <c r="C887" s="147"/>
      <c r="D887" s="153"/>
      <c r="E887" s="120"/>
      <c r="F887" s="99">
        <f t="shared" si="40"/>
        <v>0</v>
      </c>
      <c r="G887" s="163"/>
      <c r="H887" s="148"/>
      <c r="I887" s="132" t="e">
        <f>VLOOKUP(H887,Presupuesto!$B$11:$C$565,2,0)</f>
        <v>#N/A</v>
      </c>
      <c r="J887" s="100" t="str">
        <f t="shared" si="41"/>
        <v>Posgrado</v>
      </c>
      <c r="K887" s="100" t="s">
        <v>422</v>
      </c>
    </row>
    <row r="888" spans="3:11" ht="15.75" thickBot="1">
      <c r="C888" s="149"/>
      <c r="D888" s="161"/>
      <c r="E888" s="105"/>
      <c r="F888" s="107">
        <f t="shared" si="40"/>
        <v>0</v>
      </c>
      <c r="G888" s="164"/>
      <c r="H888" s="150"/>
      <c r="I888" s="134" t="e">
        <f>VLOOKUP(H888,Presupuesto!$B$11:$C$565,2,0)</f>
        <v>#N/A</v>
      </c>
      <c r="J888" s="108" t="str">
        <f t="shared" si="41"/>
        <v>Posgrado</v>
      </c>
      <c r="K888" s="126" t="s">
        <v>404</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$A$2:$O$2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Hoja2</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2014-10-15T16:18:25Z</dcterms:modified>
</cp:coreProperties>
</file>